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tatnett-my.sharepoint.com/personal/sigrid_kornstad_statnett_no/Documents/Privat/CISV/Budsjett 2022/"/>
    </mc:Choice>
  </mc:AlternateContent>
  <xr:revisionPtr revIDLastSave="21" documentId="8_{61CFE177-FBA7-43B0-BCAD-09B4DB1A0D55}" xr6:coauthVersionLast="46" xr6:coauthVersionMax="46" xr10:uidLastSave="{F26CBF73-2D78-4660-AAF9-9AACA135B180}"/>
  <workbookProtection workbookAlgorithmName="SHA-512" workbookHashValue="+xqa9QzEHNqinRwY6jfOQbc4tcCepAgqrD4XfTrxEy6ycTdpxAfRNJF73XflTtXCFHahaYmcyFqk/zy3tBzzEg==" workbookSaltValue="B7ng/Cmk+99IKFkvGz87NQ==" workbookSpinCount="100000" lockStructure="1"/>
  <bookViews>
    <workbookView xWindow="-110" yWindow="-110" windowWidth="19420" windowHeight="10420" xr2:uid="{14500CF8-AA00-4E29-91EF-56BB57E1281C}"/>
  </bookViews>
  <sheets>
    <sheet name="Budsjettanalyse" sheetId="1" r:id="rId1"/>
    <sheet name="Budsjett" sheetId="2" r:id="rId2"/>
    <sheet name="Sentralt" sheetId="3" r:id="rId3"/>
    <sheet name="Program" sheetId="4" r:id="rId4"/>
    <sheet name="Progr. konstanter og variabler" sheetId="47" r:id="rId5"/>
    <sheet name="Komitéer" sheetId="6" r:id="rId6"/>
    <sheet name="Prosjekter" sheetId="10" r:id="rId7"/>
    <sheet name="C10 2019" sheetId="16" state="hidden" r:id="rId8"/>
    <sheet name="Prisberegning" sheetId="5" r:id="rId9"/>
    <sheet name="Høstmøtet" sheetId="12" r:id="rId10"/>
    <sheet name="Landsmøtet" sheetId="46" r:id="rId11"/>
    <sheet name="FinansFond" sheetId="7" r:id="rId12"/>
    <sheet name="Jukselapp-deltakelse" sheetId="9" state="hidden" r:id="rId13"/>
    <sheet name="Knuts huskeliste" sheetId="11" state="hidden" r:id="rId14"/>
    <sheet name="Knuts jukselapp2" sheetId="13" state="hidden" r:id="rId15"/>
    <sheet name="Noter etter endring" sheetId="14" state="hidden" r:id="rId16"/>
    <sheet name="Kompaz" sheetId="15" state="hidden" r:id="rId17"/>
  </sheets>
  <definedNames>
    <definedName name="Z_845F3A43_EF96_4057_9777_D2F2301CC149_.wvu.Cols" localSheetId="1" hidden="1">Budsjett!#REF!,Budsjett!#REF!,Budsjett!#REF!,Budsjett!#REF!,Budsjett!#REF!</definedName>
    <definedName name="Z_845F3A43_EF96_4057_9777_D2F2301CC149_.wvu.Cols" localSheetId="8" hidden="1">Prisberegning!#REF!</definedName>
    <definedName name="Z_BE76FD70_CA4C_4303_ADB2_BCDE1C445427_.wvu.Cols" localSheetId="1" hidden="1">Budsjett!#REF!,Budsjett!#REF!,Budsjett!#REF!,Budsjett!#REF!,Budsjett!#REF!</definedName>
    <definedName name="Z_BE76FD70_CA4C_4303_ADB2_BCDE1C445427_.wvu.Cols" localSheetId="8" hidden="1">Prisberegning!#REF!</definedName>
    <definedName name="Z_CF50DB9B_0F8D_41A5_9576_F9345942CE97_.wvu.Cols" localSheetId="1" hidden="1">Budsjett!#REF!</definedName>
    <definedName name="Z_CF50DB9B_0F8D_41A5_9576_F9345942CE97_.wvu.Cols" localSheetId="0" hidden="1">Budsjettanalyse!#REF!</definedName>
  </definedNames>
  <calcPr calcId="191029"/>
  <customWorkbookViews>
    <customWorkbookView name="Sigrid - Personlig visning" guid="{BE76FD70-CA4C-4303-ADB2-BCDE1C445427}" mergeInterval="0" personalView="1" maximized="1" xWindow="-8" yWindow="-8" windowWidth="1382" windowHeight="744" tabRatio="725" activeSheetId="8"/>
    <customWorkbookView name="Knut A. M. Berge - Personlig visning" guid="{B8CD8764-8103-4BA7-A294-F5FED5EA74ED}" mergeInterval="0" personalView="1" xWindow="-13" windowWidth="810" windowHeight="852" tabRatio="725" activeSheetId="1"/>
    <customWorkbookView name="Ingrid - Personal View" guid="{CF50DB9B-0F8D-41A5-9576-F9345942CE97}" mergeInterval="0" personalView="1" maximized="1" xWindow="-11" yWindow="-11" windowWidth="1942" windowHeight="1042" tabRatio="725" activeSheetId="2"/>
    <customWorkbookView name="Berge, Knut Audun Monen - Personlig visning" guid="{845F3A43-EF96-4057-9777-D2F2301CC149}" mergeInterval="0" personalView="1" maximized="1" xWindow="3832" yWindow="-8" windowWidth="1936" windowHeight="1176" tabRatio="725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8" i="2" l="1"/>
  <c r="H16" i="6"/>
  <c r="D17" i="3"/>
  <c r="N15" i="3"/>
  <c r="F28" i="3"/>
  <c r="C65" i="47"/>
  <c r="C64" i="47"/>
  <c r="B65" i="47"/>
  <c r="B64" i="47"/>
  <c r="C96" i="47"/>
  <c r="D96" i="47"/>
  <c r="D65" i="47" s="1"/>
  <c r="B96" i="47"/>
  <c r="C101" i="1"/>
  <c r="C102" i="1"/>
  <c r="C103" i="1"/>
  <c r="A102" i="1"/>
  <c r="B102" i="1"/>
  <c r="A103" i="1"/>
  <c r="B103" i="1"/>
  <c r="A104" i="1"/>
  <c r="B104" i="1"/>
  <c r="B101" i="1"/>
  <c r="B100" i="1"/>
  <c r="A100" i="1"/>
  <c r="A101" i="1"/>
  <c r="B99" i="1"/>
  <c r="A99" i="1"/>
  <c r="C103" i="2"/>
  <c r="C96" i="2"/>
  <c r="C97" i="2"/>
  <c r="C98" i="2"/>
  <c r="F9" i="7"/>
  <c r="G9" i="7" s="1"/>
  <c r="A95" i="2"/>
  <c r="B95" i="2"/>
  <c r="A96" i="2"/>
  <c r="B96" i="2"/>
  <c r="A97" i="2"/>
  <c r="B97" i="2"/>
  <c r="A98" i="2"/>
  <c r="B98" i="2"/>
  <c r="A99" i="2"/>
  <c r="B99" i="2"/>
  <c r="B94" i="2"/>
  <c r="A94" i="2"/>
  <c r="C91" i="2"/>
  <c r="C83" i="2"/>
  <c r="G12" i="7"/>
  <c r="G6" i="7"/>
  <c r="G7" i="7"/>
  <c r="G8" i="7"/>
  <c r="F8" i="7"/>
  <c r="E10" i="7"/>
  <c r="C10" i="7"/>
  <c r="C99" i="2" l="1"/>
  <c r="C104" i="1" s="1"/>
  <c r="D64" i="47"/>
  <c r="D80" i="1"/>
  <c r="D6" i="1"/>
  <c r="D105" i="1" l="1"/>
  <c r="E105" i="1"/>
  <c r="F105" i="1"/>
  <c r="F94" i="1"/>
  <c r="E94" i="1"/>
  <c r="F88" i="1"/>
  <c r="F95" i="1" s="1"/>
  <c r="E88" i="1"/>
  <c r="D88" i="1"/>
  <c r="D95" i="1" s="1"/>
  <c r="F64" i="1"/>
  <c r="F63" i="1"/>
  <c r="F43" i="1"/>
  <c r="F32" i="1"/>
  <c r="D32" i="1"/>
  <c r="D81" i="1" s="1"/>
  <c r="D83" i="1" s="1"/>
  <c r="F21" i="1"/>
  <c r="F22" i="1" s="1"/>
  <c r="D21" i="1"/>
  <c r="D22" i="1" s="1"/>
  <c r="F6" i="1"/>
  <c r="O15" i="3"/>
  <c r="D14" i="2"/>
  <c r="G26" i="47"/>
  <c r="F26" i="47"/>
  <c r="E26" i="47"/>
  <c r="D26" i="47"/>
  <c r="B26" i="47"/>
  <c r="G20" i="47"/>
  <c r="F20" i="47"/>
  <c r="G18" i="47"/>
  <c r="G19" i="47" s="1"/>
  <c r="F18" i="47"/>
  <c r="F19" i="47" s="1"/>
  <c r="G17" i="4"/>
  <c r="K5" i="5"/>
  <c r="F63" i="2"/>
  <c r="F47" i="2"/>
  <c r="F52" i="2"/>
  <c r="F14" i="3"/>
  <c r="F13" i="3"/>
  <c r="M13" i="3" s="1"/>
  <c r="F11" i="3"/>
  <c r="C19" i="6"/>
  <c r="D19" i="6"/>
  <c r="E19" i="6"/>
  <c r="F19" i="6"/>
  <c r="G19" i="6"/>
  <c r="H19" i="6"/>
  <c r="I19" i="6"/>
  <c r="J19" i="6"/>
  <c r="B19" i="6"/>
  <c r="J7" i="6"/>
  <c r="I7" i="6"/>
  <c r="H7" i="6"/>
  <c r="G7" i="6"/>
  <c r="F7" i="6"/>
  <c r="D7" i="6"/>
  <c r="C7" i="6"/>
  <c r="B7" i="6"/>
  <c r="M43" i="46"/>
  <c r="M42" i="46"/>
  <c r="M41" i="46"/>
  <c r="M40" i="46"/>
  <c r="M39" i="46"/>
  <c r="M38" i="46"/>
  <c r="M37" i="46"/>
  <c r="M36" i="46"/>
  <c r="L36" i="46"/>
  <c r="L37" i="46"/>
  <c r="L38" i="46"/>
  <c r="L39" i="46"/>
  <c r="L40" i="46"/>
  <c r="L41" i="46"/>
  <c r="L42" i="46"/>
  <c r="L43" i="46"/>
  <c r="I39" i="46"/>
  <c r="I36" i="46"/>
  <c r="I37" i="46"/>
  <c r="I38" i="46"/>
  <c r="I40" i="46"/>
  <c r="I41" i="46"/>
  <c r="I42" i="46"/>
  <c r="I43" i="46"/>
  <c r="I35" i="46"/>
  <c r="M35" i="46" s="1"/>
  <c r="E7" i="6" s="1"/>
  <c r="J36" i="46"/>
  <c r="K36" i="46"/>
  <c r="J37" i="46"/>
  <c r="K37" i="46"/>
  <c r="J38" i="46"/>
  <c r="K38" i="46"/>
  <c r="J39" i="46"/>
  <c r="K39" i="46"/>
  <c r="J40" i="46"/>
  <c r="K40" i="46"/>
  <c r="J41" i="46"/>
  <c r="K41" i="46"/>
  <c r="J42" i="46"/>
  <c r="K42" i="46"/>
  <c r="J43" i="46"/>
  <c r="K43" i="46"/>
  <c r="K35" i="46"/>
  <c r="J35" i="46"/>
  <c r="L35" i="46" s="1"/>
  <c r="J44" i="46"/>
  <c r="M34" i="3"/>
  <c r="M25" i="3"/>
  <c r="M32" i="3"/>
  <c r="M31" i="3"/>
  <c r="M23" i="3"/>
  <c r="M24" i="3"/>
  <c r="M27" i="3"/>
  <c r="B47" i="47"/>
  <c r="B18" i="47"/>
  <c r="B19" i="47" s="1"/>
  <c r="D18" i="47"/>
  <c r="D19" i="47" s="1"/>
  <c r="E18" i="47"/>
  <c r="E19" i="47" s="1"/>
  <c r="C19" i="47"/>
  <c r="H19" i="47"/>
  <c r="B20" i="47"/>
  <c r="C20" i="47"/>
  <c r="D20" i="47"/>
  <c r="H20" i="47"/>
  <c r="E23" i="47"/>
  <c r="B28" i="47"/>
  <c r="C28" i="47"/>
  <c r="D28" i="47"/>
  <c r="E28" i="47"/>
  <c r="F28" i="47"/>
  <c r="G28" i="47"/>
  <c r="H28" i="47"/>
  <c r="G30" i="47"/>
  <c r="C67" i="3"/>
  <c r="F67" i="3" s="1"/>
  <c r="F48" i="3"/>
  <c r="C68" i="3" s="1"/>
  <c r="F68" i="3" s="1"/>
  <c r="F54" i="3"/>
  <c r="C69" i="3" s="1"/>
  <c r="F69" i="3" s="1"/>
  <c r="E47" i="3"/>
  <c r="F46" i="3" s="1"/>
  <c r="H18" i="3"/>
  <c r="J18" i="3" s="1"/>
  <c r="F18" i="3"/>
  <c r="D18" i="3"/>
  <c r="L59" i="46"/>
  <c r="N59" i="46"/>
  <c r="N58" i="46"/>
  <c r="M59" i="46"/>
  <c r="N49" i="46"/>
  <c r="L58" i="46"/>
  <c r="F21" i="2"/>
  <c r="M10" i="3"/>
  <c r="L20" i="3"/>
  <c r="J11" i="3"/>
  <c r="I50" i="12"/>
  <c r="N50" i="12" s="1"/>
  <c r="I49" i="12"/>
  <c r="H51" i="12"/>
  <c r="J14" i="3"/>
  <c r="J16" i="3"/>
  <c r="J17" i="3"/>
  <c r="H16" i="3"/>
  <c r="H14" i="3"/>
  <c r="H17" i="3"/>
  <c r="F17" i="3"/>
  <c r="F16" i="3"/>
  <c r="G12" i="3"/>
  <c r="H12" i="3" s="1"/>
  <c r="G11" i="3"/>
  <c r="H11" i="3" s="1"/>
  <c r="F12" i="3"/>
  <c r="D16" i="3"/>
  <c r="E75" i="3"/>
  <c r="E74" i="3"/>
  <c r="B43" i="3"/>
  <c r="C66" i="3"/>
  <c r="E66" i="3" s="1"/>
  <c r="B65" i="3"/>
  <c r="B64" i="3"/>
  <c r="L55" i="3"/>
  <c r="L56" i="3" s="1"/>
  <c r="C43" i="3"/>
  <c r="C65" i="3" s="1"/>
  <c r="C42" i="3"/>
  <c r="C63" i="3" s="1"/>
  <c r="E63" i="3" s="1"/>
  <c r="E155" i="3"/>
  <c r="K19" i="6" l="1"/>
  <c r="E95" i="1"/>
  <c r="E96" i="1" s="1"/>
  <c r="F80" i="1"/>
  <c r="F81" i="1" s="1"/>
  <c r="F83" i="1" s="1"/>
  <c r="F96" i="1" s="1"/>
  <c r="F106" i="1" s="1"/>
  <c r="E106" i="1"/>
  <c r="D96" i="1"/>
  <c r="D106" i="1" s="1"/>
  <c r="L52" i="3"/>
  <c r="K7" i="6"/>
  <c r="G21" i="47"/>
  <c r="B21" i="47"/>
  <c r="D21" i="47"/>
  <c r="D22" i="47" s="1"/>
  <c r="D23" i="47" s="1"/>
  <c r="D32" i="47" s="1"/>
  <c r="E20" i="47"/>
  <c r="E21" i="47" s="1"/>
  <c r="E24" i="47" s="1"/>
  <c r="C21" i="47"/>
  <c r="H21" i="47"/>
  <c r="H22" i="47" s="1"/>
  <c r="H23" i="47" s="1"/>
  <c r="H32" i="47" s="1"/>
  <c r="F21" i="47"/>
  <c r="F22" i="47" s="1"/>
  <c r="M18" i="3"/>
  <c r="P49" i="46" s="1"/>
  <c r="M11" i="3"/>
  <c r="M12" i="3"/>
  <c r="M14" i="3"/>
  <c r="M16" i="3"/>
  <c r="O16" i="3" s="1"/>
  <c r="M17" i="3"/>
  <c r="O17" i="3" s="1"/>
  <c r="E65" i="3"/>
  <c r="E43" i="3"/>
  <c r="E42" i="3"/>
  <c r="C64" i="3"/>
  <c r="E64" i="3" s="1"/>
  <c r="M28" i="3"/>
  <c r="F97" i="3"/>
  <c r="E92" i="3"/>
  <c r="E156" i="3"/>
  <c r="E154" i="3"/>
  <c r="F144" i="3"/>
  <c r="E129" i="3"/>
  <c r="E128" i="3"/>
  <c r="E114" i="3"/>
  <c r="E113" i="3"/>
  <c r="E112" i="3"/>
  <c r="E111" i="3"/>
  <c r="E109" i="3"/>
  <c r="E108" i="3"/>
  <c r="E107" i="3"/>
  <c r="E106" i="3"/>
  <c r="E93" i="3"/>
  <c r="E91" i="3"/>
  <c r="E87" i="3"/>
  <c r="E86" i="3"/>
  <c r="E85" i="3"/>
  <c r="D24" i="47" l="1"/>
  <c r="B22" i="47"/>
  <c r="B23" i="47" s="1"/>
  <c r="B32" i="47" s="1"/>
  <c r="C24" i="47"/>
  <c r="C22" i="47"/>
  <c r="C23" i="47" s="1"/>
  <c r="C32" i="47" s="1"/>
  <c r="B20" i="4" s="1"/>
  <c r="G24" i="47"/>
  <c r="G22" i="47"/>
  <c r="O18" i="3"/>
  <c r="F41" i="3"/>
  <c r="L53" i="3"/>
  <c r="F51" i="3" s="1"/>
  <c r="G14" i="4"/>
  <c r="B24" i="47"/>
  <c r="G23" i="47"/>
  <c r="G32" i="47" s="1"/>
  <c r="H24" i="47"/>
  <c r="F23" i="47"/>
  <c r="F32" i="47" s="1"/>
  <c r="F24" i="47"/>
  <c r="F104" i="3"/>
  <c r="E67" i="47" l="1"/>
  <c r="G41" i="12"/>
  <c r="G60" i="12"/>
  <c r="I57" i="12"/>
  <c r="N57" i="12" s="1"/>
  <c r="I58" i="12"/>
  <c r="I59" i="12"/>
  <c r="N59" i="12" s="1"/>
  <c r="I56" i="12"/>
  <c r="N56" i="12" s="1"/>
  <c r="H60" i="12"/>
  <c r="N58" i="12"/>
  <c r="H45" i="12"/>
  <c r="G48" i="12"/>
  <c r="G51" i="12" s="1"/>
  <c r="B63" i="47"/>
  <c r="F33" i="4"/>
  <c r="E33" i="4"/>
  <c r="C33" i="4"/>
  <c r="B33" i="4"/>
  <c r="E77" i="47"/>
  <c r="E76" i="47" s="1"/>
  <c r="C77" i="47"/>
  <c r="C76" i="47" s="1"/>
  <c r="F77" i="47"/>
  <c r="F76" i="47"/>
  <c r="B76" i="47"/>
  <c r="B77" i="47"/>
  <c r="H16" i="47"/>
  <c r="F75" i="47" s="1"/>
  <c r="G16" i="47"/>
  <c r="F16" i="47"/>
  <c r="D16" i="47"/>
  <c r="C75" i="47" s="1"/>
  <c r="B16" i="47"/>
  <c r="B75" i="47" s="1"/>
  <c r="F53" i="47"/>
  <c r="E53" i="47"/>
  <c r="D53" i="47"/>
  <c r="F52" i="47"/>
  <c r="E52" i="47"/>
  <c r="D52" i="47"/>
  <c r="C52" i="47"/>
  <c r="C54" i="47" s="1"/>
  <c r="F51" i="47"/>
  <c r="E51" i="47"/>
  <c r="D51" i="47"/>
  <c r="C51" i="47"/>
  <c r="B50" i="47"/>
  <c r="H8" i="47"/>
  <c r="G8" i="47"/>
  <c r="G11" i="47" s="1"/>
  <c r="E8" i="47"/>
  <c r="C8" i="47"/>
  <c r="C11" i="47" s="1"/>
  <c r="F8" i="47"/>
  <c r="F11" i="47" s="1"/>
  <c r="D7" i="47"/>
  <c r="B7" i="47"/>
  <c r="D4" i="47"/>
  <c r="B4" i="47"/>
  <c r="B8" i="4"/>
  <c r="C8" i="4"/>
  <c r="B30" i="4"/>
  <c r="C30" i="4"/>
  <c r="B31" i="4"/>
  <c r="C31" i="4"/>
  <c r="B32" i="4"/>
  <c r="C32" i="4"/>
  <c r="B36" i="4"/>
  <c r="C36" i="4"/>
  <c r="D36" i="4"/>
  <c r="E36" i="4"/>
  <c r="F36" i="4"/>
  <c r="E70" i="4" l="1"/>
  <c r="H11" i="47"/>
  <c r="F72" i="47" s="1"/>
  <c r="F73" i="47" s="1"/>
  <c r="G8" i="4"/>
  <c r="J7" i="4" s="1"/>
  <c r="N7" i="4" s="1"/>
  <c r="E18" i="4"/>
  <c r="E16" i="4"/>
  <c r="E75" i="47"/>
  <c r="G75" i="47" s="1"/>
  <c r="D8" i="47"/>
  <c r="D78" i="47"/>
  <c r="G78" i="47" s="1"/>
  <c r="E73" i="47"/>
  <c r="I60" i="12"/>
  <c r="N60" i="12" s="1"/>
  <c r="G36" i="4"/>
  <c r="B51" i="47"/>
  <c r="E11" i="47" s="1"/>
  <c r="D70" i="4" s="1"/>
  <c r="D54" i="47"/>
  <c r="D55" i="47" s="1"/>
  <c r="B53" i="47"/>
  <c r="B8" i="47"/>
  <c r="B11" i="47" s="1"/>
  <c r="F12" i="47"/>
  <c r="E54" i="47"/>
  <c r="E55" i="47" s="1"/>
  <c r="F54" i="47"/>
  <c r="F55" i="47" s="1"/>
  <c r="C12" i="47"/>
  <c r="C55" i="47"/>
  <c r="B52" i="47"/>
  <c r="F21" i="4"/>
  <c r="F68" i="4" s="1"/>
  <c r="F6" i="4"/>
  <c r="G12" i="47"/>
  <c r="H12" i="47"/>
  <c r="G31" i="4"/>
  <c r="G77" i="47"/>
  <c r="G76" i="47"/>
  <c r="G30" i="4"/>
  <c r="G33" i="4"/>
  <c r="G32" i="4"/>
  <c r="B70" i="4" l="1"/>
  <c r="B18" i="4"/>
  <c r="B12" i="47"/>
  <c r="B16" i="4"/>
  <c r="B35" i="4" s="1"/>
  <c r="B4" i="4"/>
  <c r="D11" i="47"/>
  <c r="F18" i="4"/>
  <c r="F37" i="4" s="1"/>
  <c r="F70" i="4"/>
  <c r="F16" i="4"/>
  <c r="F35" i="4" s="1"/>
  <c r="L6" i="4"/>
  <c r="F62" i="3"/>
  <c r="F70" i="3" s="1"/>
  <c r="D18" i="4"/>
  <c r="D16" i="4"/>
  <c r="F26" i="4"/>
  <c r="I77" i="47"/>
  <c r="C44" i="4" s="1"/>
  <c r="F68" i="47"/>
  <c r="K75" i="47"/>
  <c r="E42" i="4" s="1"/>
  <c r="F66" i="47"/>
  <c r="E72" i="47"/>
  <c r="E79" i="47" s="1"/>
  <c r="D21" i="4"/>
  <c r="D68" i="4" s="1"/>
  <c r="K78" i="47"/>
  <c r="L78" i="47"/>
  <c r="I78" i="47"/>
  <c r="H78" i="47"/>
  <c r="J78" i="47"/>
  <c r="J76" i="47"/>
  <c r="D57" i="4" s="1"/>
  <c r="G45" i="12"/>
  <c r="G53" i="12" s="1"/>
  <c r="G62" i="12" s="1"/>
  <c r="I10" i="12" s="1"/>
  <c r="B54" i="47"/>
  <c r="B55" i="47" s="1"/>
  <c r="E12" i="47" s="1"/>
  <c r="B6" i="4"/>
  <c r="B73" i="47"/>
  <c r="C73" i="47"/>
  <c r="C72" i="47" s="1"/>
  <c r="E35" i="4"/>
  <c r="E21" i="4"/>
  <c r="E68" i="4" s="1"/>
  <c r="E37" i="4"/>
  <c r="E6" i="4"/>
  <c r="D6" i="4"/>
  <c r="F79" i="47"/>
  <c r="H75" i="47"/>
  <c r="J75" i="47"/>
  <c r="I75" i="47"/>
  <c r="H77" i="47"/>
  <c r="L75" i="47"/>
  <c r="L76" i="47"/>
  <c r="K77" i="47"/>
  <c r="J77" i="47"/>
  <c r="L77" i="47"/>
  <c r="H76" i="47"/>
  <c r="K76" i="47"/>
  <c r="I76" i="47"/>
  <c r="D68" i="2"/>
  <c r="D51" i="2"/>
  <c r="B43" i="2"/>
  <c r="C12" i="2"/>
  <c r="G7" i="2"/>
  <c r="F7" i="2"/>
  <c r="B82" i="2"/>
  <c r="B83" i="2"/>
  <c r="B84" i="2"/>
  <c r="B85" i="2"/>
  <c r="B86" i="2"/>
  <c r="B87" i="2"/>
  <c r="B88" i="2"/>
  <c r="B89" i="2"/>
  <c r="A82" i="2"/>
  <c r="A85" i="2"/>
  <c r="A86" i="2"/>
  <c r="A87" i="2"/>
  <c r="A88" i="2"/>
  <c r="B81" i="2"/>
  <c r="A81" i="2"/>
  <c r="B68" i="2"/>
  <c r="B69" i="2"/>
  <c r="B70" i="2"/>
  <c r="B71" i="2"/>
  <c r="B72" i="2"/>
  <c r="B73" i="2"/>
  <c r="B67" i="2"/>
  <c r="A68" i="2"/>
  <c r="A69" i="2"/>
  <c r="A70" i="2"/>
  <c r="A71" i="2"/>
  <c r="A72" i="2"/>
  <c r="A73" i="2"/>
  <c r="A67" i="2"/>
  <c r="A66" i="2"/>
  <c r="B65" i="2"/>
  <c r="B64" i="2"/>
  <c r="B63" i="2"/>
  <c r="A64" i="2"/>
  <c r="A65" i="2"/>
  <c r="A63" i="2"/>
  <c r="B52" i="2"/>
  <c r="B62" i="2"/>
  <c r="B61" i="2"/>
  <c r="B60" i="2"/>
  <c r="B59" i="2"/>
  <c r="B58" i="2"/>
  <c r="B57" i="2"/>
  <c r="B56" i="2"/>
  <c r="B55" i="2"/>
  <c r="B54" i="2"/>
  <c r="B53" i="2"/>
  <c r="A53" i="2"/>
  <c r="A54" i="2"/>
  <c r="A55" i="2"/>
  <c r="A56" i="2"/>
  <c r="A57" i="2"/>
  <c r="A58" i="2"/>
  <c r="A59" i="2"/>
  <c r="A60" i="2"/>
  <c r="A61" i="2"/>
  <c r="A62" i="2"/>
  <c r="A52" i="2"/>
  <c r="A49" i="2"/>
  <c r="A50" i="2"/>
  <c r="A51" i="2"/>
  <c r="A48" i="2"/>
  <c r="B49" i="2"/>
  <c r="B50" i="2"/>
  <c r="B51" i="2"/>
  <c r="B48" i="2"/>
  <c r="B44" i="2"/>
  <c r="B45" i="2"/>
  <c r="B46" i="2"/>
  <c r="B47" i="2"/>
  <c r="A44" i="2"/>
  <c r="A45" i="2"/>
  <c r="A46" i="2"/>
  <c r="A47" i="2"/>
  <c r="A43" i="2"/>
  <c r="B40" i="2"/>
  <c r="B36" i="2"/>
  <c r="B37" i="2"/>
  <c r="B38" i="2"/>
  <c r="B39" i="2"/>
  <c r="B35" i="2"/>
  <c r="A40" i="2"/>
  <c r="A36" i="2"/>
  <c r="A37" i="2"/>
  <c r="A38" i="2"/>
  <c r="A39" i="2"/>
  <c r="A35" i="2"/>
  <c r="B27" i="2"/>
  <c r="B28" i="2"/>
  <c r="B29" i="2"/>
  <c r="B30" i="2"/>
  <c r="B31" i="2"/>
  <c r="B32" i="2"/>
  <c r="B26" i="2"/>
  <c r="A27" i="2"/>
  <c r="A28" i="2"/>
  <c r="A29" i="2"/>
  <c r="A30" i="2"/>
  <c r="A31" i="2"/>
  <c r="A32" i="2"/>
  <c r="A26" i="2"/>
  <c r="C11" i="1"/>
  <c r="B10" i="2"/>
  <c r="B11" i="2"/>
  <c r="B12" i="2"/>
  <c r="B13" i="2"/>
  <c r="B14" i="2"/>
  <c r="B15" i="2"/>
  <c r="B16" i="2"/>
  <c r="B17" i="2"/>
  <c r="B18" i="2"/>
  <c r="B19" i="2"/>
  <c r="B20" i="2"/>
  <c r="B9" i="2"/>
  <c r="A5" i="2"/>
  <c r="A6" i="2"/>
  <c r="A9" i="2"/>
  <c r="A10" i="2"/>
  <c r="A11" i="2"/>
  <c r="A12" i="2"/>
  <c r="A13" i="2"/>
  <c r="A14" i="2"/>
  <c r="A15" i="2"/>
  <c r="A16" i="2"/>
  <c r="A17" i="2"/>
  <c r="A18" i="2"/>
  <c r="A19" i="2"/>
  <c r="A20" i="2"/>
  <c r="A4" i="2"/>
  <c r="B5" i="2"/>
  <c r="B6" i="2"/>
  <c r="B4" i="2"/>
  <c r="I5" i="46"/>
  <c r="I49" i="46"/>
  <c r="G49" i="46"/>
  <c r="G51" i="46" s="1"/>
  <c r="H48" i="46"/>
  <c r="H53" i="46"/>
  <c r="I44" i="46"/>
  <c r="M44" i="46" s="1"/>
  <c r="G24" i="46"/>
  <c r="O16" i="46"/>
  <c r="O15" i="46"/>
  <c r="O14" i="46"/>
  <c r="L7" i="46"/>
  <c r="I7" i="46"/>
  <c r="G7" i="46"/>
  <c r="L6" i="46"/>
  <c r="I6" i="46"/>
  <c r="G6" i="46"/>
  <c r="L5" i="46"/>
  <c r="G5" i="46"/>
  <c r="L4" i="46"/>
  <c r="N49" i="12"/>
  <c r="I48" i="12"/>
  <c r="I51" i="12" s="1"/>
  <c r="H41" i="12"/>
  <c r="I40" i="12"/>
  <c r="N40" i="12" s="1"/>
  <c r="C6" i="6" s="1"/>
  <c r="I39" i="12"/>
  <c r="N39" i="12" s="1"/>
  <c r="B6" i="6" s="1"/>
  <c r="I38" i="12"/>
  <c r="N38" i="12" s="1"/>
  <c r="G6" i="6" s="1"/>
  <c r="I37" i="12"/>
  <c r="N37" i="12" s="1"/>
  <c r="F6" i="6" s="1"/>
  <c r="I36" i="12"/>
  <c r="N36" i="12" s="1"/>
  <c r="H6" i="6" s="1"/>
  <c r="I35" i="12"/>
  <c r="N35" i="12" s="1"/>
  <c r="D6" i="6" s="1"/>
  <c r="I34" i="12"/>
  <c r="N34" i="12" s="1"/>
  <c r="E6" i="6" s="1"/>
  <c r="G23" i="12"/>
  <c r="O15" i="12"/>
  <c r="O14" i="12"/>
  <c r="O13" i="12"/>
  <c r="L7" i="12"/>
  <c r="I7" i="12"/>
  <c r="G7" i="12"/>
  <c r="L6" i="12"/>
  <c r="I6" i="12"/>
  <c r="G6" i="12"/>
  <c r="L5" i="12"/>
  <c r="I5" i="12"/>
  <c r="G5" i="12"/>
  <c r="C51" i="4" l="1"/>
  <c r="C65" i="4"/>
  <c r="E63" i="4"/>
  <c r="E49" i="4"/>
  <c r="E56" i="4"/>
  <c r="C58" i="4"/>
  <c r="C70" i="4"/>
  <c r="G70" i="4" s="1"/>
  <c r="L10" i="4" s="1"/>
  <c r="N10" i="4" s="1"/>
  <c r="C18" i="4"/>
  <c r="G18" i="4" s="1"/>
  <c r="C16" i="4"/>
  <c r="C35" i="4" s="1"/>
  <c r="D35" i="4"/>
  <c r="D37" i="4"/>
  <c r="E26" i="4"/>
  <c r="D26" i="4"/>
  <c r="B26" i="4"/>
  <c r="K6" i="6"/>
  <c r="I44" i="12"/>
  <c r="I45" i="12" s="1"/>
  <c r="N45" i="12" s="1"/>
  <c r="M78" i="47"/>
  <c r="D73" i="47"/>
  <c r="G73" i="47" s="1"/>
  <c r="D72" i="47"/>
  <c r="D12" i="47"/>
  <c r="C21" i="4"/>
  <c r="C68" i="4" s="1"/>
  <c r="C6" i="4"/>
  <c r="G6" i="4" s="1"/>
  <c r="J3" i="4" s="1"/>
  <c r="B37" i="4"/>
  <c r="B21" i="4"/>
  <c r="B68" i="4" s="1"/>
  <c r="B72" i="47"/>
  <c r="H44" i="46"/>
  <c r="I51" i="46"/>
  <c r="N51" i="12"/>
  <c r="N65" i="12" s="1"/>
  <c r="F19" i="3" s="1"/>
  <c r="H53" i="12"/>
  <c r="H62" i="12" s="1"/>
  <c r="N9" i="12" s="1"/>
  <c r="O9" i="12" s="1"/>
  <c r="I4" i="12"/>
  <c r="B57" i="4"/>
  <c r="F57" i="4"/>
  <c r="C56" i="4"/>
  <c r="C63" i="4"/>
  <c r="C49" i="4"/>
  <c r="C42" i="4"/>
  <c r="B65" i="4"/>
  <c r="B58" i="4"/>
  <c r="B51" i="4"/>
  <c r="B44" i="4"/>
  <c r="C57" i="4"/>
  <c r="F65" i="4"/>
  <c r="F58" i="4"/>
  <c r="F51" i="4"/>
  <c r="F44" i="4"/>
  <c r="F63" i="4"/>
  <c r="F49" i="4"/>
  <c r="F42" i="4"/>
  <c r="F56" i="4"/>
  <c r="D56" i="4"/>
  <c r="D42" i="4"/>
  <c r="D63" i="4"/>
  <c r="D49" i="4"/>
  <c r="E65" i="4"/>
  <c r="E58" i="4"/>
  <c r="E51" i="4"/>
  <c r="E44" i="4"/>
  <c r="E57" i="4"/>
  <c r="D44" i="4"/>
  <c r="D65" i="4"/>
  <c r="D58" i="4"/>
  <c r="D51" i="4"/>
  <c r="B63" i="4"/>
  <c r="B49" i="4"/>
  <c r="B42" i="4"/>
  <c r="B56" i="4"/>
  <c r="N48" i="12"/>
  <c r="J5" i="12"/>
  <c r="N6" i="12"/>
  <c r="N5" i="12"/>
  <c r="M7" i="12"/>
  <c r="O16" i="12"/>
  <c r="M6" i="12"/>
  <c r="J7" i="12"/>
  <c r="J6" i="12"/>
  <c r="I41" i="12"/>
  <c r="M77" i="47"/>
  <c r="M75" i="47"/>
  <c r="M76" i="47"/>
  <c r="O17" i="46"/>
  <c r="I55" i="46"/>
  <c r="N5" i="46"/>
  <c r="J7" i="46"/>
  <c r="L8" i="46"/>
  <c r="G22" i="46" s="1"/>
  <c r="J6" i="46"/>
  <c r="M5" i="46"/>
  <c r="J5" i="46"/>
  <c r="N7" i="46"/>
  <c r="M4" i="46"/>
  <c r="N6" i="46"/>
  <c r="M7" i="46"/>
  <c r="M6" i="46"/>
  <c r="G55" i="46"/>
  <c r="I8" i="46" s="1"/>
  <c r="H4" i="46" s="1"/>
  <c r="I4" i="46" s="1"/>
  <c r="J4" i="46" s="1"/>
  <c r="N7" i="12"/>
  <c r="M5" i="12"/>
  <c r="C37" i="4" l="1"/>
  <c r="G16" i="4"/>
  <c r="J5" i="4" s="1"/>
  <c r="G35" i="4"/>
  <c r="N44" i="12"/>
  <c r="C26" i="4"/>
  <c r="G26" i="4" s="1"/>
  <c r="J73" i="47"/>
  <c r="D61" i="4" s="1"/>
  <c r="F64" i="47"/>
  <c r="D79" i="47"/>
  <c r="G68" i="4"/>
  <c r="G37" i="4"/>
  <c r="I53" i="12"/>
  <c r="I62" i="12" s="1"/>
  <c r="L10" i="12" s="1"/>
  <c r="I12" i="47"/>
  <c r="G65" i="4"/>
  <c r="G21" i="4"/>
  <c r="C74" i="47"/>
  <c r="N4" i="46"/>
  <c r="G49" i="4"/>
  <c r="G63" i="4"/>
  <c r="G58" i="4"/>
  <c r="G56" i="4"/>
  <c r="G44" i="4"/>
  <c r="G57" i="4"/>
  <c r="G42" i="4"/>
  <c r="G51" i="4"/>
  <c r="N41" i="12"/>
  <c r="N53" i="12" s="1"/>
  <c r="N62" i="12" s="1"/>
  <c r="J4" i="12"/>
  <c r="O7" i="12"/>
  <c r="O5" i="12"/>
  <c r="O6" i="12"/>
  <c r="B79" i="47"/>
  <c r="G72" i="47"/>
  <c r="I73" i="47"/>
  <c r="K73" i="47"/>
  <c r="L73" i="47"/>
  <c r="H73" i="47"/>
  <c r="J8" i="46"/>
  <c r="O6" i="46"/>
  <c r="O7" i="46"/>
  <c r="G27" i="46"/>
  <c r="O5" i="46"/>
  <c r="G21" i="46"/>
  <c r="N8" i="46"/>
  <c r="L10" i="46" s="1"/>
  <c r="M10" i="46" s="1"/>
  <c r="O10" i="46" s="1"/>
  <c r="M8" i="46"/>
  <c r="M53" i="46"/>
  <c r="O4" i="46"/>
  <c r="F63" i="47" l="1"/>
  <c r="L5" i="4"/>
  <c r="N5" i="4" s="1"/>
  <c r="F4" i="7"/>
  <c r="E94" i="2"/>
  <c r="L3" i="4"/>
  <c r="N3" i="4" s="1"/>
  <c r="D54" i="4"/>
  <c r="D47" i="4"/>
  <c r="D40" i="4"/>
  <c r="H72" i="47"/>
  <c r="B53" i="4" s="1"/>
  <c r="C79" i="47"/>
  <c r="G74" i="47"/>
  <c r="G21" i="12"/>
  <c r="G26" i="12" s="1"/>
  <c r="C54" i="4"/>
  <c r="C47" i="4"/>
  <c r="C61" i="4"/>
  <c r="C40" i="4"/>
  <c r="E61" i="4"/>
  <c r="E40" i="4"/>
  <c r="E47" i="4"/>
  <c r="E54" i="4"/>
  <c r="B54" i="4"/>
  <c r="B61" i="4"/>
  <c r="B47" i="4"/>
  <c r="B40" i="4"/>
  <c r="F54" i="4"/>
  <c r="F40" i="4"/>
  <c r="F61" i="4"/>
  <c r="F47" i="4"/>
  <c r="L4" i="12"/>
  <c r="G20" i="12"/>
  <c r="J10" i="12"/>
  <c r="J72" i="47"/>
  <c r="K72" i="47"/>
  <c r="I72" i="47"/>
  <c r="L72" i="47"/>
  <c r="M73" i="47"/>
  <c r="O8" i="46"/>
  <c r="G23" i="46" s="1"/>
  <c r="G25" i="46" s="1"/>
  <c r="G4" i="7" l="1"/>
  <c r="C94" i="2"/>
  <c r="C99" i="1" s="1"/>
  <c r="B60" i="4"/>
  <c r="B39" i="4"/>
  <c r="F39" i="47"/>
  <c r="E39" i="47"/>
  <c r="E41" i="47" s="1"/>
  <c r="G39" i="47"/>
  <c r="G41" i="47" s="1"/>
  <c r="B39" i="47"/>
  <c r="B46" i="4"/>
  <c r="G79" i="47"/>
  <c r="F65" i="47"/>
  <c r="D40" i="47" s="1"/>
  <c r="C39" i="47"/>
  <c r="C41" i="47" s="1"/>
  <c r="H40" i="47"/>
  <c r="H41" i="47" s="1"/>
  <c r="M51" i="12"/>
  <c r="M50" i="12"/>
  <c r="I74" i="47"/>
  <c r="L74" i="47"/>
  <c r="H74" i="47"/>
  <c r="K74" i="47"/>
  <c r="J74" i="47"/>
  <c r="G47" i="4"/>
  <c r="C39" i="4"/>
  <c r="C60" i="4"/>
  <c r="C46" i="4"/>
  <c r="C53" i="4"/>
  <c r="E39" i="4"/>
  <c r="E46" i="4"/>
  <c r="E53" i="4"/>
  <c r="E60" i="4"/>
  <c r="G54" i="4"/>
  <c r="G40" i="4"/>
  <c r="D60" i="4"/>
  <c r="D53" i="4"/>
  <c r="D46" i="4"/>
  <c r="D39" i="4"/>
  <c r="F46" i="4"/>
  <c r="F39" i="4"/>
  <c r="F60" i="4"/>
  <c r="F53" i="4"/>
  <c r="G61" i="4"/>
  <c r="M57" i="12"/>
  <c r="M56" i="12"/>
  <c r="M49" i="12"/>
  <c r="M48" i="12"/>
  <c r="M60" i="12"/>
  <c r="M64" i="12" s="1"/>
  <c r="M40" i="12"/>
  <c r="M39" i="12"/>
  <c r="M38" i="12"/>
  <c r="M37" i="12"/>
  <c r="M41" i="12"/>
  <c r="D23" i="6" s="1"/>
  <c r="D25" i="6" s="1"/>
  <c r="F44" i="2" s="1"/>
  <c r="M36" i="12"/>
  <c r="M35" i="12"/>
  <c r="M34" i="12"/>
  <c r="M45" i="12"/>
  <c r="M44" i="12"/>
  <c r="B67" i="47" s="1"/>
  <c r="M59" i="12"/>
  <c r="M58" i="12"/>
  <c r="N4" i="12"/>
  <c r="N10" i="12" s="1"/>
  <c r="M4" i="12"/>
  <c r="M72" i="47"/>
  <c r="O11" i="46"/>
  <c r="G26" i="46"/>
  <c r="D39" i="47" l="1"/>
  <c r="D41" i="47" s="1"/>
  <c r="B41" i="47"/>
  <c r="B10" i="4"/>
  <c r="F41" i="47"/>
  <c r="E10" i="4"/>
  <c r="G46" i="4"/>
  <c r="C41" i="4"/>
  <c r="C48" i="4"/>
  <c r="C55" i="4"/>
  <c r="C62" i="4"/>
  <c r="E48" i="4"/>
  <c r="E62" i="4"/>
  <c r="E41" i="4"/>
  <c r="E55" i="4"/>
  <c r="F62" i="4"/>
  <c r="F48" i="4"/>
  <c r="F41" i="4"/>
  <c r="F55" i="4"/>
  <c r="D62" i="4"/>
  <c r="D48" i="4"/>
  <c r="D41" i="4"/>
  <c r="D55" i="4"/>
  <c r="G53" i="4"/>
  <c r="B48" i="4"/>
  <c r="B41" i="4"/>
  <c r="B55" i="4"/>
  <c r="B62" i="4"/>
  <c r="M74" i="47"/>
  <c r="M65" i="12"/>
  <c r="K19" i="3" s="1"/>
  <c r="G60" i="4"/>
  <c r="G39" i="4"/>
  <c r="D43" i="4"/>
  <c r="B43" i="4"/>
  <c r="C43" i="4"/>
  <c r="E43" i="4"/>
  <c r="F43" i="4"/>
  <c r="M53" i="12"/>
  <c r="M62" i="12" s="1"/>
  <c r="M10" i="12"/>
  <c r="O4" i="12"/>
  <c r="O10" i="12" s="1"/>
  <c r="J53" i="46"/>
  <c r="J49" i="46"/>
  <c r="J51" i="46" s="1"/>
  <c r="K53" i="46"/>
  <c r="K44" i="46"/>
  <c r="G41" i="4" l="1"/>
  <c r="G48" i="4"/>
  <c r="G62" i="4"/>
  <c r="G55" i="4"/>
  <c r="L53" i="46"/>
  <c r="G43" i="4"/>
  <c r="O17" i="12"/>
  <c r="G22" i="12"/>
  <c r="L44" i="46"/>
  <c r="J55" i="46"/>
  <c r="E44" i="2" l="1"/>
  <c r="B24" i="6"/>
  <c r="C24" i="6"/>
  <c r="G24" i="12"/>
  <c r="G25" i="12"/>
  <c r="N53" i="46"/>
  <c r="N44" i="46"/>
  <c r="E24" i="6" l="1"/>
  <c r="P44" i="46" s="1"/>
  <c r="K50" i="12"/>
  <c r="K51" i="12"/>
  <c r="J51" i="12"/>
  <c r="J50" i="12"/>
  <c r="K56" i="12"/>
  <c r="K39" i="12"/>
  <c r="K38" i="12"/>
  <c r="K37" i="12"/>
  <c r="K40" i="12"/>
  <c r="K60" i="12"/>
  <c r="K49" i="12"/>
  <c r="K45" i="12"/>
  <c r="K58" i="12"/>
  <c r="K41" i="12"/>
  <c r="K35" i="12"/>
  <c r="K34" i="12"/>
  <c r="K36" i="12"/>
  <c r="K48" i="12"/>
  <c r="K44" i="12"/>
  <c r="K59" i="12"/>
  <c r="K57" i="12"/>
  <c r="J56" i="12"/>
  <c r="J49" i="12"/>
  <c r="J58" i="12"/>
  <c r="J34" i="12"/>
  <c r="J45" i="12"/>
  <c r="J40" i="12"/>
  <c r="J44" i="12"/>
  <c r="J37" i="12"/>
  <c r="J35" i="12"/>
  <c r="J36" i="12"/>
  <c r="J48" i="12"/>
  <c r="J57" i="12"/>
  <c r="L57" i="12" s="1"/>
  <c r="O57" i="12" s="1"/>
  <c r="J41" i="12"/>
  <c r="J39" i="12"/>
  <c r="J60" i="12"/>
  <c r="J59" i="12"/>
  <c r="J38" i="12"/>
  <c r="F127" i="3"/>
  <c r="K24" i="5"/>
  <c r="K21" i="5"/>
  <c r="J21" i="5"/>
  <c r="K20" i="5"/>
  <c r="J20" i="5"/>
  <c r="K18" i="5"/>
  <c r="J18" i="5"/>
  <c r="K15" i="5"/>
  <c r="J15" i="5"/>
  <c r="K14" i="5"/>
  <c r="J14" i="5"/>
  <c r="K13" i="5"/>
  <c r="J13" i="5"/>
  <c r="K12" i="5"/>
  <c r="J12" i="5"/>
  <c r="K9" i="5"/>
  <c r="K8" i="5"/>
  <c r="J8" i="5"/>
  <c r="K7" i="5"/>
  <c r="J7" i="5"/>
  <c r="K6" i="5"/>
  <c r="J6" i="5"/>
  <c r="J5" i="5"/>
  <c r="C10" i="4"/>
  <c r="L35" i="12" l="1"/>
  <c r="O35" i="12" s="1"/>
  <c r="L60" i="12"/>
  <c r="L64" i="12" s="1"/>
  <c r="O64" i="12" s="1"/>
  <c r="D19" i="3" s="1"/>
  <c r="L58" i="12"/>
  <c r="O58" i="12" s="1"/>
  <c r="L40" i="12"/>
  <c r="O40" i="12" s="1"/>
  <c r="L50" i="12"/>
  <c r="O50" i="12" s="1"/>
  <c r="L45" i="12"/>
  <c r="O45" i="12" s="1"/>
  <c r="L34" i="12"/>
  <c r="O34" i="12" s="1"/>
  <c r="L44" i="12"/>
  <c r="C67" i="47" s="1"/>
  <c r="L59" i="12"/>
  <c r="O59" i="12" s="1"/>
  <c r="L56" i="12"/>
  <c r="O56" i="12" s="1"/>
  <c r="L51" i="12"/>
  <c r="L39" i="12"/>
  <c r="O39" i="12" s="1"/>
  <c r="J53" i="12"/>
  <c r="J62" i="12" s="1"/>
  <c r="L41" i="12"/>
  <c r="B23" i="6" s="1"/>
  <c r="L37" i="12"/>
  <c r="O37" i="12" s="1"/>
  <c r="K53" i="12"/>
  <c r="K62" i="12" s="1"/>
  <c r="L38" i="12"/>
  <c r="O38" i="12" s="1"/>
  <c r="L48" i="12"/>
  <c r="O48" i="12" s="1"/>
  <c r="L36" i="12"/>
  <c r="O36" i="12" s="1"/>
  <c r="L49" i="12"/>
  <c r="O49" i="12" s="1"/>
  <c r="G21" i="1"/>
  <c r="G88" i="1"/>
  <c r="G95" i="1" s="1"/>
  <c r="H88" i="1"/>
  <c r="K10" i="6"/>
  <c r="O60" i="12" l="1"/>
  <c r="C23" i="6"/>
  <c r="C25" i="6" s="1"/>
  <c r="F62" i="2" s="1"/>
  <c r="B25" i="6"/>
  <c r="F55" i="2" s="1"/>
  <c r="D67" i="47"/>
  <c r="F50" i="4" s="1"/>
  <c r="O44" i="12"/>
  <c r="L65" i="12"/>
  <c r="O51" i="12"/>
  <c r="D20" i="3"/>
  <c r="F49" i="3" s="1"/>
  <c r="D64" i="4"/>
  <c r="F64" i="4"/>
  <c r="B64" i="4"/>
  <c r="C64" i="4"/>
  <c r="E64" i="4"/>
  <c r="O41" i="12"/>
  <c r="L53" i="12"/>
  <c r="L62" i="12" s="1"/>
  <c r="J35" i="3"/>
  <c r="E143" i="3" s="1"/>
  <c r="D28" i="3"/>
  <c r="E138" i="3"/>
  <c r="E23" i="6" l="1"/>
  <c r="E25" i="6" s="1"/>
  <c r="F67" i="47"/>
  <c r="E50" i="4"/>
  <c r="B50" i="4"/>
  <c r="D50" i="4"/>
  <c r="O53" i="12"/>
  <c r="O62" i="12" s="1"/>
  <c r="C50" i="4"/>
  <c r="O65" i="12"/>
  <c r="H19" i="3"/>
  <c r="G64" i="4"/>
  <c r="E119" i="3"/>
  <c r="E62" i="2" l="1"/>
  <c r="J19" i="3"/>
  <c r="M19" i="3" s="1"/>
  <c r="O19" i="3" s="1"/>
  <c r="G50" i="4"/>
  <c r="L4" i="4" s="1"/>
  <c r="N24" i="5" l="1"/>
  <c r="N21" i="5"/>
  <c r="M21" i="5"/>
  <c r="N20" i="5"/>
  <c r="M20" i="5"/>
  <c r="N18" i="5"/>
  <c r="M18" i="5"/>
  <c r="N15" i="5"/>
  <c r="M15" i="5"/>
  <c r="N14" i="5"/>
  <c r="M14" i="5"/>
  <c r="N13" i="5"/>
  <c r="M13" i="5"/>
  <c r="N12" i="5"/>
  <c r="M12" i="5"/>
  <c r="N9" i="5"/>
  <c r="N8" i="5"/>
  <c r="M8" i="5"/>
  <c r="N7" i="5"/>
  <c r="M7" i="5"/>
  <c r="N6" i="5"/>
  <c r="M6" i="5"/>
  <c r="N5" i="5"/>
  <c r="M5" i="5"/>
  <c r="C11" i="6" l="1"/>
  <c r="D11" i="6"/>
  <c r="E11" i="6"/>
  <c r="F11" i="6"/>
  <c r="G11" i="6"/>
  <c r="G20" i="6" s="1"/>
  <c r="H11" i="6"/>
  <c r="I11" i="6"/>
  <c r="J11" i="6"/>
  <c r="B11" i="6"/>
  <c r="D13" i="2" l="1"/>
  <c r="H28" i="3"/>
  <c r="E125" i="3" s="1"/>
  <c r="C13" i="2" l="1"/>
  <c r="C12" i="1" s="1"/>
  <c r="H20" i="3" l="1"/>
  <c r="E124" i="3" s="1"/>
  <c r="D26" i="2"/>
  <c r="D59" i="2"/>
  <c r="D58" i="2" l="1"/>
  <c r="D56" i="2"/>
  <c r="D50" i="2"/>
  <c r="D49" i="2"/>
  <c r="F153" i="3"/>
  <c r="D70" i="2" s="1"/>
  <c r="F146" i="3" l="1"/>
  <c r="D65" i="2" s="1"/>
  <c r="D63" i="2"/>
  <c r="J28" i="3"/>
  <c r="E142" i="3" s="1"/>
  <c r="F130" i="3" l="1"/>
  <c r="D57" i="2" s="1"/>
  <c r="D53" i="2"/>
  <c r="L28" i="3" l="1"/>
  <c r="F94" i="3"/>
  <c r="D46" i="2" s="1"/>
  <c r="C46" i="2" s="1"/>
  <c r="C48" i="1" s="1"/>
  <c r="F98" i="3"/>
  <c r="D48" i="2" s="1"/>
  <c r="F90" i="3"/>
  <c r="D45" i="2" s="1"/>
  <c r="C45" i="2" s="1"/>
  <c r="D52" i="2" l="1"/>
  <c r="D47" i="2"/>
  <c r="C47" i="2" s="1"/>
  <c r="C49" i="1" s="1"/>
  <c r="F84" i="3"/>
  <c r="F73" i="3" l="1"/>
  <c r="F79" i="3" l="1"/>
  <c r="C79" i="3"/>
  <c r="C77" i="3"/>
  <c r="C76" i="3"/>
  <c r="F77" i="3"/>
  <c r="F76" i="3"/>
  <c r="D35" i="2"/>
  <c r="F78" i="3" l="1"/>
  <c r="F81" i="3" s="1"/>
  <c r="C78" i="3"/>
  <c r="D36" i="2"/>
  <c r="D38" i="2" l="1"/>
  <c r="D37" i="2"/>
  <c r="B11" i="4" l="1"/>
  <c r="D10" i="4"/>
  <c r="G10" i="4" l="1"/>
  <c r="G11" i="4"/>
  <c r="F12" i="4"/>
  <c r="C9" i="5" l="1"/>
  <c r="F9" i="5" l="1"/>
  <c r="H9" i="5" s="1"/>
  <c r="C24" i="5"/>
  <c r="C20" i="4" l="1"/>
  <c r="F24" i="5"/>
  <c r="H24" i="5" s="1"/>
  <c r="E9" i="5"/>
  <c r="E20" i="4"/>
  <c r="E24" i="5" l="1"/>
  <c r="A24" i="5" s="1"/>
  <c r="A9" i="5"/>
  <c r="F67" i="4" l="1"/>
  <c r="F69" i="4" s="1"/>
  <c r="F71" i="4" s="1"/>
  <c r="C68" i="2" l="1"/>
  <c r="C74" i="1" s="1"/>
  <c r="E15" i="2" l="1"/>
  <c r="D15" i="2"/>
  <c r="G105" i="1"/>
  <c r="H105" i="1"/>
  <c r="C12" i="4" l="1"/>
  <c r="G12" i="4" l="1"/>
  <c r="J4" i="4" l="1"/>
  <c r="N4" i="4" s="1"/>
  <c r="E11" i="2"/>
  <c r="C20" i="5"/>
  <c r="C21" i="5"/>
  <c r="F20" i="5" l="1"/>
  <c r="E20" i="5" s="1"/>
  <c r="A20" i="5" s="1"/>
  <c r="F21" i="5"/>
  <c r="E21" i="5" s="1"/>
  <c r="A21" i="5" s="1"/>
  <c r="A22" i="5" l="1"/>
  <c r="E67" i="4" s="1"/>
  <c r="E69" i="4" s="1"/>
  <c r="E71" i="4" s="1"/>
  <c r="G21" i="5"/>
  <c r="H21" i="5"/>
  <c r="H20" i="5"/>
  <c r="G20" i="5"/>
  <c r="C4" i="4" l="1"/>
  <c r="D4" i="4"/>
  <c r="C18" i="5"/>
  <c r="F18" i="5" s="1"/>
  <c r="D28" i="4" l="1"/>
  <c r="G4" i="4"/>
  <c r="J2" i="4" s="1"/>
  <c r="C28" i="4"/>
  <c r="B28" i="4"/>
  <c r="E18" i="5"/>
  <c r="H18" i="5"/>
  <c r="G18" i="5"/>
  <c r="C7" i="5"/>
  <c r="C5" i="5"/>
  <c r="C6" i="5"/>
  <c r="C8" i="5"/>
  <c r="C13" i="5"/>
  <c r="C15" i="5"/>
  <c r="C14" i="5"/>
  <c r="C12" i="5"/>
  <c r="G28" i="4" l="1"/>
  <c r="L2" i="4" s="1"/>
  <c r="N2" i="4" s="1"/>
  <c r="A18" i="5"/>
  <c r="D67" i="4" s="1"/>
  <c r="D69" i="4" s="1"/>
  <c r="D71" i="4" s="1"/>
  <c r="F8" i="5"/>
  <c r="E8" i="5" s="1"/>
  <c r="A8" i="5" s="1"/>
  <c r="F15" i="5"/>
  <c r="E15" i="5" s="1"/>
  <c r="A15" i="5" s="1"/>
  <c r="F5" i="5"/>
  <c r="F12" i="5"/>
  <c r="E12" i="5" s="1"/>
  <c r="A12" i="5" s="1"/>
  <c r="F14" i="5"/>
  <c r="E14" i="5" s="1"/>
  <c r="A14" i="5" s="1"/>
  <c r="F6" i="5"/>
  <c r="E6" i="5" s="1"/>
  <c r="F13" i="5"/>
  <c r="E13" i="5" s="1"/>
  <c r="A13" i="5" s="1"/>
  <c r="F7" i="5"/>
  <c r="E7" i="5" s="1"/>
  <c r="I20" i="6"/>
  <c r="E20" i="6"/>
  <c r="H20" i="6"/>
  <c r="D20" i="6"/>
  <c r="B20" i="6"/>
  <c r="C20" i="6"/>
  <c r="J20" i="6"/>
  <c r="F20" i="6"/>
  <c r="E5" i="5" l="1"/>
  <c r="A5" i="5" s="1"/>
  <c r="H5" i="5"/>
  <c r="A7" i="5"/>
  <c r="A6" i="5"/>
  <c r="H7" i="5"/>
  <c r="G7" i="5"/>
  <c r="H15" i="5"/>
  <c r="G15" i="5"/>
  <c r="H6" i="5"/>
  <c r="G6" i="5"/>
  <c r="H12" i="5"/>
  <c r="G12" i="5"/>
  <c r="H13" i="5"/>
  <c r="G13" i="5"/>
  <c r="H14" i="5"/>
  <c r="G14" i="5"/>
  <c r="G5" i="5"/>
  <c r="H8" i="5"/>
  <c r="G8" i="5"/>
  <c r="G80" i="1"/>
  <c r="G43" i="1"/>
  <c r="A10" i="5" l="1"/>
  <c r="B67" i="4" s="1"/>
  <c r="B69" i="4" s="1"/>
  <c r="B71" i="4" s="1"/>
  <c r="A16" i="5"/>
  <c r="C67" i="4" s="1"/>
  <c r="C69" i="4" s="1"/>
  <c r="C71" i="4" s="1"/>
  <c r="G71" i="4" l="1"/>
  <c r="G69" i="4"/>
  <c r="G67" i="4"/>
  <c r="L8" i="4" s="1"/>
  <c r="N8" i="4" l="1"/>
  <c r="L9" i="4"/>
  <c r="L11" i="4" s="1"/>
  <c r="F53" i="3"/>
  <c r="D5" i="2" l="1"/>
  <c r="G6" i="1" l="1"/>
  <c r="H94" i="1" l="1"/>
  <c r="H80" i="1"/>
  <c r="H21" i="1"/>
  <c r="H6" i="1"/>
  <c r="H95" i="1" l="1"/>
  <c r="H22" i="1"/>
  <c r="C48" i="2"/>
  <c r="C63" i="2"/>
  <c r="C68" i="1" s="1"/>
  <c r="C51" i="1" l="1"/>
  <c r="I20" i="16" l="1"/>
  <c r="I23" i="16"/>
  <c r="K23" i="16" s="1"/>
  <c r="F20" i="16"/>
  <c r="F23" i="16"/>
  <c r="E20" i="16"/>
  <c r="E23" i="16"/>
  <c r="I26" i="16"/>
  <c r="K26" i="16" s="1"/>
  <c r="F26" i="16"/>
  <c r="E26" i="16"/>
  <c r="I18" i="16"/>
  <c r="F18" i="16"/>
  <c r="E18" i="16"/>
  <c r="I16" i="16"/>
  <c r="F16" i="16"/>
  <c r="E16" i="16"/>
  <c r="I14" i="16"/>
  <c r="F14" i="16"/>
  <c r="E14" i="16"/>
  <c r="I11" i="16"/>
  <c r="F11" i="16"/>
  <c r="E11" i="16"/>
  <c r="I8" i="16"/>
  <c r="I5" i="16"/>
  <c r="I2" i="16"/>
  <c r="F5" i="16"/>
  <c r="E5" i="16"/>
  <c r="F3" i="16"/>
  <c r="E3" i="16"/>
  <c r="F2" i="16"/>
  <c r="E2" i="16"/>
  <c r="I83" i="9" l="1"/>
  <c r="J83" i="9" s="1"/>
  <c r="I97" i="9"/>
  <c r="H43" i="1" l="1"/>
  <c r="H32" i="1"/>
  <c r="H81" i="1" l="1"/>
  <c r="C50" i="2"/>
  <c r="C53" i="1" s="1"/>
  <c r="K20" i="3" l="1"/>
  <c r="F89" i="3" s="1"/>
  <c r="D44" i="2" l="1"/>
  <c r="J20" i="3" l="1"/>
  <c r="E141" i="3" s="1"/>
  <c r="F140" i="3" s="1"/>
  <c r="D20" i="2"/>
  <c r="C20" i="2" l="1"/>
  <c r="C19" i="1" s="1"/>
  <c r="D62" i="2"/>
  <c r="D9" i="2"/>
  <c r="G32" i="1" l="1"/>
  <c r="H83" i="1"/>
  <c r="H96" i="1" s="1"/>
  <c r="I34" i="13"/>
  <c r="I33" i="13"/>
  <c r="I32" i="13"/>
  <c r="H19" i="13"/>
  <c r="J18" i="13"/>
  <c r="J19" i="13" s="1"/>
  <c r="F14" i="13"/>
  <c r="F15" i="13" s="1"/>
  <c r="H13" i="13"/>
  <c r="H9" i="13"/>
  <c r="F9" i="13"/>
  <c r="D9" i="13"/>
  <c r="I6" i="13"/>
  <c r="I4" i="13"/>
  <c r="D2" i="13"/>
  <c r="I2" i="13" s="1"/>
  <c r="K9" i="6"/>
  <c r="K8" i="6"/>
  <c r="K5" i="6"/>
  <c r="K4" i="6"/>
  <c r="K3" i="6"/>
  <c r="H13" i="10"/>
  <c r="G13" i="10"/>
  <c r="D18" i="2" s="1"/>
  <c r="F13" i="10"/>
  <c r="G66" i="2" s="1"/>
  <c r="G74" i="2" s="1"/>
  <c r="E13" i="10"/>
  <c r="D13" i="10"/>
  <c r="H117" i="9"/>
  <c r="H116" i="9"/>
  <c r="H114" i="9"/>
  <c r="H113" i="9"/>
  <c r="H112" i="9"/>
  <c r="H111" i="9"/>
  <c r="H109" i="9"/>
  <c r="H108" i="9"/>
  <c r="H106" i="9"/>
  <c r="H105" i="9"/>
  <c r="H104" i="9"/>
  <c r="H103" i="9"/>
  <c r="H97" i="9"/>
  <c r="G92" i="9"/>
  <c r="C90" i="9" s="1"/>
  <c r="G88" i="9"/>
  <c r="G83" i="9"/>
  <c r="H79" i="9" s="1"/>
  <c r="H62" i="9"/>
  <c r="H61" i="9"/>
  <c r="H60" i="9"/>
  <c r="H59" i="9"/>
  <c r="H58" i="9"/>
  <c r="H57" i="9"/>
  <c r="N37" i="9"/>
  <c r="N36" i="9"/>
  <c r="N35" i="9"/>
  <c r="N34" i="9"/>
  <c r="N33" i="9"/>
  <c r="N32" i="9"/>
  <c r="N30" i="9"/>
  <c r="N29" i="9"/>
  <c r="N28" i="9"/>
  <c r="N27" i="9"/>
  <c r="L25" i="9"/>
  <c r="H25" i="9"/>
  <c r="L24" i="9"/>
  <c r="H24" i="9"/>
  <c r="L23" i="9"/>
  <c r="H23" i="9"/>
  <c r="L22" i="9"/>
  <c r="H22" i="9"/>
  <c r="H21" i="9"/>
  <c r="H20" i="9"/>
  <c r="H19" i="9"/>
  <c r="H18" i="9"/>
  <c r="L17" i="9"/>
  <c r="H17" i="9"/>
  <c r="H16" i="9"/>
  <c r="H15" i="9"/>
  <c r="L14" i="9"/>
  <c r="H14" i="9"/>
  <c r="L13" i="9"/>
  <c r="H13" i="9"/>
  <c r="L10" i="9"/>
  <c r="D6" i="9"/>
  <c r="L6" i="9" s="1"/>
  <c r="D5" i="9"/>
  <c r="D2" i="9"/>
  <c r="H35" i="3"/>
  <c r="F35" i="3"/>
  <c r="D35" i="3"/>
  <c r="E120" i="3" s="1"/>
  <c r="F118" i="3" s="1"/>
  <c r="D43" i="2"/>
  <c r="C43" i="2" s="1"/>
  <c r="C45" i="1" s="1"/>
  <c r="D31" i="2"/>
  <c r="D29" i="2"/>
  <c r="C29" i="2" s="1"/>
  <c r="C14" i="2"/>
  <c r="C84" i="2"/>
  <c r="C94" i="1"/>
  <c r="C81" i="2"/>
  <c r="C85" i="1" s="1"/>
  <c r="C88" i="1" s="1"/>
  <c r="C72" i="2"/>
  <c r="C78" i="1" s="1"/>
  <c r="C71" i="2"/>
  <c r="C77" i="1" s="1"/>
  <c r="C70" i="2"/>
  <c r="C76" i="1" s="1"/>
  <c r="C69" i="2"/>
  <c r="C67" i="2"/>
  <c r="C73" i="1" s="1"/>
  <c r="C65" i="2"/>
  <c r="C70" i="1" s="1"/>
  <c r="C60" i="2"/>
  <c r="C59" i="2"/>
  <c r="C58" i="2"/>
  <c r="C63" i="1" s="1"/>
  <c r="C57" i="2"/>
  <c r="C62" i="1" s="1"/>
  <c r="C56" i="2"/>
  <c r="C53" i="2"/>
  <c r="C58" i="1" s="1"/>
  <c r="C52" i="2"/>
  <c r="C51" i="2"/>
  <c r="C49" i="2"/>
  <c r="C47" i="1"/>
  <c r="F41" i="2"/>
  <c r="E41" i="2"/>
  <c r="D40" i="2"/>
  <c r="C40" i="2" s="1"/>
  <c r="C42" i="1" s="1"/>
  <c r="G41" i="2"/>
  <c r="F33" i="2"/>
  <c r="G32" i="2"/>
  <c r="C32" i="2" s="1"/>
  <c r="C31" i="1" s="1"/>
  <c r="D30" i="2"/>
  <c r="C30" i="2" s="1"/>
  <c r="C29" i="1" s="1"/>
  <c r="D19" i="2"/>
  <c r="D17" i="2"/>
  <c r="D10" i="2"/>
  <c r="D4" i="2"/>
  <c r="C95" i="1" l="1"/>
  <c r="D21" i="2"/>
  <c r="D54" i="2"/>
  <c r="C54" i="2" s="1"/>
  <c r="E139" i="3"/>
  <c r="E126" i="3"/>
  <c r="F121" i="3" s="1"/>
  <c r="D55" i="2" s="1"/>
  <c r="C10" i="2"/>
  <c r="C9" i="1" s="1"/>
  <c r="C17" i="2"/>
  <c r="C16" i="1" s="1"/>
  <c r="G18" i="2"/>
  <c r="C19" i="2"/>
  <c r="C18" i="1" s="1"/>
  <c r="K11" i="6"/>
  <c r="D28" i="2"/>
  <c r="C62" i="2"/>
  <c r="C67" i="1" s="1"/>
  <c r="C64" i="1"/>
  <c r="C54" i="1"/>
  <c r="C57" i="1"/>
  <c r="C61" i="1"/>
  <c r="C65" i="1"/>
  <c r="C28" i="1"/>
  <c r="C52" i="1"/>
  <c r="C75" i="1"/>
  <c r="E90" i="9"/>
  <c r="H90" i="9"/>
  <c r="H106" i="1"/>
  <c r="F84" i="9"/>
  <c r="H84" i="9"/>
  <c r="G22" i="1"/>
  <c r="D73" i="2"/>
  <c r="C73" i="2" s="1"/>
  <c r="C79" i="1" s="1"/>
  <c r="G33" i="2"/>
  <c r="G76" i="2" s="1"/>
  <c r="C84" i="9"/>
  <c r="I9" i="13"/>
  <c r="O30" i="9"/>
  <c r="C66" i="2"/>
  <c r="C71" i="1" s="1"/>
  <c r="C35" i="2"/>
  <c r="C34" i="1" s="1"/>
  <c r="C36" i="2"/>
  <c r="C35" i="1" s="1"/>
  <c r="E4" i="2"/>
  <c r="E7" i="2" s="1"/>
  <c r="E9" i="2"/>
  <c r="C31" i="2"/>
  <c r="K20" i="6" l="1"/>
  <c r="F61" i="2"/>
  <c r="F74" i="2" s="1"/>
  <c r="F76" i="2" s="1"/>
  <c r="C18" i="2"/>
  <c r="C17" i="1" s="1"/>
  <c r="G21" i="2"/>
  <c r="C9" i="2"/>
  <c r="E61" i="2"/>
  <c r="E55" i="2"/>
  <c r="C55" i="2" s="1"/>
  <c r="C60" i="1" s="1"/>
  <c r="C44" i="2"/>
  <c r="C30" i="1"/>
  <c r="C59" i="1"/>
  <c r="C38" i="2"/>
  <c r="C37" i="1" s="1"/>
  <c r="E27" i="2"/>
  <c r="C27" i="2" s="1"/>
  <c r="C26" i="1" s="1"/>
  <c r="C4" i="2"/>
  <c r="D39" i="2"/>
  <c r="C39" i="2" s="1"/>
  <c r="C38" i="1" s="1"/>
  <c r="M35" i="3"/>
  <c r="E26" i="2"/>
  <c r="C46" i="1" l="1"/>
  <c r="C8" i="1"/>
  <c r="C3" i="1"/>
  <c r="C11" i="2" l="1"/>
  <c r="F45" i="3"/>
  <c r="F56" i="3" s="1"/>
  <c r="C13" i="1"/>
  <c r="C37" i="2"/>
  <c r="D41" i="2"/>
  <c r="D6" i="2" l="1"/>
  <c r="C10" i="1"/>
  <c r="C36" i="1"/>
  <c r="C43" i="1" s="1"/>
  <c r="C15" i="2"/>
  <c r="D33" i="2"/>
  <c r="C26" i="2"/>
  <c r="C5" i="2"/>
  <c r="C41" i="2"/>
  <c r="C6" i="2" l="1"/>
  <c r="C7" i="2" s="1"/>
  <c r="D7" i="2"/>
  <c r="C25" i="1"/>
  <c r="C4" i="1"/>
  <c r="C14" i="1"/>
  <c r="C5" i="1" l="1"/>
  <c r="C6" i="1" l="1"/>
  <c r="G81" i="1"/>
  <c r="G83" i="1" s="1"/>
  <c r="G96" i="1" s="1"/>
  <c r="D23" i="2" l="1"/>
  <c r="E64" i="2" l="1"/>
  <c r="C64" i="2" s="1"/>
  <c r="F20" i="4"/>
  <c r="G20" i="4" l="1"/>
  <c r="E74" i="2"/>
  <c r="C69" i="1"/>
  <c r="E16" i="2"/>
  <c r="E21" i="2" s="1"/>
  <c r="J6" i="4" l="1"/>
  <c r="N6" i="4" s="1"/>
  <c r="N9" i="4" s="1"/>
  <c r="N11" i="4" s="1"/>
  <c r="F5" i="7" s="1"/>
  <c r="E28" i="2"/>
  <c r="C16" i="2"/>
  <c r="C21" i="2" s="1"/>
  <c r="C23" i="2" s="1"/>
  <c r="J9" i="4" l="1"/>
  <c r="J11" i="4" s="1"/>
  <c r="C95" i="2"/>
  <c r="G5" i="7"/>
  <c r="G10" i="7" s="1"/>
  <c r="C15" i="1"/>
  <c r="C100" i="2" l="1"/>
  <c r="C100" i="1"/>
  <c r="C105" i="1" s="1"/>
  <c r="C21" i="1"/>
  <c r="C28" i="2"/>
  <c r="C33" i="2" s="1"/>
  <c r="C22" i="1" l="1"/>
  <c r="E33" i="2"/>
  <c r="E76" i="2" s="1"/>
  <c r="C27" i="1"/>
  <c r="C32" i="1" s="1"/>
  <c r="H47" i="46" l="1"/>
  <c r="H49" i="46" s="1"/>
  <c r="H51" i="46" s="1"/>
  <c r="H55" i="46" l="1"/>
  <c r="K49" i="46"/>
  <c r="K51" i="46" s="1"/>
  <c r="M49" i="46"/>
  <c r="M51" i="46" s="1"/>
  <c r="M55" i="46" l="1"/>
  <c r="K55" i="46"/>
  <c r="L49" i="46"/>
  <c r="L51" i="46" s="1"/>
  <c r="M20" i="3" l="1"/>
  <c r="F20" i="3"/>
  <c r="L55" i="46"/>
  <c r="N51" i="46" l="1"/>
  <c r="E137" i="3"/>
  <c r="F136" i="3" s="1"/>
  <c r="F158" i="3" s="1"/>
  <c r="F162" i="3" s="1"/>
  <c r="N55" i="46"/>
  <c r="E23" i="2"/>
  <c r="E78" i="2" s="1"/>
  <c r="F23" i="2"/>
  <c r="F78" i="2" s="1"/>
  <c r="G23" i="2"/>
  <c r="G78" i="2" s="1"/>
  <c r="D61" i="2" l="1"/>
  <c r="D74" i="2" l="1"/>
  <c r="D76" i="2" s="1"/>
  <c r="D78" i="2" s="1"/>
  <c r="C61" i="2"/>
  <c r="C74" i="2" s="1"/>
  <c r="C76" i="2" s="1"/>
  <c r="C78" i="2" s="1"/>
  <c r="C66" i="1" l="1"/>
  <c r="C80" i="1" s="1"/>
  <c r="C81" i="1" s="1"/>
  <c r="C83" i="1" s="1"/>
  <c r="C96" i="1" s="1"/>
  <c r="C106" i="1" s="1"/>
  <c r="C93" i="2"/>
  <c r="C101" i="2" s="1"/>
  <c r="C104" i="2" s="1"/>
  <c r="F14" i="4"/>
  <c r="C14" i="4"/>
  <c r="D14" i="4"/>
  <c r="B14" i="4"/>
  <c r="B22" i="4" s="1"/>
  <c r="E14" i="4"/>
  <c r="C22" i="4" l="1"/>
  <c r="C73" i="4" s="1"/>
  <c r="C74" i="4" s="1"/>
  <c r="D22" i="4"/>
  <c r="D73" i="4" s="1"/>
  <c r="D74" i="4" s="1"/>
  <c r="B73" i="4"/>
  <c r="B74" i="4" s="1"/>
  <c r="E22" i="4"/>
  <c r="E73" i="4" s="1"/>
  <c r="E74" i="4" s="1"/>
  <c r="F22" i="4"/>
  <c r="F73" i="4" s="1"/>
  <c r="F74" i="4" s="1"/>
  <c r="G22" i="4" l="1"/>
  <c r="G74" i="4"/>
  <c r="G73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tc={04C69922-0009-4F15-A19F-728F8349F82A}</author>
  </authors>
  <commentList>
    <comment ref="B28" authorId="0" shapeId="0" xr:uid="{04C69922-0009-4F15-A19F-728F8349F82A}">
      <text>
        <t>[Kommentartråd]
Din versjon av Excel lar deg lese denne kommentartråden. Eventuelle endringer i den vil imidlertid bli fjernet hvis filen åpnes i en nyere versjon av Excel. Finn ut mer: https://go.microsoft.com/fwlink/?linkid=870924
Kommentar:
    Betales netto for å spare internasjonale gebyrer ved å føre frem og tilbake.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tc={FBEAC806-6739-4930-B11D-10F457A0C3E5}</author>
    <author>tc={C333B964-21AD-4C8C-AA7B-8EB6F6DADEA2}</author>
  </authors>
  <commentList>
    <comment ref="D19" authorId="0" shapeId="0" xr:uid="{FBEAC806-6739-4930-B11D-10F457A0C3E5}">
      <text>
        <t>[Kommentartråd]
Din versjon av Excel lar deg lese denne kommentartråden. Eventuelle endringer i den vil imidlertid bli fjernet hvis filen åpnes i en nyere versjon av Excel. Finn ut mer: https://go.microsoft.com/fwlink/?linkid=870924
Kommentar:
    Fra lagene (Kost og losji / Lokaler / Reise)</t>
      </text>
    </comment>
    <comment ref="E44" authorId="1" shapeId="0" xr:uid="{C333B964-21AD-4C8C-AA7B-8EB6F6DADEA2}">
      <text>
        <t>[Kommentartråd]
Din versjon av Excel lar deg lese denne kommentartråden. Eventuelle endringer i den vil imidlertid bli fjernet hvis filen åpnes i en nyere versjon av Excel. Finn ut mer: https://go.microsoft.com/fwlink/?linkid=870924
Kommentar:
    Dette er fordi Zubarus er spleiselag med lagene. Dette faktureres lagene.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tc={1E5678DD-A5A4-476A-842F-784664CD1297}</author>
    <author>tc={A61FFD9F-746D-45EA-85B4-0C7A34A1661C}</author>
  </authors>
  <commentList>
    <comment ref="A18" authorId="0" shapeId="0" xr:uid="{1E5678DD-A5A4-476A-842F-784664CD1297}">
      <text>
        <t>[Kommentartråd]
Din versjon av Excel lar deg lese denne kommentartråden. Eventuelle endringer i den vil imidlertid bli fjernet hvis filen åpnes i en nyere versjon av Excel. Finn ut mer: https://go.microsoft.com/fwlink/?linkid=870924
Kommentar:
    Settes av EMEA-regionen, ikke av internasjonal. Er uendret.</t>
      </text>
    </comment>
    <comment ref="A26" authorId="1" shapeId="0" xr:uid="{A61FFD9F-746D-45EA-85B4-0C7A34A1661C}">
      <text>
        <t>[Kommentartråd]
Din versjon av Excel lar deg lese denne kommentartråden. Eventuelle endringer i den vil imidlertid bli fjernet hvis filen åpnes i en nyere versjon av Excel. Finn ut mer: https://go.microsoft.com/fwlink/?linkid=870924
Kommentar:
    Kan potensielt være bare i sentralfane, men dette er et forsøk på å synliggjøre hvor denne kommer fra - at det kommer fra program.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tc={2734FBA2-F894-4B9D-95A3-E6A71D2C988D}</author>
  </authors>
  <commentList>
    <comment ref="B7" authorId="0" shapeId="0" xr:uid="{2734FBA2-F894-4B9D-95A3-E6A71D2C988D}">
      <text>
        <t>[Kommentartråd]
Din versjon av Excel lar deg lese denne kommentartråden. Eventuelle endringer i den vil imidlertid bli fjernet hvis filen åpnes i en nyere versjon av Excel. Finn ut mer: https://go.microsoft.com/fwlink/?linkid=870924
Kommentar:
    Går til Baltikum som leirstøtte. Vi bestemmer hvor mye - dersom de arrangerer.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tc={9B598065-912D-4308-8D6B-C1E5F5E86517}</author>
    <author>tc={512A7377-150E-42D9-AE67-4C53EC883BAB}</author>
    <author>tc={EC5D5D09-A55D-4DAB-832F-5854E5F28E15}</author>
    <author>tc={DBF85E61-F11C-4BB2-9D4C-0C432B1660DD}</author>
    <author>tc={6B4FF2CD-4256-41E9-91B4-24672C1D9FEF}</author>
    <author>tc={BC7987BC-5603-410C-83C1-7AAE0F9CF9BC}</author>
    <author>tc={8FA6DF3B-A7DB-42DE-B392-AACC66E831A6}</author>
  </authors>
  <commentList>
    <comment ref="G10" authorId="0" shapeId="0" xr:uid="{9B598065-912D-4308-8D6B-C1E5F5E86517}">
      <text>
        <t>[Kommentartråd]
Din versjon av Excel lar deg lese denne kommentartråden. Eventuelle endringer i den vil imidlertid bli fjernet hvis filen åpnes i en nyere versjon av Excel. Finn ut mer: https://go.microsoft.com/fwlink/?linkid=870924
Kommentar:
    Knut A. M. Berge:
jan-sep</t>
      </text>
    </comment>
    <comment ref="G16" authorId="1" shapeId="0" xr:uid="{512A7377-150E-42D9-AE67-4C53EC883BAB}">
      <text>
        <t xml:space="preserve">[Kommentartråd]
Din versjon av Excel lar deg lese denne kommentartråden. Eventuelle endringer i den vil imidlertid bli fjernet hvis filen åpnes i en nyere versjon av Excel. Finn ut mer: https://go.microsoft.com/fwlink/?linkid=870924
Kommentar:
    Knut:
Hvordan passer denne med den faktiske kostnaden. Deltakerprosent, pris reise, </t>
      </text>
    </comment>
    <comment ref="G18" authorId="2" shapeId="0" xr:uid="{EC5D5D09-A55D-4DAB-832F-5854E5F28E15}">
      <text>
        <t>[Kommentartråd]
Din versjon av Excel lar deg lese denne kommentartråden. Eventuelle endringer i den vil imidlertid bli fjernet hvis filen åpnes i en nyere versjon av Excel. Finn ut mer: https://go.microsoft.com/fwlink/?linkid=870924
Kommentar:
    Knut:
leder deltar på lts, sudt og neo og kunne kanskje vært høyere enn barneleir</t>
      </text>
    </comment>
    <comment ref="A25" authorId="3" shapeId="0" xr:uid="{DBF85E61-F11C-4BB2-9D4C-0C432B1660DD}">
      <text>
        <t>[Kommentartråd]
Din versjon av Excel lar deg lese denne kommentartråden. Eventuelle endringer i den vil imidlertid bli fjernet hvis filen åpnes i en nyere versjon av Excel. Finn ut mer: https://go.microsoft.com/fwlink/?linkid=870924
Kommentar:
    Knut A. M. Berge:
NJC er en uke</t>
      </text>
    </comment>
    <comment ref="A65" authorId="4" shapeId="0" xr:uid="{6B4FF2CD-4256-41E9-91B4-24672C1D9FEF}">
      <text>
        <t>[Kommentartråd]
Din versjon av Excel lar deg lese denne kommentartråden. Eventuelle endringer i den vil imidlertid bli fjernet hvis filen åpnes i en nyere versjon av Excel. Finn ut mer: https://go.microsoft.com/fwlink/?linkid=870924
Kommentar:
    Knut:
Går inn i kostnadsbildet programmer, vil motregnes mot inntektene for programmet</t>
      </text>
    </comment>
    <comment ref="I78" authorId="5" shapeId="0" xr:uid="{BC7987BC-5603-410C-83C1-7AAE0F9CF9BC}">
      <text>
        <t xml:space="preserve">[Kommentartråd]
Din versjon av Excel lar deg lese denne kommentartråden. Eventuelle endringer i den vil imidlertid bli fjernet hvis filen åpnes i en nyere versjon av Excel. Finn ut mer: https://go.microsoft.com/fwlink/?linkid=870924
Kommentar:
    26 SU-ledere
42 Village-ledere
9 YM-ledere
7 IC-ledere
</t>
      </text>
    </comment>
    <comment ref="I96" authorId="6" shapeId="0" xr:uid="{8FA6DF3B-A7DB-42DE-B392-AACC66E831A6}">
      <text>
        <t xml:space="preserve">[Kommentartråd]
Din versjon av Excel lar deg lese denne kommentartråden. Eventuelle endringer i den vil imidlertid bli fjernet hvis filen åpnes i en nyere versjon av Excel. Finn ut mer: https://go.microsoft.com/fwlink/?linkid=870924
Kommentar:
    26 delegasjoner
4+leder * 26
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tc={E10528E5-7FB1-4611-809D-3694780330AE}</author>
    <author>tc={1568274E-8BBA-48C2-B1E0-531839D44A2E}</author>
    <author>tc={CB8DE829-AEE5-433E-9055-99E1E7D69D0B}</author>
    <author>tc={426D87FD-8EBB-4245-8A9F-295D24192448}</author>
  </authors>
  <commentList>
    <comment ref="F7" authorId="0" shapeId="0" xr:uid="{E10528E5-7FB1-4611-809D-3694780330AE}">
      <text>
        <t>[Kommentartråd]
Din versjon av Excel lar deg lese denne kommentartråden. Eventuelle endringer i den vil imidlertid bli fjernet hvis filen åpnes i en nyere versjon av Excel. Finn ut mer: https://go.microsoft.com/fwlink/?linkid=870924
Kommentar:
    Knut A. M. Berge:
Troms og Finnmark ble kompensensert og ikke fakturert grunnet reisekostnader</t>
      </text>
    </comment>
    <comment ref="H11" authorId="1" shapeId="0" xr:uid="{1568274E-8BBA-48C2-B1E0-531839D44A2E}">
      <text>
        <t>[Kommentartråd]
Din versjon av Excel lar deg lese denne kommentartråden. Eventuelle endringer i den vil imidlertid bli fjernet hvis filen åpnes i en nyere versjon av Excel. Finn ut mer: https://go.microsoft.com/fwlink/?linkid=870924
Kommentar:
    Knut:
Settes etter samtale med daglig leder. Kan undersøke om reglene for dette sammen med Ingrid</t>
      </text>
    </comment>
    <comment ref="F12" authorId="2" shapeId="0" xr:uid="{CB8DE829-AEE5-433E-9055-99E1E7D69D0B}">
      <text>
        <t>[Kommentartråd]
Din versjon av Excel lar deg lese denne kommentartråden. Eventuelle endringer i den vil imidlertid bli fjernet hvis filen åpnes i en nyere versjon av Excel. Finn ut mer: https://go.microsoft.com/fwlink/?linkid=870924
Kommentar:
    Knut A. M. Berge:
Var det vi søkte om</t>
      </text>
    </comment>
    <comment ref="F13" authorId="3" shapeId="0" xr:uid="{426D87FD-8EBB-4245-8A9F-295D24192448}">
      <text>
        <t>[Kommentartråd]
Din versjon av Excel lar deg lese denne kommentartråden. Eventuelle endringer i den vil imidlertid bli fjernet hvis filen åpnes i en nyere versjon av Excel. Finn ut mer: https://go.microsoft.com/fwlink/?linkid=870924
Kommentar:
    Knut A. M. Berge:
Var det vi fikk</t>
      </text>
    </comment>
  </commentList>
</comments>
</file>

<file path=xl/sharedStrings.xml><?xml version="1.0" encoding="utf-8"?>
<sst xmlns="http://schemas.openxmlformats.org/spreadsheetml/2006/main" count="1187" uniqueCount="811">
  <si>
    <t>Varesalg</t>
  </si>
  <si>
    <t>Salgsinntekter</t>
  </si>
  <si>
    <t>Andre driftsrelaterte inntekter</t>
  </si>
  <si>
    <t>Momskompensasjon Inntekt</t>
  </si>
  <si>
    <t>Internasjonal avgift</t>
  </si>
  <si>
    <t>Frifondmidler</t>
  </si>
  <si>
    <t>Medlemskontingent</t>
  </si>
  <si>
    <t>SUM Inntekt</t>
  </si>
  <si>
    <t>Varekjøp</t>
  </si>
  <si>
    <t>Leirstøtte til fylkeslagene</t>
  </si>
  <si>
    <t>Verden i - overføring til lokallag</t>
  </si>
  <si>
    <t>Varekostnad</t>
  </si>
  <si>
    <t>Lønn</t>
  </si>
  <si>
    <t>Arbeidsgiveravgift</t>
  </si>
  <si>
    <t>Innberetningspliktige pensjonskostnader</t>
  </si>
  <si>
    <t>Personalforsikring</t>
  </si>
  <si>
    <t>Lønnskostnad</t>
  </si>
  <si>
    <t xml:space="preserve"> </t>
  </si>
  <si>
    <t>Kontorleie</t>
  </si>
  <si>
    <t>Leie lokaler</t>
  </si>
  <si>
    <t>Regnskapshonorar</t>
  </si>
  <si>
    <t>Honorar for økonomisk &amp; juridisk bistand</t>
  </si>
  <si>
    <t>Kontorrekvisita</t>
  </si>
  <si>
    <t>Trykksaker</t>
  </si>
  <si>
    <t>Mat/servering</t>
  </si>
  <si>
    <t>Telefon</t>
  </si>
  <si>
    <t>Porto</t>
  </si>
  <si>
    <t>Gaver</t>
  </si>
  <si>
    <t>Forsikringer</t>
  </si>
  <si>
    <t>Øreavrunding</t>
  </si>
  <si>
    <t>Reisekostnader, ikke oppgavepliktig</t>
  </si>
  <si>
    <t>Overnatting/hotell</t>
  </si>
  <si>
    <t>Prosjektkoordinering</t>
  </si>
  <si>
    <t>Tilbakebetaling ubrukte prosjektmidler</t>
  </si>
  <si>
    <t>Diverse utgifter</t>
  </si>
  <si>
    <t>Forbruk varer</t>
  </si>
  <si>
    <t>Bank og kortgebyrer</t>
  </si>
  <si>
    <t>Tapsføring eiendeler</t>
  </si>
  <si>
    <t>Tap på fordringer</t>
  </si>
  <si>
    <t>Annen driftskostnad</t>
  </si>
  <si>
    <t>Driftsresultat</t>
  </si>
  <si>
    <t>Renteinntekter, skattefrie</t>
  </si>
  <si>
    <t>Annen renteinntekt</t>
  </si>
  <si>
    <t>Verdiendring DNB-Invest Likviditetsfond</t>
  </si>
  <si>
    <t>Nedskrivning av finansielle omløpsmidler</t>
  </si>
  <si>
    <t>Rentekostnader, ikke fradragsberettigede</t>
  </si>
  <si>
    <t>Finanskostnader</t>
  </si>
  <si>
    <t>Årsresultat</t>
  </si>
  <si>
    <t>Disponeringer</t>
  </si>
  <si>
    <t>Avbestillingsforsikring</t>
  </si>
  <si>
    <t>Reservefond</t>
  </si>
  <si>
    <t>SUM avsetninger</t>
  </si>
  <si>
    <t>Avsatt fri egenkapital</t>
  </si>
  <si>
    <t xml:space="preserve">Konto </t>
  </si>
  <si>
    <t>Kontonavn</t>
  </si>
  <si>
    <t>Totalt</t>
  </si>
  <si>
    <t>Sentralt</t>
  </si>
  <si>
    <t>Program</t>
  </si>
  <si>
    <t>Komiteer</t>
  </si>
  <si>
    <t>Prosjekter</t>
  </si>
  <si>
    <t>Inntekter</t>
  </si>
  <si>
    <t>DRIFTSINNTEKTER</t>
  </si>
  <si>
    <t>Kostnader</t>
  </si>
  <si>
    <t>Leirstøtte</t>
  </si>
  <si>
    <t>Andre finanskostnader</t>
  </si>
  <si>
    <t>Delegasjonsfondet</t>
  </si>
  <si>
    <t>Østeuropafondet</t>
  </si>
  <si>
    <t>Sum avsetninger</t>
  </si>
  <si>
    <t>PUNDKURS</t>
  </si>
  <si>
    <t>£ pr døgn pr deltaker (unntatt IPP)</t>
  </si>
  <si>
    <t xml:space="preserve">Internasjonal forsikring </t>
  </si>
  <si>
    <t>Internasjonal avgift - IPP</t>
  </si>
  <si>
    <t>£ pr døgn pr deltaker</t>
  </si>
  <si>
    <t>Internasjonal avgift - Interchange</t>
  </si>
  <si>
    <t>£ pr. deltaker</t>
  </si>
  <si>
    <t>Internasjonal avgift - Global Conference costsharing</t>
  </si>
  <si>
    <t>Internasjonal avgift - Chapter fee</t>
  </si>
  <si>
    <t>Internasjonal avgift - NA Membership</t>
  </si>
  <si>
    <t>£ for CISV Norge</t>
  </si>
  <si>
    <t>Nasjonal avgift</t>
  </si>
  <si>
    <t>Norge</t>
  </si>
  <si>
    <t>Nasjonal avbestillingsforsikring</t>
  </si>
  <si>
    <t>Effektpakker</t>
  </si>
  <si>
    <t>Ledertrening - Barneleir</t>
  </si>
  <si>
    <t>pr delegat</t>
  </si>
  <si>
    <t>Ledertrening - JC</t>
  </si>
  <si>
    <t>pr JC</t>
  </si>
  <si>
    <t>Ledertrening - Step-Up</t>
  </si>
  <si>
    <t>Delegattrening - Step-Up</t>
  </si>
  <si>
    <t>Ledertrening - Interchange</t>
  </si>
  <si>
    <t>Ledertrening - Youth Meeting</t>
  </si>
  <si>
    <t>Delegattrening - Youth Meeting (ind, 16-18)</t>
  </si>
  <si>
    <t>Delegattrening - Youth Meeting (14-15 år))</t>
  </si>
  <si>
    <t>Delegattrening - IPP</t>
  </si>
  <si>
    <t>Delegattrening - Seminar</t>
  </si>
  <si>
    <t>Norden</t>
  </si>
  <si>
    <t>Europa</t>
  </si>
  <si>
    <t>USA/Canada</t>
  </si>
  <si>
    <t>Verden for øvrig</t>
  </si>
  <si>
    <t>LEIRSTØTTE FRA INTERNATIONAL OFFICE</t>
  </si>
  <si>
    <t>Barneleir (inkl. JC)</t>
  </si>
  <si>
    <t>£ pr leir</t>
  </si>
  <si>
    <t>Step-Up</t>
  </si>
  <si>
    <t>IPP</t>
  </si>
  <si>
    <t>Youth Meeting</t>
  </si>
  <si>
    <t>Seminarleir</t>
  </si>
  <si>
    <t>Andel av deltageravgift som leirstøtte fra IO</t>
  </si>
  <si>
    <t>LEIRSTØTTE FRA CISV NORGE</t>
  </si>
  <si>
    <t>Barneleir</t>
  </si>
  <si>
    <t>Youth Meeting - 8dager</t>
  </si>
  <si>
    <t>Youth Meeting - 15dager</t>
  </si>
  <si>
    <t>Reisestøtte - Barneleir</t>
  </si>
  <si>
    <t>Delegasjoner - Finnmark</t>
  </si>
  <si>
    <t>Delegasjoner</t>
  </si>
  <si>
    <t>Støtte pr delegasjon</t>
  </si>
  <si>
    <t>Delegasjoner - Troms</t>
  </si>
  <si>
    <t>Delegasjoner - Sogn&amp;Fjordane</t>
  </si>
  <si>
    <t>Reisestøtte - Step-up</t>
  </si>
  <si>
    <t>TRENING</t>
  </si>
  <si>
    <t>Reise</t>
  </si>
  <si>
    <t>Kost</t>
  </si>
  <si>
    <t>Deltakelse</t>
  </si>
  <si>
    <t>NEO</t>
  </si>
  <si>
    <t>LTS</t>
  </si>
  <si>
    <t>STAS</t>
  </si>
  <si>
    <t>SUDT</t>
  </si>
  <si>
    <t>Delegattrening – YM (14-15)</t>
  </si>
  <si>
    <t>Leir Kick-Off</t>
  </si>
  <si>
    <t>NJC/Seminarleirtrening</t>
  </si>
  <si>
    <t>Leirlederseminar</t>
  </si>
  <si>
    <t>Går til internasjonale program</t>
  </si>
  <si>
    <t>Går til nasjonalt arbeid / sentralfanen</t>
  </si>
  <si>
    <t>Støtte pr int. Deltaker</t>
  </si>
  <si>
    <t>Frifond Organisasjon</t>
  </si>
  <si>
    <t>Høstmøte og Landsmøte</t>
  </si>
  <si>
    <t>Momskompensasjon inn</t>
  </si>
  <si>
    <t>Medlemsregister</t>
  </si>
  <si>
    <t>Medlemsregister anskaffelse</t>
  </si>
  <si>
    <t>Medlemsblad</t>
  </si>
  <si>
    <t>Gaver som gir fradrag</t>
  </si>
  <si>
    <t>Totale inntekter</t>
  </si>
  <si>
    <t>Kost/losji/opphold</t>
  </si>
  <si>
    <t>Sentralstyremøter (2 møter)</t>
  </si>
  <si>
    <t>Landsmøtet CISV Norge, Kristiansand</t>
  </si>
  <si>
    <t>Overlappingsseminar</t>
  </si>
  <si>
    <t xml:space="preserve">Høstmøtet </t>
  </si>
  <si>
    <t xml:space="preserve">Komitémøte Januar </t>
  </si>
  <si>
    <t>Nasjonal Junior Camp (eksl. Seminarleirdeltakere)</t>
  </si>
  <si>
    <t>Internasjonale møter</t>
  </si>
  <si>
    <t>SUM</t>
  </si>
  <si>
    <t>DRIFTSKOSTNADER</t>
  </si>
  <si>
    <t>Gaver som gir fradrag (utbetaling til lagene)</t>
  </si>
  <si>
    <t>Global Conference fee NA</t>
  </si>
  <si>
    <t>Finansinntekter</t>
  </si>
  <si>
    <t>Verden</t>
  </si>
  <si>
    <t>JC</t>
  </si>
  <si>
    <t>Delegasjon</t>
  </si>
  <si>
    <t>Effektpakke</t>
  </si>
  <si>
    <t>Ledertrening JC</t>
  </si>
  <si>
    <t>EMEA fond</t>
  </si>
  <si>
    <t>Internasjonal forsikring</t>
  </si>
  <si>
    <t>Interchange</t>
  </si>
  <si>
    <t>Delegattrening</t>
  </si>
  <si>
    <t>YOUTH MEETING</t>
  </si>
  <si>
    <t>Ledertrening</t>
  </si>
  <si>
    <t>Leirstøtte SNS</t>
  </si>
  <si>
    <t>Internasjonal avgift fra norske deltagere</t>
  </si>
  <si>
    <t>Reisestøtte - Finnmark</t>
  </si>
  <si>
    <t>Reisestøtte - Troms</t>
  </si>
  <si>
    <t>Reisestøtte - Sogn&amp;Fjordane</t>
  </si>
  <si>
    <t>Type</t>
  </si>
  <si>
    <t>Beskrivelse</t>
  </si>
  <si>
    <t>Forklaring</t>
  </si>
  <si>
    <t>Økning fra 2014-2015 lagt til 2016 for å få 2017</t>
  </si>
  <si>
    <t>£ per deltager (for program over 21 dager)</t>
  </si>
  <si>
    <t>£ per deltager (for program under 21 dager)</t>
  </si>
  <si>
    <t>£ pr. fylkeslag og NA</t>
  </si>
  <si>
    <t xml:space="preserve">£ pr. fylkeslag   </t>
  </si>
  <si>
    <t>Virkelig pundkurs</t>
  </si>
  <si>
    <t>Økning KPI</t>
  </si>
  <si>
    <t>KPI-juster</t>
  </si>
  <si>
    <t>Tor Gunnar? Er dette for å dekke stabstrening? Er for å dekke drift av CISV Norge</t>
  </si>
  <si>
    <t xml:space="preserve">Innholdet i effektpakken endres i 2017. </t>
  </si>
  <si>
    <t xml:space="preserve">Ikke økt siden 2015 - kpi </t>
  </si>
  <si>
    <t>Har LTS og SUDT</t>
  </si>
  <si>
    <t>Gikk ned 200 fra 2015 til 2016. Er lik trening som andre ledere</t>
  </si>
  <si>
    <t xml:space="preserve">Programmet går i minus. Vi øker med </t>
  </si>
  <si>
    <t>Reiseutgifter 24 804 / 17</t>
  </si>
  <si>
    <t xml:space="preserve">RSM høst 15 ønsker at budsjettet indeksreguleres </t>
  </si>
  <si>
    <t>Step Up</t>
  </si>
  <si>
    <t>Opererer vi med feil andel deltakeravgift fra IO?</t>
  </si>
  <si>
    <t>Hvordan kommer man til dette tallet? Ser ut til å være brukt feil fordelingsnøkkel.</t>
  </si>
  <si>
    <t>Sammenheng med forsikring IO?</t>
  </si>
  <si>
    <t>52 /16 = 3,25</t>
  </si>
  <si>
    <t>i kr</t>
  </si>
  <si>
    <t>KPI-justere. Har vi råd til det?</t>
  </si>
  <si>
    <t>Her blir det vel ikke riktig å KPI-justere?</t>
  </si>
  <si>
    <t>Forholdet mellom å reise fra disse fylkene og resten av landet har vel ikke endret seg?</t>
  </si>
  <si>
    <t>Av vel 160 potensielle var det 94 påmeldte til NEO.</t>
  </si>
  <si>
    <t>Stab</t>
  </si>
  <si>
    <t>Leder barneleir, step up, interchange</t>
  </si>
  <si>
    <t>Justeres opp pga 2016-tall og fordi det er et mål</t>
  </si>
  <si>
    <t>Barneleir (5 stab)</t>
  </si>
  <si>
    <t>Step Up (4 stab)</t>
  </si>
  <si>
    <t>Youth meeting (to leirer 4 stab)</t>
  </si>
  <si>
    <t>Har kun tall fra 2016 da dette er nytt</t>
  </si>
  <si>
    <t>Vi må i hvert fall kpi-justere</t>
  </si>
  <si>
    <t xml:space="preserve">En i Bergen, en i Oslo. </t>
  </si>
  <si>
    <t>Beholder likt fordi man ikke alltid har lederne på plass til så tidlig på våren.</t>
  </si>
  <si>
    <t>Øst og Vest</t>
  </si>
  <si>
    <t>Mest sammenlignbart med SUDT. Reise framstår lavt, vi setter den 650 fordi det kun er en av dette i landet.</t>
  </si>
  <si>
    <t>Mange voksne som deltar</t>
  </si>
  <si>
    <t>Påskeferie, dyrere å reise</t>
  </si>
  <si>
    <t>Mest sammenlignbart med SUDT</t>
  </si>
  <si>
    <t>Total utbetaling</t>
  </si>
  <si>
    <t>Forbruk av utbetaling</t>
  </si>
  <si>
    <t>Overføres og forbrukes sentralt</t>
  </si>
  <si>
    <t>Tilleggsforbruk utover utbetaling dekkes sentralt</t>
  </si>
  <si>
    <t>Navn:</t>
  </si>
  <si>
    <t>Type prosjekt:</t>
  </si>
  <si>
    <t>Tidspunkt:</t>
  </si>
  <si>
    <t>Søker om:</t>
  </si>
  <si>
    <t>Egenandel</t>
  </si>
  <si>
    <t>Egenandel - Kommentar</t>
  </si>
  <si>
    <t>Peace One Day</t>
  </si>
  <si>
    <t>Opplysningsarbeid for fred UD</t>
  </si>
  <si>
    <t>Utveksling med CISV Colombia - Mangfold</t>
  </si>
  <si>
    <t>Fredskorpset</t>
  </si>
  <si>
    <t>UDI - Verden i</t>
  </si>
  <si>
    <t>UDI</t>
  </si>
  <si>
    <t>Studieforbundet for Næring og Samfunn</t>
  </si>
  <si>
    <t>SNS - Leirstøtte</t>
  </si>
  <si>
    <t>EVS 1</t>
  </si>
  <si>
    <t>Aktiv Ungdom</t>
  </si>
  <si>
    <t>EVS 2</t>
  </si>
  <si>
    <t>Generell kompetanseheving</t>
  </si>
  <si>
    <t>Kompetanseheving Norges Fredsråd</t>
  </si>
  <si>
    <t>Utdanning</t>
  </si>
  <si>
    <t>Junior</t>
  </si>
  <si>
    <t>Januarmøtet</t>
  </si>
  <si>
    <t>Stabstrening Verden-I</t>
  </si>
  <si>
    <t>Variablene må jobbes mest med i starten av prosessen.</t>
  </si>
  <si>
    <t>Oppdatere i forhold til rutinemessige ting (C10 fra IO), antall invitasjoner, antalle egne leirer osv.</t>
  </si>
  <si>
    <t>Treffe estimatene for treningene våre, B-D 92:99</t>
  </si>
  <si>
    <t>Variabler</t>
  </si>
  <si>
    <t>Internasjonal driftsstøtte B102</t>
  </si>
  <si>
    <t xml:space="preserve">Gå gjennom </t>
  </si>
  <si>
    <t>Vi subsidierer de som reiser utenfor norge/norden med internasjonal driftsstøtte fra bufdir</t>
  </si>
  <si>
    <t>Justere på program  -gjøres gjennom variabler</t>
  </si>
  <si>
    <t>HØSTMØTET: Alle komiteene har blitt dekket til høstmøtet</t>
  </si>
  <si>
    <t>Tidligere har reisestøtte for komiteene ligget inne under fane sentralt. F24</t>
  </si>
  <si>
    <t xml:space="preserve">Legge inn </t>
  </si>
  <si>
    <t>Må være likt for alle komiteene OBS landsmøtet også</t>
  </si>
  <si>
    <t>Nye prosjekter</t>
  </si>
  <si>
    <t>Når det gjelder kost og losji har vi bedre forutsetninger å estimere</t>
  </si>
  <si>
    <t>Må informere komiteene</t>
  </si>
  <si>
    <t>Overlappingsseminar:</t>
  </si>
  <si>
    <t xml:space="preserve">Mat 6000, leie av lokale 8000 eller 14000, 6000 hotell, reiseskjema, </t>
  </si>
  <si>
    <t>Komiteer:</t>
  </si>
  <si>
    <t>Vær obs på budsjettimplikasjoner forbundet med komiteer vs. Hva som allerede er hensynstatt under sentralt</t>
  </si>
  <si>
    <t>Ingen kostnader forbundet med tlf og lignende</t>
  </si>
  <si>
    <t>Under fane komiteer under utdanningskomiteen skal det hovedsak være reisekostnader stab - hvorfor så relativ stor forskjell i LTS øst vs. Vest</t>
  </si>
  <si>
    <t>Fane prosjekter viser innvilget støtte som vi har fått basert på søknader</t>
  </si>
  <si>
    <t>Egne prosjektregnskap for større prosjekter. Enklere å forklare regnskapet</t>
  </si>
  <si>
    <t xml:space="preserve">Vil oppleve at budsjett og regnskap ikke alltid vil samstemme </t>
  </si>
  <si>
    <t>7610 er konto som brukes ved budsjettering, men ved regnskap vil denne ha blitt plassert mer konkret hvor de faktisk har gått.</t>
  </si>
  <si>
    <t>Hvor god kontroll har vi på mulige steder vi kan søke om midler til prosjekter</t>
  </si>
  <si>
    <t>Fane sentralt:</t>
  </si>
  <si>
    <t>Hva</t>
  </si>
  <si>
    <t>Kommentar</t>
  </si>
  <si>
    <t>Salg av effekter ikke inkl effektpakker</t>
  </si>
  <si>
    <t>Snitt for siste tre årene i nettbutikken</t>
  </si>
  <si>
    <t>Basert på antall medlemmer året før. Over/under 26. LNU. Også avhengig av hvor mange organisasjoner og deres medlemmer som søker</t>
  </si>
  <si>
    <t>Nytt fakturasystem gjør at deltakeravgift har gått fra sekkeposten 3901 til 3902 + andre. Dermed kan vi lettere se hva som faktisk er inntekt her i regnskap.</t>
  </si>
  <si>
    <t>HM2015</t>
  </si>
  <si>
    <t xml:space="preserve">LM </t>
  </si>
  <si>
    <t>Sum hm15 og lm 16 134. vi legger oss litt under</t>
  </si>
  <si>
    <t>LM 2016 innbet</t>
  </si>
  <si>
    <t>Snitt siste tre år pluss noen som betaler som vi ikke kan regne som medlemmer</t>
  </si>
  <si>
    <t>Avkortning av hva vi søker om i forhold til hva vi får</t>
  </si>
  <si>
    <t>Avkortningen øker mest sannsynlig, økningen i momskompensasjon skal gå til reise til neste global conferance</t>
  </si>
  <si>
    <t>Dvs at vi MÅ gå i pluss</t>
  </si>
  <si>
    <t>Avkorting i prosent</t>
  </si>
  <si>
    <t>Drift faktureres per adresse ganget med en sum</t>
  </si>
  <si>
    <t>Ser ikke ut at inntekten fra lagene går inn på budjett enkel!</t>
  </si>
  <si>
    <t>Anskaffelseskostnad 2017 må være delt mellom lagene og Norge.</t>
  </si>
  <si>
    <t>Vi foreslår at det baseres på medlemstall og ikke antall adresser.</t>
  </si>
  <si>
    <t>Denne posten må justeres utfra hvilket medlemssystem RSM går for.</t>
  </si>
  <si>
    <t>Ble fylkeslagene fakturert sist?</t>
  </si>
  <si>
    <t xml:space="preserve">Styringsgruppe for innspill til medlemssystem: </t>
  </si>
  <si>
    <t>Ren drift, avsetninger fordelt på tre år (ikke vanlig), avskrive over flere år,</t>
  </si>
  <si>
    <t>Obs når vi legger fram forslag til medlemssystem - VISE FRAM VEDTAKET FOR RSM. Hva trenger vi, hva kan leveres og hva vil det koste. Innspill fra Hilde. Mail til lagene -hva er viktigst for dem.</t>
  </si>
  <si>
    <t>Arbeidsgruppa mener at situasjonen ikke er så kritisk som den kunne virke på landsmøtet og vil derfor kartlegge behovene i lagene FØR vi går til anskaffelse av system.</t>
  </si>
  <si>
    <t>Marsmøtet: Knut 2000, Turid 2000, Ingrid og Ine 500 hver, Morten 4000, Fredrik 1000 =10 Junimøtet: Samme for alle + eventuelt nyvalgt leder og programansvarlig.  = 12 000</t>
  </si>
  <si>
    <t xml:space="preserve">Reiseutjevning inntil 3 per fylkeslag, leder av komiteer. </t>
  </si>
  <si>
    <t>Fire stk som tar tog a 1000 kr, 4 stk som flyr a 2500, 1 stk som flyr fra finnmark 3500</t>
  </si>
  <si>
    <t>5*2000 + 1*5000</t>
  </si>
  <si>
    <t>5 i sentralstyret, 1 fra oslo 250, 1 fra krsand 1500, 2 fra bergen 2*1500, 1 fra finnmark 4000,evs 2*250, daglig leder 250, ib 2000</t>
  </si>
  <si>
    <t>4000+0+1500+2000+2000</t>
  </si>
  <si>
    <t>Hotell Ernst i Kristiansand. Norge dekker STS, sekreteriat og komiteledere - 5+4+12 (to juniorledere)</t>
  </si>
  <si>
    <t>Sentralstyret og sekreteriat kommer fredag</t>
  </si>
  <si>
    <t>Prosjekter:</t>
  </si>
  <si>
    <t>Etter samtale med Ingrid 12.10.16 beholder vi summene her.</t>
  </si>
  <si>
    <t>Noe som framstår rart er at inntektene er lavere i budsjett_enkel</t>
  </si>
  <si>
    <t>1 140 000 ligger inn under prosjekter, men kun 930 000 ligger i budsjett_enkel - en differanse på 210 000</t>
  </si>
  <si>
    <t>140 000 av inntektene overføres til sentralt</t>
  </si>
  <si>
    <t>Flybilletter til Colombia</t>
  </si>
  <si>
    <t xml:space="preserve">CISV har en representant, ikke IB. </t>
  </si>
  <si>
    <t xml:space="preserve">De norske deltakerne deltar på RTF. </t>
  </si>
  <si>
    <t>24.-28. mai 2017</t>
  </si>
  <si>
    <t>Velkomstmiddag i oslo, styreleder daglig leder - hele kompaz, tidligere deltakere, evsere (hvis hensiktsmessig)</t>
  </si>
  <si>
    <t>Høstmøtet - hele kompaz. Evalueringshelg</t>
  </si>
  <si>
    <t>Prosjektet dekker</t>
  </si>
  <si>
    <t>CISV colombia betaler partnerskapsmøte på høstmøtet</t>
  </si>
  <si>
    <t>Betaler de faktisk for hotellet?</t>
  </si>
  <si>
    <t>Gi diverse cisv-effekter har blitt pleid å gi - typisk hettegenser/t-skjorter</t>
  </si>
  <si>
    <t xml:space="preserve">IB har ikke totalt oversikt slik at det kan finnes flere </t>
  </si>
  <si>
    <t>Økonomi-gruppa</t>
  </si>
  <si>
    <t>Flyttet over til internasjonal forsikring - FEIL!</t>
  </si>
  <si>
    <t>Juniorpotten</t>
  </si>
  <si>
    <t>BEAM</t>
  </si>
  <si>
    <t xml:space="preserve">Subsidiering/kostutjevning
</t>
  </si>
  <si>
    <t>Type rom</t>
  </si>
  <si>
    <t>Enkeltrom</t>
  </si>
  <si>
    <t>Dobbeltrom</t>
  </si>
  <si>
    <t>Tremannsrom</t>
  </si>
  <si>
    <t>Firemannsrom</t>
  </si>
  <si>
    <t>Gjennomsnitt støtte per poeng</t>
  </si>
  <si>
    <t>Stipendfond</t>
  </si>
  <si>
    <t>Fordelingsutvalget nasjonal grunnstøtte</t>
  </si>
  <si>
    <t>Fordelingsutvalget internasjonal grunnstøtte</t>
  </si>
  <si>
    <t>Revisjonshonorar</t>
  </si>
  <si>
    <t>Delegattrening – YM (14-15) faktisk deltalse SUDT</t>
  </si>
  <si>
    <t>Delegattrening – YM (14-15) mulig deltalse SUDT</t>
  </si>
  <si>
    <t>Antall mulige ledere</t>
  </si>
  <si>
    <t xml:space="preserve">leder , village, SU, IC, YM, </t>
  </si>
  <si>
    <t>Leirstartseminar</t>
  </si>
  <si>
    <t>Leirstartseminar mulige deltakere</t>
  </si>
  <si>
    <t>Leirstartseminar faktiske deltakere</t>
  </si>
  <si>
    <t xml:space="preserve">Vi har ikke C-10. Det var en økning på 2,5% fra 2017-2018. vi anslår at de fortsetter å øke annet hvert år og beholder denne på 12, 45. </t>
  </si>
  <si>
    <t>STS</t>
  </si>
  <si>
    <t>RSM</t>
  </si>
  <si>
    <t>Juniorløypa</t>
  </si>
  <si>
    <t>Kurs for tillitsvalgte</t>
  </si>
  <si>
    <t>Div bolker</t>
  </si>
  <si>
    <t>Global Conference fees lokallag</t>
  </si>
  <si>
    <t>Ressurs</t>
  </si>
  <si>
    <t>Kommunikasjon</t>
  </si>
  <si>
    <t xml:space="preserve">Utvikling </t>
  </si>
  <si>
    <t>Risk Management*</t>
  </si>
  <si>
    <t>Chapter fee - lokallag</t>
  </si>
  <si>
    <t>UDI -Verden I</t>
  </si>
  <si>
    <t>Kompetanseheving ansatt</t>
  </si>
  <si>
    <t>Januarmøte</t>
  </si>
  <si>
    <t>Landsmøtet CISV Norge, Gardermoen</t>
  </si>
  <si>
    <t>RTF -potten</t>
  </si>
  <si>
    <t>IO</t>
  </si>
  <si>
    <t>Hosting Chapter</t>
  </si>
  <si>
    <t>Antall dager</t>
  </si>
  <si>
    <t>Antall deltakere</t>
  </si>
  <si>
    <t>Per døgn</t>
  </si>
  <si>
    <t>Village</t>
  </si>
  <si>
    <t>Seminar Camp</t>
  </si>
  <si>
    <t>Youth Meeting (8 days) Age 12-15</t>
  </si>
  <si>
    <t>Youth Meeting (8 days) Age 16+</t>
  </si>
  <si>
    <t>Youth Meeting (15 days) Age 12-15</t>
  </si>
  <si>
    <t>Youth Meeting (15 days) Age 16+</t>
  </si>
  <si>
    <t>IPP (14-18 days)</t>
  </si>
  <si>
    <t>IPP (19-23 days)</t>
  </si>
  <si>
    <t>Økning</t>
  </si>
  <si>
    <t>Pris 2017</t>
  </si>
  <si>
    <t>Inventar</t>
  </si>
  <si>
    <t>Reklamekostnad</t>
  </si>
  <si>
    <t>Viderefakturering internasjonale kostnader</t>
  </si>
  <si>
    <t>Regnskap 2018</t>
  </si>
  <si>
    <t>Refusjon av sykepenger</t>
  </si>
  <si>
    <t>Refusjon av arbeidsgiveravgift</t>
  </si>
  <si>
    <t>Annen ikke arbeidsgiveravgiftspliktig forsikring</t>
  </si>
  <si>
    <t>Annen fremmed tjeneste</t>
  </si>
  <si>
    <t>Netto finansresultat</t>
  </si>
  <si>
    <t>Prosentvis som arrangør beholder</t>
  </si>
  <si>
    <t>Kompetanseheving frivillige</t>
  </si>
  <si>
    <t>Brukes for å subsidere deltakeravgift. Færre leirer i 2020.</t>
  </si>
  <si>
    <t>Risk Management</t>
  </si>
  <si>
    <t>Utvikling</t>
  </si>
  <si>
    <t>Kontroll</t>
  </si>
  <si>
    <t>Valg</t>
  </si>
  <si>
    <t>SNS - nasjonale møter</t>
  </si>
  <si>
    <t>Kontoret</t>
  </si>
  <si>
    <t>Juniorenes inspirasjonsleir - JIL</t>
  </si>
  <si>
    <t>Reisekostnader</t>
  </si>
  <si>
    <t>Andre kostnader</t>
  </si>
  <si>
    <t>Sum andre kostnader</t>
  </si>
  <si>
    <t>Sum reisekostnader</t>
  </si>
  <si>
    <t>EMEA Fond</t>
  </si>
  <si>
    <t>JCer</t>
  </si>
  <si>
    <t>IC, antall deltakere</t>
  </si>
  <si>
    <t>£  /delegasjon</t>
  </si>
  <si>
    <t>Grønn = konstant, fyll inn her</t>
  </si>
  <si>
    <t>Blå = formel, ikke rør</t>
  </si>
  <si>
    <t>Reisestøtte</t>
  </si>
  <si>
    <t>8 dager</t>
  </si>
  <si>
    <t>15 dager</t>
  </si>
  <si>
    <t xml:space="preserve">£  /deltaker </t>
  </si>
  <si>
    <t>Nasjonale treninger</t>
  </si>
  <si>
    <t>Nasjonal avgift (kr)</t>
  </si>
  <si>
    <t>Nasjonal avbestillingsforsikring (kr)</t>
  </si>
  <si>
    <t>Kost effektpakker (kr/pakke)</t>
  </si>
  <si>
    <t>Pris effektpakker (kr/delegat)</t>
  </si>
  <si>
    <t>Finnmark (kr/delegasjon)</t>
  </si>
  <si>
    <t>Troms (kr/delegasjon</t>
  </si>
  <si>
    <t>Kalkulert kost, ledertrening (kr pr delegat/JC)</t>
  </si>
  <si>
    <t>Kalkulert kost, delegattrening (kr pr delegat)</t>
  </si>
  <si>
    <t>Internasjonal grunnstøtte</t>
  </si>
  <si>
    <t>Seminar</t>
  </si>
  <si>
    <t>VILLAGE</t>
  </si>
  <si>
    <t>SUM (delegasjoner)</t>
  </si>
  <si>
    <t>Deltakere inkl. ledere</t>
  </si>
  <si>
    <t>Grunnlag reisestøtte</t>
  </si>
  <si>
    <t>Deltakere ekskl. ledere</t>
  </si>
  <si>
    <t>Del IO (£/ delegasjon)</t>
  </si>
  <si>
    <t>Del arrangør (£/ delegasjon)</t>
  </si>
  <si>
    <t>INNTEKTER</t>
  </si>
  <si>
    <t>KOSTNADER</t>
  </si>
  <si>
    <t>NEO reise</t>
  </si>
  <si>
    <t>LTS reise</t>
  </si>
  <si>
    <t>SUDT reise</t>
  </si>
  <si>
    <t>STAS reise</t>
  </si>
  <si>
    <t>3050 Varesalg</t>
  </si>
  <si>
    <t>3115 Nasjonal avgift</t>
  </si>
  <si>
    <t>3900 Andre driftsrelaterte inntekter</t>
  </si>
  <si>
    <t>3915 Fordelingsutvalget internasjonal grunnstøtte</t>
  </si>
  <si>
    <t>3922 Internasjonal avgift, forsikring og EMEA</t>
  </si>
  <si>
    <t>4922 Netto Internasjonal avgift, forsikring og EMEA</t>
  </si>
  <si>
    <t>4010 Varekjøp</t>
  </si>
  <si>
    <t>4610 Leirstøtte</t>
  </si>
  <si>
    <t>7400 Subsiduering/kostutjevning</t>
  </si>
  <si>
    <t>Stabsmedlemmer pr leir</t>
  </si>
  <si>
    <t>Komitéer</t>
  </si>
  <si>
    <t>Total varekostnad</t>
  </si>
  <si>
    <t>Total annen driftsinntekt</t>
  </si>
  <si>
    <t>POST</t>
  </si>
  <si>
    <t>Prisgrunnlag før kostutjevning/subst.</t>
  </si>
  <si>
    <t>Endring 2019-2020</t>
  </si>
  <si>
    <t>Pris pr. delegat</t>
  </si>
  <si>
    <t xml:space="preserve"> ----</t>
  </si>
  <si>
    <t>BUDSJETTUTVIKLING</t>
  </si>
  <si>
    <t>SUM Kostnader</t>
  </si>
  <si>
    <t>Utbetaling stipend</t>
  </si>
  <si>
    <t>Nasjonal grunnpris 2020</t>
  </si>
  <si>
    <t>Nasjonal grunnpris 2019</t>
  </si>
  <si>
    <t>Finansinntekt og -kost</t>
  </si>
  <si>
    <t>Sogn &amp; Fjordane (kr/ delegasjon)</t>
  </si>
  <si>
    <t>Extraordinary Fee (£/ delegat)</t>
  </si>
  <si>
    <t>Extraordinary Fee (£/ delegasjon)</t>
  </si>
  <si>
    <t>Fra CISV Norge (kr pr leir)</t>
  </si>
  <si>
    <t>Deltageravgift fra IO for leire i Norge</t>
  </si>
  <si>
    <t>Del arrangør (£/ leir)</t>
  </si>
  <si>
    <t>Del arrangør (NOK/ leir)</t>
  </si>
  <si>
    <t>SUM INNTEKTER totalt</t>
  </si>
  <si>
    <t># delegasjoner</t>
  </si>
  <si>
    <t># delegater</t>
  </si>
  <si>
    <t># ledere 21+</t>
  </si>
  <si>
    <t># juniorledere</t>
  </si>
  <si>
    <t># ledere tot.</t>
  </si>
  <si>
    <t>Antall deltakere totalt</t>
  </si>
  <si>
    <t>Delegasjoner, Finnmark</t>
  </si>
  <si>
    <t>Delegasjoner, Troms</t>
  </si>
  <si>
    <t>Tot. # stabsmedlemmer</t>
  </si>
  <si>
    <t>Delegasjoner, Sogn &amp; Fj.</t>
  </si>
  <si>
    <t>LEIRE I NORGE</t>
  </si>
  <si>
    <t>OPPSUMMERING: RESULTAT PR. POST</t>
  </si>
  <si>
    <t>Extraordinary Fee, egen andel (£/ delegat)</t>
  </si>
  <si>
    <t>6301 Nasjonale treninger - lokaler</t>
  </si>
  <si>
    <t>NEO lokale</t>
  </si>
  <si>
    <t>LTS lokale</t>
  </si>
  <si>
    <t>SUDT lokale</t>
  </si>
  <si>
    <t>STAS lokale</t>
  </si>
  <si>
    <t>MAKS ANTALL DELTAKERE PÅ TRENING</t>
  </si>
  <si>
    <t>SUM (deltakerdøgn)</t>
  </si>
  <si>
    <t>Leirlederseminar - lokale</t>
  </si>
  <si>
    <t>Leirstartseminar - lokale</t>
  </si>
  <si>
    <t>Leirlederseminar reise</t>
  </si>
  <si>
    <t>LØNNSKOSTNAD</t>
  </si>
  <si>
    <t>5000 Lønn til ansatte</t>
  </si>
  <si>
    <t>5020 Feriepenger (12%)</t>
  </si>
  <si>
    <t>5400 Arbeidsgiveravgift (14,1%)</t>
  </si>
  <si>
    <t>5420 Innberetningspliktig pensjonskostnad</t>
  </si>
  <si>
    <t>SUM LØNNSKOSTNAD</t>
  </si>
  <si>
    <t>ANNEN DRIFTSKOSTNAD</t>
  </si>
  <si>
    <t>Husleie</t>
  </si>
  <si>
    <t>Felleskostnader Frivillighetshuset</t>
  </si>
  <si>
    <t>Renhold kontor</t>
  </si>
  <si>
    <t>Internett</t>
  </si>
  <si>
    <t>6300 Leie og drift av kontor</t>
  </si>
  <si>
    <t>6301 Leie lokaler</t>
  </si>
  <si>
    <t>6430 Leie kontormaskiner</t>
  </si>
  <si>
    <t>Pakkedugnad</t>
  </si>
  <si>
    <t>The Weekend</t>
  </si>
  <si>
    <t>Sentralstyremøter (mars og juni)</t>
  </si>
  <si>
    <t>Nasjonale møter/arrangementer</t>
  </si>
  <si>
    <t>Mat</t>
  </si>
  <si>
    <t>Lokale</t>
  </si>
  <si>
    <t>6560 Rekvisita</t>
  </si>
  <si>
    <t>Kopipapir</t>
  </si>
  <si>
    <t>6540 Inventar (kontoret - nøkler etc.)</t>
  </si>
  <si>
    <t>Div. kontorrekvisita</t>
  </si>
  <si>
    <t>Driftsmateriale (div. arrangementer)</t>
  </si>
  <si>
    <t>6701 Honorar revisjon</t>
  </si>
  <si>
    <t>6705 Honorar regnskap</t>
  </si>
  <si>
    <t>6801 Data/EDB-kostnad</t>
  </si>
  <si>
    <t>Gmail</t>
  </si>
  <si>
    <t>Wufoo</t>
  </si>
  <si>
    <t>Adobe</t>
  </si>
  <si>
    <t>Flywheel</t>
  </si>
  <si>
    <t>Shopify</t>
  </si>
  <si>
    <t>Zubarus</t>
  </si>
  <si>
    <t>Webhuset</t>
  </si>
  <si>
    <t>Tripletex AS</t>
  </si>
  <si>
    <t>Zoom</t>
  </si>
  <si>
    <t>Strex</t>
  </si>
  <si>
    <t>GoPlenum</t>
  </si>
  <si>
    <t>Data/EDB-kostnad</t>
  </si>
  <si>
    <t>6860 Kursavgifter</t>
  </si>
  <si>
    <t>6868 Mat/servering</t>
  </si>
  <si>
    <t>6900 Telefon</t>
  </si>
  <si>
    <t>6940 Porto</t>
  </si>
  <si>
    <t>6960 Gaver</t>
  </si>
  <si>
    <t>7140 Reisekostnader</t>
  </si>
  <si>
    <t>7145 Overnatting/hotell</t>
  </si>
  <si>
    <t>7320 Reklamekostnad</t>
  </si>
  <si>
    <t>7601 Medlemskontingenter</t>
  </si>
  <si>
    <t>7630 Utbetaling av stipend</t>
  </si>
  <si>
    <t>7770 Bank og kortgebyrer</t>
  </si>
  <si>
    <t>Internasjonale seminarer</t>
  </si>
  <si>
    <t>Andre kurs</t>
  </si>
  <si>
    <t>Kontoret (møtemat, overtid, snacks…)</t>
  </si>
  <si>
    <t>Nasjonale seminarer</t>
  </si>
  <si>
    <t>RM-telefon</t>
  </si>
  <si>
    <t>6820 Trykksaker</t>
  </si>
  <si>
    <t>Kontingent Matsentralen</t>
  </si>
  <si>
    <t>Kontortelefon</t>
  </si>
  <si>
    <t>Fellesutsendelser</t>
  </si>
  <si>
    <t>Nettbutikk</t>
  </si>
  <si>
    <t>Div.</t>
  </si>
  <si>
    <t>5401 Arbeidsgiveravg. av feriep. (14,1%)</t>
  </si>
  <si>
    <t>Andre kurs etc.</t>
  </si>
  <si>
    <t>Nasjonale seminarer og møter</t>
  </si>
  <si>
    <t>Losji</t>
  </si>
  <si>
    <t>Facebook etc.</t>
  </si>
  <si>
    <t>FN-sambandet</t>
  </si>
  <si>
    <t>SNS</t>
  </si>
  <si>
    <t>LNU</t>
  </si>
  <si>
    <t>7040 Forsikringer</t>
  </si>
  <si>
    <t>Drift/utvikling nettside</t>
  </si>
  <si>
    <t>Daglig leder</t>
  </si>
  <si>
    <t>Global Conference fee Chapters</t>
  </si>
  <si>
    <t>4929 Utbetaling medlemskontingent</t>
  </si>
  <si>
    <t>4010 Varekjøp (nettbutikk, ikke effektpakke)</t>
  </si>
  <si>
    <t>7970 Gaver som gir fradrag (utbetaling til lagene)</t>
  </si>
  <si>
    <t>3901 Momskompensasjon inn</t>
  </si>
  <si>
    <t>3910 Fordelingsutvalget nasjonal grunnstøtte</t>
  </si>
  <si>
    <t>3050 Varesalg (utenom effektpakker)</t>
  </si>
  <si>
    <t>3930 Verden i - UDI-støtte</t>
  </si>
  <si>
    <t>3950 Medlemskontingent</t>
  </si>
  <si>
    <t>3970 Gaver som gir fradrag</t>
  </si>
  <si>
    <t>Fra lag</t>
  </si>
  <si>
    <t>3110 Inntekter med direkte kostnader</t>
  </si>
  <si>
    <t>Diverse 
driftskostn.</t>
  </si>
  <si>
    <t>Felles påmeldingssystem</t>
  </si>
  <si>
    <t>Felles lagringsplattform</t>
  </si>
  <si>
    <t>Priser 2016</t>
  </si>
  <si>
    <t>Priser 2017</t>
  </si>
  <si>
    <t>Priser 2018</t>
  </si>
  <si>
    <t>Priser 2019</t>
  </si>
  <si>
    <t>Priser 2020</t>
  </si>
  <si>
    <t>Reise pr. pers</t>
  </si>
  <si>
    <t>Sentralt-fane, kost:</t>
  </si>
  <si>
    <t>Sentralt-fane, inntekt:</t>
  </si>
  <si>
    <t>Lokaler</t>
  </si>
  <si>
    <t>Valgkomitéen</t>
  </si>
  <si>
    <t>Kontrollkomitéen</t>
  </si>
  <si>
    <t>USA + Canada</t>
  </si>
  <si>
    <t>Subsidiering</t>
  </si>
  <si>
    <t>Kostutjevning</t>
  </si>
  <si>
    <t>Pris pr. delegasjon</t>
  </si>
  <si>
    <t>Total sum</t>
  </si>
  <si>
    <t>Scenario A</t>
  </si>
  <si>
    <t>SUBSIDIERING</t>
  </si>
  <si>
    <t>Mat ved internasjonale seminarer</t>
  </si>
  <si>
    <t>Mat ved annen kursing</t>
  </si>
  <si>
    <t>Regnskap 2019</t>
  </si>
  <si>
    <t>Feriepenger</t>
  </si>
  <si>
    <t>Datautstyr (hardware)</t>
  </si>
  <si>
    <t>Budsjett 2021</t>
  </si>
  <si>
    <t>Revidert budsjett 2021</t>
  </si>
  <si>
    <t>Regnskap 2020</t>
  </si>
  <si>
    <t>Budsjett 2022</t>
  </si>
  <si>
    <t>Antall leire</t>
  </si>
  <si>
    <t>Extraordinary Fee, dekkes sentralt (£/ delegat)</t>
  </si>
  <si>
    <t>Trenings-stab</t>
  </si>
  <si>
    <t>Nasjonal grunnpris 2022</t>
  </si>
  <si>
    <t>Endring 2020-2022</t>
  </si>
  <si>
    <t>Forslag grunnpris 2021</t>
  </si>
  <si>
    <t>Inntekter fra lag med direkte kostnader</t>
  </si>
  <si>
    <t>Salgsinntekter sum</t>
  </si>
  <si>
    <t>Deltakeravgift, program</t>
  </si>
  <si>
    <t>Rekvisita</t>
  </si>
  <si>
    <t>Medlemskontingenter til andre organisasjoner</t>
  </si>
  <si>
    <t>Organisasjonsrådgiver</t>
  </si>
  <si>
    <t>KOSTNADSBEREGNING</t>
  </si>
  <si>
    <t>&lt;- Historikk</t>
  </si>
  <si>
    <t>Fredag-lørdag</t>
  </si>
  <si>
    <t>Lørdag-søndag</t>
  </si>
  <si>
    <t>Priser 2021</t>
  </si>
  <si>
    <t>Sum pris</t>
  </si>
  <si>
    <t>Tot. Pers
lør-søn</t>
  </si>
  <si>
    <t>Overnatting (m kost)</t>
  </si>
  <si>
    <t>Dagpakke søndag</t>
  </si>
  <si>
    <t>Møterom</t>
  </si>
  <si>
    <t>Fredag</t>
  </si>
  <si>
    <t>Lørdag</t>
  </si>
  <si>
    <t>Søndag</t>
  </si>
  <si>
    <t>NØKKELTALL</t>
  </si>
  <si>
    <t>Antall overnattinger totalt</t>
  </si>
  <si>
    <t>Snittpris overnatting pr natt</t>
  </si>
  <si>
    <t>Pris dagpakke</t>
  </si>
  <si>
    <t>Kost og losji, fre-søn</t>
  </si>
  <si>
    <t>Kost og losji, lør-søn</t>
  </si>
  <si>
    <t>Pris lokaler per pers</t>
  </si>
  <si>
    <t>KOSTNADSFORDELING</t>
  </si>
  <si>
    <t>Kost &amp; Losji, kostnad</t>
  </si>
  <si>
    <t>Fre-søn</t>
  </si>
  <si>
    <t>Lør-søn</t>
  </si>
  <si>
    <t>Sum</t>
  </si>
  <si>
    <t>STS og kontoret</t>
  </si>
  <si>
    <t>Foredragsholdere</t>
  </si>
  <si>
    <t>Fylkes- og lokallag</t>
  </si>
  <si>
    <t>Bekostes sentralt, men regnes med i komitébudsjettet</t>
  </si>
  <si>
    <t>Bekostes sentralt</t>
  </si>
  <si>
    <t>Dekkes av lag. Dvs. sentralt legger ut, får inn gjennom deltakeravgifter.</t>
  </si>
  <si>
    <t>Antall rom</t>
  </si>
  <si>
    <t>Antall pers</t>
  </si>
  <si>
    <t>#pers lør-søn</t>
  </si>
  <si>
    <t>Inkludert i overnatting og dagpakker</t>
  </si>
  <si>
    <t>Sum hotell</t>
  </si>
  <si>
    <t>SUM inkl reise</t>
  </si>
  <si>
    <t>Internasjonale avgifter, forsikring og EMEA</t>
  </si>
  <si>
    <t>Deltakeravgifter, nasjonale seminarer</t>
  </si>
  <si>
    <t>Verden i - UDI-støtte</t>
  </si>
  <si>
    <t>Netto IO: Avgifter, forsikring og EMEA</t>
  </si>
  <si>
    <t>Frifondmidler, utbetaling til lokallag</t>
  </si>
  <si>
    <t>Momskompensasjon, utbetaling til lokallag</t>
  </si>
  <si>
    <t>Medlemskontingent, utbetaling til lokallag</t>
  </si>
  <si>
    <t>Arbeidsgiveravgift av opptjente feriepenger</t>
  </si>
  <si>
    <t>Resultat før disponeringer</t>
  </si>
  <si>
    <t>BUDSJETT 2022</t>
  </si>
  <si>
    <t>3904 Deltakeravgifter, nasjonale seminarer</t>
  </si>
  <si>
    <t>3927 Frifondmidler</t>
  </si>
  <si>
    <t>Extraordinary Fee</t>
  </si>
  <si>
    <t>4927 Frifondmidler, utbetaling til lag (95%)</t>
  </si>
  <si>
    <t>4928 Momskompensasjon, utbetaling til lag</t>
  </si>
  <si>
    <t>5920 Personalforsikring</t>
  </si>
  <si>
    <t>Leie kontormaskiner</t>
  </si>
  <si>
    <t>6550 Driftsmateriale (div. arrangementer)</t>
  </si>
  <si>
    <t>6720 Honorar for økonomisk &amp; juridisk bistand</t>
  </si>
  <si>
    <t>Kursavgifter</t>
  </si>
  <si>
    <t>3904 Deltakeravgift, nasjonale seminarer</t>
  </si>
  <si>
    <t>Fra IO (NOK pr internasjonale leir)</t>
  </si>
  <si>
    <t>Youth
Meeting</t>
  </si>
  <si>
    <t>ANDEL AV TRENINGSKOSTNADER</t>
  </si>
  <si>
    <t>Trening</t>
  </si>
  <si>
    <t>LIC (HM)</t>
  </si>
  <si>
    <t>Leirstartseminar (HM)</t>
  </si>
  <si>
    <t>Utstyr</t>
  </si>
  <si>
    <t>Sum kostnad
per pers</t>
  </si>
  <si>
    <t>NEO overnatting</t>
  </si>
  <si>
    <t>LTS overnatting</t>
  </si>
  <si>
    <t>SUDT overnatting</t>
  </si>
  <si>
    <t>STAS overnatting</t>
  </si>
  <si>
    <t>7140 Nasjonale treninger - Reisekostnader</t>
  </si>
  <si>
    <t>Leistartsseminar overnatting</t>
  </si>
  <si>
    <t>Leirlederseminar overnatting</t>
  </si>
  <si>
    <t>Føres i Sentralt</t>
  </si>
  <si>
    <t>Føres i Program</t>
  </si>
  <si>
    <t>Føres i Komitéer</t>
  </si>
  <si>
    <t>Bekostes sentralt, men regnes med i Programbudsjettet</t>
  </si>
  <si>
    <t>Losji per pers</t>
  </si>
  <si>
    <t>Reise per pers</t>
  </si>
  <si>
    <t>Leirstartsseminar reise</t>
  </si>
  <si>
    <t>Antall</t>
  </si>
  <si>
    <t>Enhetskost</t>
  </si>
  <si>
    <t>Enhet</t>
  </si>
  <si>
    <t>Av 5000</t>
  </si>
  <si>
    <t>Av 5020</t>
  </si>
  <si>
    <t>Årslønn</t>
  </si>
  <si>
    <t>kr/kvartal</t>
  </si>
  <si>
    <t>kr/halvår</t>
  </si>
  <si>
    <t>kr/år</t>
  </si>
  <si>
    <t>Digiflow</t>
  </si>
  <si>
    <t>Sikkerprint</t>
  </si>
  <si>
    <t>Siemens</t>
  </si>
  <si>
    <t>kr/mnd</t>
  </si>
  <si>
    <t xml:space="preserve">Kontoret - nøkler, planter etc. </t>
  </si>
  <si>
    <t>kr/2 mnd.</t>
  </si>
  <si>
    <t>Norges Fredsråd</t>
  </si>
  <si>
    <t>Studieforbundet for næring og samfunn</t>
  </si>
  <si>
    <t>Frivillighet Norge</t>
  </si>
  <si>
    <t>Månedspris DnB</t>
  </si>
  <si>
    <t>Andre gebyrer</t>
  </si>
  <si>
    <t>Kortgebyr</t>
  </si>
  <si>
    <t>£/lokallag</t>
  </si>
  <si>
    <t>kr/medlem</t>
  </si>
  <si>
    <t>Antall poeng fra internasjonal deltakelse</t>
  </si>
  <si>
    <t>NA memebership fee</t>
  </si>
  <si>
    <t>Chapter fee</t>
  </si>
  <si>
    <t>£</t>
  </si>
  <si>
    <t>Fra Program</t>
  </si>
  <si>
    <t>MØTER OG SEMINARER</t>
  </si>
  <si>
    <t>Antall 
deltakere</t>
  </si>
  <si>
    <t>Per pers</t>
  </si>
  <si>
    <t>Deltakeravgift</t>
  </si>
  <si>
    <t>Utviklingsoppgaver</t>
  </si>
  <si>
    <t>Pundkursen (mot fylkeslag)</t>
  </si>
  <si>
    <t>Pundkursen (mot CISV International)</t>
  </si>
  <si>
    <t>RMK</t>
  </si>
  <si>
    <t>SUM kostnader</t>
  </si>
  <si>
    <t>Sum, dekkes nasjonalt</t>
  </si>
  <si>
    <t>Nasjonalt</t>
  </si>
  <si>
    <t>Inntekt 2022</t>
  </si>
  <si>
    <t>Kostnad 2022</t>
  </si>
  <si>
    <t>Administrasjon 2022</t>
  </si>
  <si>
    <t>Deltakere 2022</t>
  </si>
  <si>
    <t>Administrasjon prosjekter</t>
  </si>
  <si>
    <t>?</t>
  </si>
  <si>
    <r>
      <t>Global Conferance (</t>
    </r>
    <r>
      <rPr>
        <i/>
        <sz val="10"/>
        <color rgb="FF000000"/>
        <rFont val="Calibri"/>
        <family val="2"/>
        <scheme val="minor"/>
      </rPr>
      <t>ikke i 2022)</t>
    </r>
  </si>
  <si>
    <t>Lokale (tot, 
ikke per pers)</t>
  </si>
  <si>
    <t>Komitémøte</t>
  </si>
  <si>
    <t>Høstmøte</t>
  </si>
  <si>
    <t>Landsmøte</t>
  </si>
  <si>
    <t>FRA KOMITÉPLANER</t>
  </si>
  <si>
    <t>ANDRE KOMITÉKOSTNADER</t>
  </si>
  <si>
    <t>RM</t>
  </si>
  <si>
    <t>Mosaikkprisen</t>
  </si>
  <si>
    <t>Mosaikkpotten</t>
  </si>
  <si>
    <t>Oppfølging mosaikkpott</t>
  </si>
  <si>
    <t>Digital game book</t>
  </si>
  <si>
    <t>Resultat, Sentralt:</t>
  </si>
  <si>
    <t>Endring 2020-2021</t>
  </si>
  <si>
    <t>Støtteordninger</t>
  </si>
  <si>
    <t>Delegater per delegasjon</t>
  </si>
  <si>
    <t>Delegasjoner per leir</t>
  </si>
  <si>
    <t>RESULTAT, EKSKL. EXTRAORDINARY FEE</t>
  </si>
  <si>
    <t>RESULTAT, INKL. EXTRAORDINARY FEE</t>
  </si>
  <si>
    <t>Inntekt</t>
  </si>
  <si>
    <t>Kostnad</t>
  </si>
  <si>
    <t>Resultat</t>
  </si>
  <si>
    <t>Til Sentralt-fane</t>
  </si>
  <si>
    <t>Deltakeravgifter CISV International</t>
  </si>
  <si>
    <t>Fra CISV International</t>
  </si>
  <si>
    <t>Til lag</t>
  </si>
  <si>
    <t>Subsidiering av nasjonal grunnpris</t>
  </si>
  <si>
    <t>Via nasjonal grunnpris</t>
  </si>
  <si>
    <t>Til CISV Int.</t>
  </si>
  <si>
    <t>SUM KOSTNADER ekskl. Extraordinary Fee</t>
  </si>
  <si>
    <t>SUM KOSTNADER inkl. Extraordinary Fee</t>
  </si>
  <si>
    <t>VAREKOSTNADER</t>
  </si>
  <si>
    <t>SUM VAREKOSTNADER</t>
  </si>
  <si>
    <t>Føres på Sentralt</t>
  </si>
  <si>
    <t>2025 Avbestillingsforsikring</t>
  </si>
  <si>
    <t>Føres inn i netto kostnad i Budsjett</t>
  </si>
  <si>
    <t>6868 Nasjonale treninger - mat/servering</t>
  </si>
  <si>
    <t>7145 Nasjonale treninger - Overnatting/hotell</t>
  </si>
  <si>
    <t>FINANSRESULTAT</t>
  </si>
  <si>
    <t>NEO mat</t>
  </si>
  <si>
    <t>LTS mat</t>
  </si>
  <si>
    <t>SUDT mat</t>
  </si>
  <si>
    <t>STAS mat</t>
  </si>
  <si>
    <t>Leirstartseminar mat</t>
  </si>
  <si>
    <t>Leirlederseminar mat</t>
  </si>
  <si>
    <t>Mat per pers</t>
  </si>
  <si>
    <t>Verdiøkning av finansielle instrumenter</t>
  </si>
  <si>
    <t>STAI-fondet</t>
  </si>
  <si>
    <t>Konto</t>
  </si>
  <si>
    <t>Navn</t>
  </si>
  <si>
    <t>Balanse
før avsetning</t>
  </si>
  <si>
    <t>Vedtektsfestet målverdi</t>
  </si>
  <si>
    <t>Avsetning 2021</t>
  </si>
  <si>
    <t>Balanse 
etter avsetning</t>
  </si>
  <si>
    <t>Tilføres 25% av renteinntekter</t>
  </si>
  <si>
    <t>Fri egenkapital</t>
  </si>
  <si>
    <t>Resten av resultatet</t>
  </si>
  <si>
    <t>Avsetning 2022</t>
  </si>
  <si>
    <t>250 000 2013-kroner</t>
  </si>
  <si>
    <t>550 000 2013-kroner</t>
  </si>
  <si>
    <t>Tilføres del av overskuddet fra Program</t>
  </si>
  <si>
    <t>Belastes etter fri egenkapital</t>
  </si>
  <si>
    <t>Fri egenkapital (etter avsetninger 2021)</t>
  </si>
  <si>
    <t>Fri egenkapital (etter avsetninger 2022)</t>
  </si>
  <si>
    <t>LTS/SUDT</t>
  </si>
  <si>
    <t>Øst</t>
  </si>
  <si>
    <t>Vest</t>
  </si>
  <si>
    <t>Gjennomsnitt</t>
  </si>
  <si>
    <t>EJBM</t>
  </si>
  <si>
    <t>IJBC</t>
  </si>
  <si>
    <t>Nasjonale YM</t>
  </si>
  <si>
    <t>Påske-YM i Trøndelag erstatter NJC.</t>
  </si>
  <si>
    <t>NJC (erstattes av nasjonal YM)</t>
  </si>
  <si>
    <t>Datautstyr</t>
  </si>
  <si>
    <t>PROSJEKTER I 2022</t>
  </si>
  <si>
    <t>Premiering av respons på undersøkelser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</si>
</sst>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-&quot;kr&quot;\ * #,##0.00_-;\-&quot;kr&quot;\ * #,##0.00_-;_-&quot;kr&quot;\ * &quot;-&quot;??_-;_-@_-"/>
    <numFmt numFmtId="43" formatCode="_-* #,##0.00_-;\-* #,##0.00_-;_-* &quot;-&quot;??_-;_-@_-"/>
    <numFmt numFmtId="164" formatCode="_ * #,##0.00_ ;_ * \-#,##0.00_ ;_ * &quot;-&quot;??_ ;_ @_ "/>
    <numFmt numFmtId="165" formatCode="\ #,##0.00\ ;&quot; -&quot;#,##0.00\ ;&quot; -&quot;#\ ;@\ "/>
    <numFmt numFmtId="166" formatCode="\ #,##0\ ;&quot; -&quot;#,##0\ ;&quot; - &quot;;@\ "/>
    <numFmt numFmtId="167" formatCode="\ #,##0\ ;\(#,##0\)"/>
    <numFmt numFmtId="168" formatCode="0.0"/>
    <numFmt numFmtId="169" formatCode="\ #,##0.00\ ;\(#,##0.00\)"/>
    <numFmt numFmtId="170" formatCode="[$kr-406]\ #,##0;[$kr-406]&quot; -&quot;#,##0"/>
    <numFmt numFmtId="171" formatCode="d/\ mmm\ yy"/>
    <numFmt numFmtId="172" formatCode="&quot; kr &quot;#,##0.00\ ;&quot; kr -&quot;#,##0.00\ ;&quot; kr -&quot;#\ ;@\ "/>
    <numFmt numFmtId="173" formatCode="\ #,##0\ ;&quot; -&quot;#,##0\ ;&quot; -&quot;#\ ;@\ "/>
    <numFmt numFmtId="174" formatCode="_ * #,##0_ ;_ * \-#,##0_ ;_ * &quot;-&quot;??_ ;_ @_ "/>
    <numFmt numFmtId="175" formatCode="0.00000000"/>
    <numFmt numFmtId="176" formatCode="0.0\ %"/>
    <numFmt numFmtId="177" formatCode="_-* #,##0_-;\-* #,##0_-;_-* &quot;-&quot;??_-;_-@_-"/>
    <numFmt numFmtId="178" formatCode="_ * #,##0.0_ ;_ * \-#,##0.0_ ;_ * &quot;-&quot;??_ ;_ @_ "/>
  </numFmts>
  <fonts count="72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Arial"/>
      <family val="2"/>
    </font>
    <font>
      <sz val="11"/>
      <color rgb="FFFF0000"/>
      <name val="Calibri"/>
      <family val="2"/>
    </font>
    <font>
      <sz val="11"/>
      <color rgb="FF44546A"/>
      <name val="Calibri"/>
      <family val="2"/>
    </font>
    <font>
      <sz val="10"/>
      <color rgb="FF000000"/>
      <name val="Calibri"/>
      <family val="2"/>
    </font>
    <font>
      <sz val="11"/>
      <name val="Calibri"/>
      <family val="2"/>
    </font>
    <font>
      <sz val="10"/>
      <name val="Calibri"/>
      <family val="2"/>
    </font>
    <font>
      <b/>
      <sz val="10"/>
      <color rgb="FF000000"/>
      <name val="Arial"/>
      <family val="2"/>
    </font>
    <font>
      <b/>
      <sz val="14"/>
      <color rgb="FF000000"/>
      <name val="Calibri"/>
      <family val="2"/>
    </font>
    <font>
      <b/>
      <sz val="10"/>
      <name val="Arial"/>
      <family val="2"/>
    </font>
    <font>
      <b/>
      <i/>
      <u/>
      <sz val="10"/>
      <color rgb="FF000000"/>
      <name val="Arial"/>
      <family val="2"/>
    </font>
    <font>
      <b/>
      <sz val="14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color rgb="FF44546A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1"/>
      <color rgb="FF9C0006"/>
      <name val="Calibri"/>
      <family val="2"/>
      <scheme val="minor"/>
    </font>
    <font>
      <b/>
      <sz val="11"/>
      <color rgb="FF006100"/>
      <name val="Calibri"/>
      <family val="2"/>
      <scheme val="minor"/>
    </font>
    <font>
      <sz val="10"/>
      <color theme="9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0"/>
      <color rgb="FF000000"/>
      <name val="Arial"/>
      <family val="2"/>
    </font>
    <font>
      <i/>
      <sz val="10"/>
      <name val="Calibri"/>
      <family val="2"/>
      <scheme val="minor"/>
    </font>
    <font>
      <sz val="8"/>
      <name val="Arial"/>
      <family val="2"/>
    </font>
    <font>
      <b/>
      <sz val="11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strike/>
      <sz val="10"/>
      <color theme="0" tint="-0.249977111117893"/>
      <name val="Calibri"/>
      <family val="2"/>
    </font>
    <font>
      <sz val="10"/>
      <color rgb="FFFF0000"/>
      <name val="Calibri"/>
      <family val="2"/>
    </font>
    <font>
      <sz val="10"/>
      <color rgb="FF44546A"/>
      <name val="Calibri"/>
      <family val="2"/>
    </font>
    <font>
      <sz val="10"/>
      <color rgb="FF002060"/>
      <name val="Calibri"/>
      <family val="2"/>
    </font>
    <font>
      <sz val="10"/>
      <color theme="0" tint="-0.249977111117893"/>
      <name val="Calibri"/>
      <family val="2"/>
    </font>
    <font>
      <b/>
      <sz val="12"/>
      <color rgb="FF000000"/>
      <name val="Calibri"/>
      <family val="2"/>
      <scheme val="minor"/>
    </font>
    <font>
      <u/>
      <sz val="10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6"/>
      <color rgb="FF000000"/>
      <name val="Calibri"/>
      <family val="2"/>
    </font>
  </fonts>
  <fills count="8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EDEDED"/>
        <bgColor rgb="FFEDEDED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A9D18E"/>
        <bgColor rgb="FFA9D18E"/>
      </patternFill>
    </fill>
    <fill>
      <patternFill patternType="solid">
        <fgColor rgb="FFFF0000"/>
        <bgColor rgb="FFFF0000"/>
      </patternFill>
    </fill>
    <fill>
      <patternFill patternType="solid">
        <fgColor rgb="FFF8CBAD"/>
        <bgColor rgb="FFF8CBAD"/>
      </patternFill>
    </fill>
    <fill>
      <patternFill patternType="solid">
        <fgColor rgb="FFD8D8D8"/>
        <bgColor rgb="FFD8D8D8"/>
      </patternFill>
    </fill>
    <fill>
      <patternFill patternType="solid">
        <fgColor rgb="FF008000"/>
        <bgColor rgb="FF008000"/>
      </patternFill>
    </fill>
    <fill>
      <patternFill patternType="solid">
        <fgColor theme="0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A9D18E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39997558519241921"/>
        <bgColor rgb="FFFFFFFF"/>
      </patternFill>
    </fill>
    <fill>
      <patternFill patternType="solid">
        <fgColor theme="0"/>
        <bgColor rgb="FFE2F0D9"/>
      </patternFill>
    </fill>
    <fill>
      <patternFill patternType="solid">
        <fgColor theme="3" tint="0.59999389629810485"/>
        <bgColor rgb="FFFFFFFF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 tint="0.249977111117893"/>
        <bgColor rgb="FFFFFFFF"/>
      </patternFill>
    </fill>
    <fill>
      <patternFill patternType="solid">
        <fgColor theme="4" tint="0.39997558519241921"/>
        <bgColor rgb="FFFFFFFF"/>
      </patternFill>
    </fill>
    <fill>
      <patternFill patternType="solid">
        <fgColor theme="4" tint="0.39997558519241921"/>
        <bgColor rgb="FFA9D18E"/>
      </patternFill>
    </fill>
    <fill>
      <patternFill patternType="solid">
        <fgColor theme="3" tint="0.79998168889431442"/>
        <bgColor rgb="FFA9D18E"/>
      </patternFill>
    </fill>
    <fill>
      <patternFill patternType="solid">
        <fgColor theme="4" tint="0.59999389629810485"/>
        <bgColor rgb="FFE2F0D9"/>
      </patternFill>
    </fill>
    <fill>
      <patternFill patternType="solid">
        <fgColor theme="0" tint="-0.249977111117893"/>
        <bgColor rgb="FFA9D18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39997558519241921"/>
        <bgColor rgb="FFE2F0D9"/>
      </patternFill>
    </fill>
    <fill>
      <patternFill patternType="solid">
        <fgColor theme="6" tint="0.59999389629810485"/>
        <bgColor rgb="FFA9D18E"/>
      </patternFill>
    </fill>
    <fill>
      <patternFill patternType="solid">
        <fgColor theme="6" tint="0.59999389629810485"/>
        <bgColor rgb="FFFFFFFF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rgb="FFE2F0D9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rgb="FFFFFFFF"/>
      </patternFill>
    </fill>
    <fill>
      <patternFill patternType="solid">
        <fgColor theme="7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rgb="FFE2F0D9"/>
      </patternFill>
    </fill>
    <fill>
      <patternFill patternType="solid">
        <fgColor theme="6" tint="0.39997558519241921"/>
        <bgColor rgb="FFE2F0D9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rgb="FFFFFFFF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34998626667073579"/>
        <bgColor rgb="FFFFF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rgb="FF00B0F0"/>
        <bgColor rgb="FFFFFFFF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rgb="FFFFD966"/>
      </patternFill>
    </fill>
    <fill>
      <patternFill patternType="solid">
        <fgColor theme="4" tint="0.79998168889431442"/>
        <bgColor rgb="FFFFD966"/>
      </patternFill>
    </fill>
    <fill>
      <patternFill patternType="solid">
        <fgColor theme="4" tint="0.39997558519241921"/>
        <bgColor rgb="FFEDEDED"/>
      </patternFill>
    </fill>
    <fill>
      <patternFill patternType="solid">
        <fgColor theme="3" tint="0.79998168889431442"/>
        <bgColor rgb="FFFFFFFF"/>
      </patternFill>
    </fill>
  </fills>
  <borders count="8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hair">
        <color rgb="FF000000"/>
      </right>
      <top/>
      <bottom/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/>
      <bottom style="thin">
        <color indexed="64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/>
      <right style="thin">
        <color rgb="FFC2C2C2"/>
      </right>
      <top style="thin">
        <color rgb="FFC2C2C2"/>
      </top>
      <bottom style="thin">
        <color rgb="FFC2C2C2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</borders>
  <cellStyleXfs count="64">
    <xf numFmtId="0" fontId="0" fillId="0" borderId="0"/>
    <xf numFmtId="0" fontId="4" fillId="0" borderId="0"/>
    <xf numFmtId="0" fontId="18" fillId="0" borderId="0"/>
    <xf numFmtId="0" fontId="17" fillId="0" borderId="0"/>
    <xf numFmtId="165" fontId="17" fillId="0" borderId="0"/>
    <xf numFmtId="0" fontId="17" fillId="0" borderId="0"/>
    <xf numFmtId="0" fontId="4" fillId="0" borderId="0">
      <alignment vertical="center"/>
    </xf>
    <xf numFmtId="9" fontId="17" fillId="0" borderId="0"/>
    <xf numFmtId="9" fontId="17" fillId="0" borderId="0"/>
    <xf numFmtId="164" fontId="4" fillId="0" borderId="0" applyNumberFormat="0" applyFill="0" applyBorder="0" applyAlignment="0" applyProtection="0"/>
    <xf numFmtId="9" fontId="4" fillId="0" borderId="0" applyNumberFormat="0" applyFill="0" applyBorder="0" applyAlignment="0" applyProtection="0"/>
    <xf numFmtId="0" fontId="16" fillId="0" borderId="0"/>
    <xf numFmtId="164" fontId="19" fillId="0" borderId="0" applyFont="0" applyFill="0" applyBorder="0" applyAlignment="0" applyProtection="0"/>
    <xf numFmtId="0" fontId="15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1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64" applyNumberFormat="0" applyFill="0" applyAlignment="0" applyProtection="0"/>
    <xf numFmtId="0" fontId="23" fillId="0" borderId="65" applyNumberFormat="0" applyFill="0" applyAlignment="0" applyProtection="0"/>
    <xf numFmtId="0" fontId="24" fillId="0" borderId="66" applyNumberFormat="0" applyFill="0" applyAlignment="0" applyProtection="0"/>
    <xf numFmtId="0" fontId="24" fillId="0" borderId="0" applyNumberFormat="0" applyFill="0" applyBorder="0" applyAlignment="0" applyProtection="0"/>
    <xf numFmtId="0" fontId="25" fillId="14" borderId="0" applyNumberFormat="0" applyBorder="0" applyAlignment="0" applyProtection="0"/>
    <xf numFmtId="0" fontId="26" fillId="15" borderId="0" applyNumberFormat="0" applyBorder="0" applyAlignment="0" applyProtection="0"/>
    <xf numFmtId="0" fontId="27" fillId="16" borderId="0" applyNumberFormat="0" applyBorder="0" applyAlignment="0" applyProtection="0"/>
    <xf numFmtId="0" fontId="28" fillId="17" borderId="67" applyNumberFormat="0" applyAlignment="0" applyProtection="0"/>
    <xf numFmtId="0" fontId="29" fillId="18" borderId="68" applyNumberFormat="0" applyAlignment="0" applyProtection="0"/>
    <xf numFmtId="0" fontId="30" fillId="18" borderId="67" applyNumberFormat="0" applyAlignment="0" applyProtection="0"/>
    <xf numFmtId="0" fontId="31" fillId="0" borderId="69" applyNumberFormat="0" applyFill="0" applyAlignment="0" applyProtection="0"/>
    <xf numFmtId="0" fontId="32" fillId="19" borderId="70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72" applyNumberFormat="0" applyFill="0" applyAlignment="0" applyProtection="0"/>
    <xf numFmtId="0" fontId="3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6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6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36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20" borderId="71" applyNumberFormat="0" applyFont="0" applyAlignment="0" applyProtection="0"/>
    <xf numFmtId="43" fontId="1" fillId="0" borderId="0" applyFont="0" applyFill="0" applyBorder="0" applyAlignment="0" applyProtection="0"/>
    <xf numFmtId="44" fontId="58" fillId="0" borderId="0" applyFont="0" applyFill="0" applyBorder="0" applyAlignment="0" applyProtection="0"/>
  </cellStyleXfs>
  <cellXfs count="1155">
    <xf numFmtId="0" fontId="0" fillId="0" borderId="0" xfId="0" applyFont="1" applyAlignment="1"/>
    <xf numFmtId="0" fontId="3" fillId="0" borderId="0" xfId="0" applyFont="1"/>
    <xf numFmtId="0" fontId="2" fillId="2" borderId="0" xfId="0" applyFont="1" applyFill="1" applyBorder="1"/>
    <xf numFmtId="9" fontId="3" fillId="0" borderId="0" xfId="0" applyNumberFormat="1" applyFont="1"/>
    <xf numFmtId="0" fontId="6" fillId="0" borderId="0" xfId="0" applyFont="1"/>
    <xf numFmtId="0" fontId="7" fillId="0" borderId="0" xfId="0" applyFont="1"/>
    <xf numFmtId="0" fontId="3" fillId="2" borderId="7" xfId="0" applyFont="1" applyFill="1" applyBorder="1"/>
    <xf numFmtId="166" fontId="3" fillId="0" borderId="0" xfId="0" applyNumberFormat="1" applyFont="1"/>
    <xf numFmtId="0" fontId="3" fillId="2" borderId="13" xfId="0" applyFont="1" applyFill="1" applyBorder="1"/>
    <xf numFmtId="166" fontId="3" fillId="6" borderId="7" xfId="0" applyNumberFormat="1" applyFont="1" applyFill="1" applyBorder="1" applyAlignment="1">
      <alignment horizontal="right"/>
    </xf>
    <xf numFmtId="0" fontId="2" fillId="0" borderId="0" xfId="0" applyFont="1"/>
    <xf numFmtId="0" fontId="9" fillId="0" borderId="0" xfId="0" applyFont="1"/>
    <xf numFmtId="0" fontId="10" fillId="2" borderId="12" xfId="0" applyFont="1" applyFill="1" applyBorder="1"/>
    <xf numFmtId="0" fontId="0" fillId="2" borderId="13" xfId="0" applyFont="1" applyFill="1" applyBorder="1" applyAlignment="1">
      <alignment wrapText="1"/>
    </xf>
    <xf numFmtId="0" fontId="0" fillId="2" borderId="13" xfId="0" applyFont="1" applyFill="1" applyBorder="1"/>
    <xf numFmtId="0" fontId="0" fillId="2" borderId="2" xfId="0" applyFont="1" applyFill="1" applyBorder="1"/>
    <xf numFmtId="0" fontId="0" fillId="2" borderId="5" xfId="0" applyFont="1" applyFill="1" applyBorder="1"/>
    <xf numFmtId="0" fontId="0" fillId="2" borderId="0" xfId="0" applyFont="1" applyFill="1" applyBorder="1" applyAlignment="1">
      <alignment wrapText="1"/>
    </xf>
    <xf numFmtId="0" fontId="0" fillId="2" borderId="0" xfId="0" applyFont="1" applyFill="1" applyBorder="1"/>
    <xf numFmtId="0" fontId="0" fillId="2" borderId="1" xfId="0" applyFont="1" applyFill="1" applyBorder="1"/>
    <xf numFmtId="0" fontId="0" fillId="2" borderId="5" xfId="0" applyFont="1" applyFill="1" applyBorder="1" applyAlignment="1">
      <alignment wrapText="1"/>
    </xf>
    <xf numFmtId="0" fontId="10" fillId="2" borderId="12" xfId="0" applyFont="1" applyFill="1" applyBorder="1" applyAlignment="1">
      <alignment wrapText="1"/>
    </xf>
    <xf numFmtId="0" fontId="3" fillId="2" borderId="5" xfId="0" applyFont="1" applyFill="1" applyBorder="1" applyAlignment="1">
      <alignment vertical="center"/>
    </xf>
    <xf numFmtId="167" fontId="0" fillId="6" borderId="1" xfId="0" applyNumberFormat="1" applyFont="1" applyFill="1" applyBorder="1"/>
    <xf numFmtId="0" fontId="0" fillId="2" borderId="10" xfId="0" applyFont="1" applyFill="1" applyBorder="1" applyAlignment="1">
      <alignment wrapText="1"/>
    </xf>
    <xf numFmtId="0" fontId="0" fillId="2" borderId="11" xfId="0" applyFont="1" applyFill="1" applyBorder="1" applyAlignment="1">
      <alignment wrapText="1"/>
    </xf>
    <xf numFmtId="0" fontId="0" fillId="2" borderId="15" xfId="0" applyFont="1" applyFill="1" applyBorder="1" applyAlignment="1">
      <alignment wrapText="1"/>
    </xf>
    <xf numFmtId="0" fontId="3" fillId="2" borderId="16" xfId="0" applyFont="1" applyFill="1" applyBorder="1"/>
    <xf numFmtId="0" fontId="0" fillId="6" borderId="16" xfId="0" applyFont="1" applyFill="1" applyBorder="1" applyAlignment="1">
      <alignment wrapText="1"/>
    </xf>
    <xf numFmtId="0" fontId="0" fillId="2" borderId="17" xfId="0" applyFont="1" applyFill="1" applyBorder="1" applyAlignment="1">
      <alignment wrapText="1"/>
    </xf>
    <xf numFmtId="0" fontId="12" fillId="0" borderId="7" xfId="0" applyFont="1" applyBorder="1"/>
    <xf numFmtId="0" fontId="0" fillId="2" borderId="7" xfId="0" applyFont="1" applyFill="1" applyBorder="1"/>
    <xf numFmtId="0" fontId="3" fillId="0" borderId="7" xfId="0" applyFont="1" applyBorder="1"/>
    <xf numFmtId="167" fontId="0" fillId="0" borderId="7" xfId="0" applyNumberFormat="1" applyFont="1" applyBorder="1"/>
    <xf numFmtId="169" fontId="0" fillId="6" borderId="0" xfId="0" applyNumberFormat="1" applyFont="1" applyFill="1" applyBorder="1"/>
    <xf numFmtId="169" fontId="0" fillId="6" borderId="1" xfId="0" applyNumberFormat="1" applyFont="1" applyFill="1" applyBorder="1"/>
    <xf numFmtId="0" fontId="3" fillId="0" borderId="0" xfId="0" applyFont="1" applyAlignment="1">
      <alignment vertical="center"/>
    </xf>
    <xf numFmtId="0" fontId="0" fillId="0" borderId="0" xfId="0" applyFont="1"/>
    <xf numFmtId="167" fontId="0" fillId="0" borderId="0" xfId="0" applyNumberFormat="1" applyFont="1"/>
    <xf numFmtId="3" fontId="0" fillId="0" borderId="0" xfId="0" applyNumberFormat="1" applyFont="1"/>
    <xf numFmtId="0" fontId="13" fillId="2" borderId="0" xfId="0" applyFont="1" applyFill="1" applyBorder="1"/>
    <xf numFmtId="9" fontId="3" fillId="9" borderId="0" xfId="0" applyNumberFormat="1" applyFont="1" applyFill="1" applyBorder="1"/>
    <xf numFmtId="0" fontId="0" fillId="0" borderId="0" xfId="0" applyFont="1" applyAlignment="1">
      <alignment vertical="center"/>
    </xf>
    <xf numFmtId="0" fontId="0" fillId="0" borderId="1" xfId="0" applyFont="1" applyBorder="1" applyAlignment="1">
      <alignment wrapText="1"/>
    </xf>
    <xf numFmtId="0" fontId="0" fillId="5" borderId="7" xfId="0" applyFont="1" applyFill="1" applyBorder="1" applyAlignment="1">
      <alignment wrapText="1"/>
    </xf>
    <xf numFmtId="0" fontId="0" fillId="5" borderId="6" xfId="0" applyFont="1" applyFill="1" applyBorder="1" applyAlignment="1">
      <alignment wrapText="1"/>
    </xf>
    <xf numFmtId="0" fontId="0" fillId="8" borderId="7" xfId="0" applyFont="1" applyFill="1" applyBorder="1" applyAlignment="1">
      <alignment vertical="center"/>
    </xf>
    <xf numFmtId="170" fontId="0" fillId="8" borderId="7" xfId="0" applyNumberFormat="1" applyFont="1" applyFill="1" applyBorder="1" applyAlignment="1">
      <alignment vertical="center"/>
    </xf>
    <xf numFmtId="0" fontId="0" fillId="0" borderId="7" xfId="0" applyFont="1" applyBorder="1" applyAlignment="1">
      <alignment vertical="center"/>
    </xf>
    <xf numFmtId="171" fontId="0" fillId="0" borderId="7" xfId="0" applyNumberFormat="1" applyFont="1" applyBorder="1" applyAlignment="1">
      <alignment horizontal="right" vertical="center"/>
    </xf>
    <xf numFmtId="172" fontId="0" fillId="2" borderId="7" xfId="0" applyNumberFormat="1" applyFont="1" applyFill="1" applyBorder="1" applyAlignment="1">
      <alignment vertical="center"/>
    </xf>
    <xf numFmtId="170" fontId="0" fillId="0" borderId="7" xfId="0" applyNumberFormat="1" applyFont="1" applyBorder="1" applyAlignment="1">
      <alignment vertical="center"/>
    </xf>
    <xf numFmtId="0" fontId="0" fillId="0" borderId="7" xfId="0" applyFont="1" applyBorder="1" applyAlignment="1">
      <alignment horizontal="right" vertical="center"/>
    </xf>
    <xf numFmtId="172" fontId="0" fillId="0" borderId="7" xfId="0" applyNumberFormat="1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172" fontId="10" fillId="0" borderId="7" xfId="0" applyNumberFormat="1" applyFont="1" applyBorder="1" applyAlignment="1">
      <alignment vertical="center"/>
    </xf>
    <xf numFmtId="170" fontId="10" fillId="0" borderId="7" xfId="0" applyNumberFormat="1" applyFont="1" applyBorder="1" applyAlignment="1">
      <alignment vertical="center"/>
    </xf>
    <xf numFmtId="0" fontId="0" fillId="0" borderId="5" xfId="0" applyFont="1" applyBorder="1" applyAlignment="1">
      <alignment wrapText="1"/>
    </xf>
    <xf numFmtId="0" fontId="10" fillId="0" borderId="0" xfId="0" applyFont="1" applyAlignment="1">
      <alignment vertical="center"/>
    </xf>
    <xf numFmtId="0" fontId="12" fillId="0" borderId="0" xfId="0" applyFont="1" applyAlignment="1">
      <alignment wrapText="1"/>
    </xf>
    <xf numFmtId="0" fontId="12" fillId="0" borderId="0" xfId="0" applyFont="1"/>
    <xf numFmtId="165" fontId="3" fillId="6" borderId="7" xfId="0" applyNumberFormat="1" applyFont="1" applyFill="1" applyBorder="1"/>
    <xf numFmtId="173" fontId="3" fillId="0" borderId="0" xfId="0" applyNumberFormat="1" applyFont="1"/>
    <xf numFmtId="0" fontId="3" fillId="0" borderId="0" xfId="0" applyFont="1" applyAlignment="1">
      <alignment wrapText="1"/>
    </xf>
    <xf numFmtId="0" fontId="0" fillId="0" borderId="0" xfId="0" applyFont="1" applyAlignment="1">
      <alignment wrapText="1"/>
    </xf>
    <xf numFmtId="0" fontId="10" fillId="0" borderId="0" xfId="0" applyFont="1" applyAlignment="1"/>
    <xf numFmtId="0" fontId="15" fillId="0" borderId="0" xfId="0" applyFont="1" applyAlignment="1">
      <alignment wrapText="1"/>
    </xf>
    <xf numFmtId="14" fontId="10" fillId="0" borderId="0" xfId="0" applyNumberFormat="1" applyFont="1" applyAlignment="1"/>
    <xf numFmtId="0" fontId="15" fillId="0" borderId="0" xfId="0" applyFont="1" applyAlignment="1"/>
    <xf numFmtId="167" fontId="0" fillId="6" borderId="0" xfId="0" applyNumberFormat="1" applyFont="1" applyFill="1" applyBorder="1"/>
    <xf numFmtId="0" fontId="0" fillId="6" borderId="0" xfId="0" applyFont="1" applyFill="1" applyBorder="1" applyAlignment="1">
      <alignment wrapText="1"/>
    </xf>
    <xf numFmtId="0" fontId="0" fillId="0" borderId="0" xfId="0" applyFont="1" applyAlignment="1"/>
    <xf numFmtId="0" fontId="3" fillId="2" borderId="0" xfId="0" applyFont="1" applyFill="1" applyBorder="1"/>
    <xf numFmtId="0" fontId="0" fillId="0" borderId="0" xfId="0" applyFont="1" applyAlignment="1"/>
    <xf numFmtId="0" fontId="4" fillId="0" borderId="7" xfId="0" applyFont="1" applyBorder="1"/>
    <xf numFmtId="168" fontId="4" fillId="0" borderId="7" xfId="0" applyNumberFormat="1" applyFont="1" applyBorder="1"/>
    <xf numFmtId="0" fontId="4" fillId="0" borderId="0" xfId="0" applyFont="1"/>
    <xf numFmtId="0" fontId="4" fillId="4" borderId="0" xfId="0" applyFont="1" applyFill="1" applyBorder="1"/>
    <xf numFmtId="0" fontId="4" fillId="5" borderId="7" xfId="0" applyFont="1" applyFill="1" applyBorder="1"/>
    <xf numFmtId="0" fontId="4" fillId="5" borderId="7" xfId="0" applyFont="1" applyFill="1" applyBorder="1" applyAlignment="1">
      <alignment wrapText="1"/>
    </xf>
    <xf numFmtId="0" fontId="4" fillId="2" borderId="7" xfId="0" applyFont="1" applyFill="1" applyBorder="1"/>
    <xf numFmtId="167" fontId="4" fillId="0" borderId="7" xfId="0" applyNumberFormat="1" applyFont="1" applyBorder="1"/>
    <xf numFmtId="0" fontId="4" fillId="0" borderId="18" xfId="0" applyFont="1" applyBorder="1"/>
    <xf numFmtId="0" fontId="4" fillId="0" borderId="19" xfId="0" applyFont="1" applyBorder="1"/>
    <xf numFmtId="0" fontId="4" fillId="0" borderId="20" xfId="0" applyFont="1" applyBorder="1"/>
    <xf numFmtId="0" fontId="4" fillId="0" borderId="21" xfId="0" applyFont="1" applyBorder="1"/>
    <xf numFmtId="0" fontId="4" fillId="0" borderId="22" xfId="0" applyFont="1" applyBorder="1"/>
    <xf numFmtId="0" fontId="4" fillId="0" borderId="8" xfId="0" applyFont="1" applyBorder="1"/>
    <xf numFmtId="0" fontId="4" fillId="0" borderId="23" xfId="0" applyFont="1" applyBorder="1"/>
    <xf numFmtId="0" fontId="4" fillId="0" borderId="24" xfId="0" applyFont="1" applyBorder="1"/>
    <xf numFmtId="0" fontId="4" fillId="0" borderId="25" xfId="0" applyFont="1" applyBorder="1"/>
    <xf numFmtId="0" fontId="4" fillId="0" borderId="26" xfId="0" applyFont="1" applyBorder="1"/>
    <xf numFmtId="0" fontId="4" fillId="0" borderId="27" xfId="0" applyFont="1" applyBorder="1"/>
    <xf numFmtId="0" fontId="4" fillId="0" borderId="28" xfId="0" applyFont="1" applyBorder="1"/>
    <xf numFmtId="0" fontId="4" fillId="0" borderId="29" xfId="0" applyFont="1" applyBorder="1"/>
    <xf numFmtId="0" fontId="4" fillId="5" borderId="0" xfId="0" applyFont="1" applyFill="1" applyBorder="1"/>
    <xf numFmtId="0" fontId="4" fillId="5" borderId="0" xfId="0" applyFont="1" applyFill="1" applyBorder="1" applyAlignment="1">
      <alignment wrapText="1"/>
    </xf>
    <xf numFmtId="9" fontId="4" fillId="0" borderId="0" xfId="0" applyNumberFormat="1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3" fontId="4" fillId="0" borderId="7" xfId="0" applyNumberFormat="1" applyFont="1" applyBorder="1"/>
    <xf numFmtId="0" fontId="4" fillId="0" borderId="7" xfId="0" applyFont="1" applyBorder="1" applyAlignment="1">
      <alignment wrapText="1"/>
    </xf>
    <xf numFmtId="1" fontId="4" fillId="0" borderId="7" xfId="0" applyNumberFormat="1" applyFont="1" applyBorder="1"/>
    <xf numFmtId="1" fontId="4" fillId="0" borderId="0" xfId="0" applyNumberFormat="1" applyFont="1"/>
    <xf numFmtId="0" fontId="4" fillId="7" borderId="0" xfId="0" applyFont="1" applyFill="1" applyBorder="1"/>
    <xf numFmtId="172" fontId="0" fillId="0" borderId="7" xfId="0" applyNumberFormat="1" applyFont="1" applyFill="1" applyBorder="1" applyAlignment="1">
      <alignment vertical="center"/>
    </xf>
    <xf numFmtId="172" fontId="10" fillId="0" borderId="7" xfId="0" applyNumberFormat="1" applyFont="1" applyFill="1" applyBorder="1" applyAlignment="1">
      <alignment vertic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5" fillId="0" borderId="0" xfId="0" applyFont="1"/>
    <xf numFmtId="0" fontId="0" fillId="0" borderId="0" xfId="0" applyFont="1" applyAlignment="1"/>
    <xf numFmtId="0" fontId="15" fillId="0" borderId="7" xfId="0" applyFont="1" applyBorder="1" applyAlignment="1">
      <alignment horizontal="right" vertical="center"/>
    </xf>
    <xf numFmtId="9" fontId="15" fillId="8" borderId="7" xfId="0" applyNumberFormat="1" applyFont="1" applyFill="1" applyBorder="1" applyAlignment="1">
      <alignment vertical="center"/>
    </xf>
    <xf numFmtId="170" fontId="15" fillId="8" borderId="7" xfId="0" applyNumberFormat="1" applyFont="1" applyFill="1" applyBorder="1" applyAlignment="1">
      <alignment vertical="center"/>
    </xf>
    <xf numFmtId="0" fontId="0" fillId="0" borderId="0" xfId="0" applyFont="1" applyAlignment="1"/>
    <xf numFmtId="0" fontId="10" fillId="2" borderId="44" xfId="0" applyFont="1" applyFill="1" applyBorder="1"/>
    <xf numFmtId="0" fontId="4" fillId="0" borderId="45" xfId="0" applyFont="1" applyBorder="1"/>
    <xf numFmtId="0" fontId="0" fillId="0" borderId="45" xfId="0" applyFont="1" applyBorder="1" applyAlignment="1"/>
    <xf numFmtId="3" fontId="0" fillId="0" borderId="45" xfId="0" applyNumberFormat="1" applyFont="1" applyBorder="1"/>
    <xf numFmtId="0" fontId="4" fillId="0" borderId="46" xfId="0" applyFont="1" applyBorder="1"/>
    <xf numFmtId="0" fontId="0" fillId="2" borderId="47" xfId="0" applyFont="1" applyFill="1" applyBorder="1"/>
    <xf numFmtId="0" fontId="4" fillId="0" borderId="0" xfId="0" applyFont="1" applyBorder="1"/>
    <xf numFmtId="0" fontId="0" fillId="0" borderId="0" xfId="0" applyFont="1" applyBorder="1" applyAlignment="1"/>
    <xf numFmtId="3" fontId="0" fillId="0" borderId="0" xfId="0" applyNumberFormat="1" applyFont="1" applyBorder="1"/>
    <xf numFmtId="9" fontId="4" fillId="0" borderId="0" xfId="0" applyNumberFormat="1" applyFont="1" applyBorder="1"/>
    <xf numFmtId="0" fontId="4" fillId="0" borderId="48" xfId="0" applyFont="1" applyBorder="1"/>
    <xf numFmtId="0" fontId="0" fillId="2" borderId="49" xfId="0" applyFont="1" applyFill="1" applyBorder="1"/>
    <xf numFmtId="0" fontId="4" fillId="0" borderId="50" xfId="0" applyFont="1" applyBorder="1"/>
    <xf numFmtId="0" fontId="0" fillId="0" borderId="50" xfId="0" applyFont="1" applyBorder="1" applyAlignment="1"/>
    <xf numFmtId="3" fontId="4" fillId="0" borderId="51" xfId="0" applyNumberFormat="1" applyFont="1" applyBorder="1"/>
    <xf numFmtId="0" fontId="4" fillId="0" borderId="52" xfId="0" applyFont="1" applyBorder="1"/>
    <xf numFmtId="0" fontId="0" fillId="2" borderId="44" xfId="0" applyFont="1" applyFill="1" applyBorder="1"/>
    <xf numFmtId="9" fontId="3" fillId="9" borderId="45" xfId="0" applyNumberFormat="1" applyFont="1" applyFill="1" applyBorder="1"/>
    <xf numFmtId="3" fontId="4" fillId="0" borderId="45" xfId="0" applyNumberFormat="1" applyFont="1" applyBorder="1"/>
    <xf numFmtId="9" fontId="4" fillId="0" borderId="45" xfId="0" applyNumberFormat="1" applyFont="1" applyBorder="1"/>
    <xf numFmtId="3" fontId="4" fillId="0" borderId="0" xfId="0" applyNumberFormat="1" applyFont="1" applyBorder="1"/>
    <xf numFmtId="9" fontId="4" fillId="0" borderId="48" xfId="0" applyNumberFormat="1" applyFont="1" applyBorder="1"/>
    <xf numFmtId="0" fontId="4" fillId="0" borderId="49" xfId="0" applyFont="1" applyBorder="1"/>
    <xf numFmtId="9" fontId="3" fillId="9" borderId="50" xfId="0" applyNumberFormat="1" applyFont="1" applyFill="1" applyBorder="1"/>
    <xf numFmtId="9" fontId="4" fillId="0" borderId="50" xfId="0" applyNumberFormat="1" applyFont="1" applyBorder="1"/>
    <xf numFmtId="0" fontId="4" fillId="0" borderId="53" xfId="0" applyFont="1" applyBorder="1"/>
    <xf numFmtId="0" fontId="4" fillId="0" borderId="4" xfId="0" applyFont="1" applyBorder="1"/>
    <xf numFmtId="0" fontId="4" fillId="0" borderId="5" xfId="0" applyFont="1" applyBorder="1"/>
    <xf numFmtId="0" fontId="4" fillId="0" borderId="14" xfId="0" applyFont="1" applyBorder="1"/>
    <xf numFmtId="0" fontId="4" fillId="0" borderId="1" xfId="0" applyFont="1" applyBorder="1"/>
    <xf numFmtId="0" fontId="12" fillId="0" borderId="8" xfId="0" applyFont="1" applyBorder="1"/>
    <xf numFmtId="0" fontId="12" fillId="0" borderId="6" xfId="0" applyFont="1" applyBorder="1"/>
    <xf numFmtId="0" fontId="4" fillId="0" borderId="6" xfId="0" applyFont="1" applyBorder="1"/>
    <xf numFmtId="0" fontId="12" fillId="0" borderId="55" xfId="0" applyFont="1" applyBorder="1"/>
    <xf numFmtId="0" fontId="12" fillId="0" borderId="56" xfId="0" applyFont="1" applyBorder="1"/>
    <xf numFmtId="0" fontId="4" fillId="0" borderId="57" xfId="0" applyFont="1" applyBorder="1"/>
    <xf numFmtId="0" fontId="4" fillId="0" borderId="58" xfId="0" applyFont="1" applyBorder="1"/>
    <xf numFmtId="0" fontId="0" fillId="0" borderId="47" xfId="0" applyFont="1" applyBorder="1" applyAlignment="1"/>
    <xf numFmtId="0" fontId="0" fillId="0" borderId="48" xfId="0" applyFont="1" applyBorder="1" applyAlignment="1"/>
    <xf numFmtId="0" fontId="4" fillId="0" borderId="47" xfId="0" applyFont="1" applyBorder="1"/>
    <xf numFmtId="0" fontId="4" fillId="0" borderId="59" xfId="0" applyFont="1" applyBorder="1"/>
    <xf numFmtId="0" fontId="4" fillId="0" borderId="60" xfId="0" applyFont="1" applyBorder="1"/>
    <xf numFmtId="0" fontId="4" fillId="0" borderId="61" xfId="0" applyFont="1" applyBorder="1"/>
    <xf numFmtId="0" fontId="4" fillId="0" borderId="62" xfId="0" applyFont="1" applyBorder="1"/>
    <xf numFmtId="0" fontId="4" fillId="0" borderId="63" xfId="0" applyFont="1" applyBorder="1"/>
    <xf numFmtId="0" fontId="4" fillId="0" borderId="44" xfId="0" applyFont="1" applyBorder="1"/>
    <xf numFmtId="0" fontId="3" fillId="9" borderId="47" xfId="0" applyNumberFormat="1" applyFont="1" applyFill="1" applyBorder="1"/>
    <xf numFmtId="0" fontId="3" fillId="9" borderId="48" xfId="0" applyNumberFormat="1" applyFont="1" applyFill="1" applyBorder="1"/>
    <xf numFmtId="0" fontId="0" fillId="0" borderId="47" xfId="0" applyFont="1" applyFill="1" applyBorder="1" applyAlignment="1"/>
    <xf numFmtId="0" fontId="0" fillId="0" borderId="48" xfId="0" applyFont="1" applyFill="1" applyBorder="1" applyAlignment="1"/>
    <xf numFmtId="9" fontId="4" fillId="0" borderId="52" xfId="0" applyNumberFormat="1" applyFont="1" applyBorder="1"/>
    <xf numFmtId="9" fontId="3" fillId="9" borderId="44" xfId="0" applyNumberFormat="1" applyFont="1" applyFill="1" applyBorder="1"/>
    <xf numFmtId="9" fontId="3" fillId="9" borderId="46" xfId="0" applyNumberFormat="1" applyFont="1" applyFill="1" applyBorder="1"/>
    <xf numFmtId="0" fontId="0" fillId="0" borderId="49" xfId="0" applyFont="1" applyBorder="1" applyAlignment="1"/>
    <xf numFmtId="0" fontId="0" fillId="0" borderId="52" xfId="0" applyFont="1" applyBorder="1" applyAlignment="1"/>
    <xf numFmtId="9" fontId="3" fillId="9" borderId="47" xfId="0" applyNumberFormat="1" applyFont="1" applyFill="1" applyBorder="1"/>
    <xf numFmtId="9" fontId="3" fillId="9" borderId="48" xfId="0" applyNumberFormat="1" applyFont="1" applyFill="1" applyBorder="1"/>
    <xf numFmtId="0" fontId="0" fillId="0" borderId="44" xfId="0" applyFont="1" applyBorder="1" applyAlignment="1"/>
    <xf numFmtId="0" fontId="0" fillId="0" borderId="46" xfId="0" applyFont="1" applyBorder="1" applyAlignment="1"/>
    <xf numFmtId="9" fontId="3" fillId="9" borderId="49" xfId="0" applyNumberFormat="1" applyFont="1" applyFill="1" applyBorder="1"/>
    <xf numFmtId="9" fontId="3" fillId="9" borderId="52" xfId="0" applyNumberFormat="1" applyFont="1" applyFill="1" applyBorder="1"/>
    <xf numFmtId="0" fontId="0" fillId="0" borderId="31" xfId="0" applyFont="1" applyBorder="1" applyAlignment="1"/>
    <xf numFmtId="0" fontId="15" fillId="0" borderId="7" xfId="0" applyFont="1" applyBorder="1" applyAlignment="1">
      <alignment vertical="center"/>
    </xf>
    <xf numFmtId="170" fontId="15" fillId="0" borderId="7" xfId="0" applyNumberFormat="1" applyFont="1" applyBorder="1" applyAlignment="1">
      <alignment vertical="center"/>
    </xf>
    <xf numFmtId="0" fontId="0" fillId="0" borderId="0" xfId="0" applyFont="1" applyAlignment="1"/>
    <xf numFmtId="0" fontId="0" fillId="0" borderId="0" xfId="0" applyFont="1" applyAlignment="1">
      <alignment vertical="center"/>
    </xf>
    <xf numFmtId="172" fontId="0" fillId="2" borderId="7" xfId="0" applyNumberFormat="1" applyFont="1" applyFill="1" applyBorder="1" applyAlignment="1">
      <alignment vertical="center"/>
    </xf>
    <xf numFmtId="0" fontId="10" fillId="12" borderId="31" xfId="0" applyFont="1" applyFill="1" applyBorder="1" applyAlignment="1"/>
    <xf numFmtId="175" fontId="0" fillId="0" borderId="0" xfId="0" applyNumberFormat="1" applyFont="1" applyAlignment="1"/>
    <xf numFmtId="2" fontId="0" fillId="0" borderId="0" xfId="0" applyNumberFormat="1" applyFont="1" applyAlignment="1"/>
    <xf numFmtId="0" fontId="10" fillId="12" borderId="0" xfId="0" applyFont="1" applyFill="1" applyBorder="1" applyAlignment="1"/>
    <xf numFmtId="9" fontId="0" fillId="0" borderId="0" xfId="0" applyNumberFormat="1" applyFont="1" applyAlignment="1"/>
    <xf numFmtId="0" fontId="0" fillId="0" borderId="0" xfId="0" applyFont="1" applyAlignment="1"/>
    <xf numFmtId="0" fontId="0" fillId="0" borderId="0" xfId="0" applyFont="1" applyAlignment="1"/>
    <xf numFmtId="0" fontId="2" fillId="2" borderId="35" xfId="0" applyFont="1" applyFill="1" applyBorder="1"/>
    <xf numFmtId="173" fontId="3" fillId="46" borderId="0" xfId="0" applyNumberFormat="1" applyFont="1" applyFill="1" applyBorder="1"/>
    <xf numFmtId="164" fontId="38" fillId="0" borderId="0" xfId="12" applyFont="1" applyAlignment="1"/>
    <xf numFmtId="164" fontId="38" fillId="2" borderId="10" xfId="12" applyFont="1" applyFill="1" applyBorder="1"/>
    <xf numFmtId="164" fontId="38" fillId="2" borderId="13" xfId="12" applyFont="1" applyFill="1" applyBorder="1" applyAlignment="1">
      <alignment wrapText="1"/>
    </xf>
    <xf numFmtId="164" fontId="38" fillId="2" borderId="33" xfId="12" applyFont="1" applyFill="1" applyBorder="1" applyAlignment="1">
      <alignment wrapText="1"/>
    </xf>
    <xf numFmtId="164" fontId="38" fillId="2" borderId="42" xfId="12" applyFont="1" applyFill="1" applyBorder="1" applyAlignment="1">
      <alignment wrapText="1"/>
    </xf>
    <xf numFmtId="164" fontId="38" fillId="0" borderId="0" xfId="12" applyFont="1" applyFill="1" applyBorder="1"/>
    <xf numFmtId="164" fontId="38" fillId="47" borderId="0" xfId="12" applyFont="1" applyFill="1" applyBorder="1" applyAlignment="1">
      <alignment vertical="center" wrapText="1"/>
    </xf>
    <xf numFmtId="164" fontId="39" fillId="2" borderId="12" xfId="12" applyFont="1" applyFill="1" applyBorder="1" applyAlignment="1">
      <alignment wrapText="1"/>
    </xf>
    <xf numFmtId="164" fontId="38" fillId="2" borderId="2" xfId="12" applyFont="1" applyFill="1" applyBorder="1" applyAlignment="1">
      <alignment wrapText="1"/>
    </xf>
    <xf numFmtId="164" fontId="38" fillId="2" borderId="32" xfId="12" applyFont="1" applyFill="1" applyBorder="1" applyAlignment="1">
      <alignment wrapText="1"/>
    </xf>
    <xf numFmtId="164" fontId="38" fillId="48" borderId="54" xfId="12" applyFont="1" applyFill="1" applyBorder="1"/>
    <xf numFmtId="164" fontId="43" fillId="50" borderId="35" xfId="12" applyFont="1" applyFill="1" applyBorder="1" applyAlignment="1">
      <alignment wrapText="1"/>
    </xf>
    <xf numFmtId="164" fontId="38" fillId="51" borderId="35" xfId="12" applyFont="1" applyFill="1" applyBorder="1" applyAlignment="1">
      <alignment vertical="center" wrapText="1"/>
    </xf>
    <xf numFmtId="164" fontId="38" fillId="51" borderId="38" xfId="12" applyFont="1" applyFill="1" applyBorder="1" applyAlignment="1">
      <alignment vertical="center" wrapText="1"/>
    </xf>
    <xf numFmtId="164" fontId="38" fillId="11" borderId="35" xfId="12" applyFont="1" applyFill="1" applyBorder="1" applyAlignment="1">
      <alignment wrapText="1"/>
    </xf>
    <xf numFmtId="164" fontId="37" fillId="0" borderId="35" xfId="12" applyFont="1" applyFill="1" applyBorder="1"/>
    <xf numFmtId="164" fontId="37" fillId="0" borderId="38" xfId="12" applyFont="1" applyFill="1" applyBorder="1"/>
    <xf numFmtId="164" fontId="39" fillId="0" borderId="0" xfId="12" applyFont="1" applyFill="1" applyBorder="1"/>
    <xf numFmtId="164" fontId="39" fillId="49" borderId="33" xfId="12" applyFont="1" applyFill="1" applyBorder="1" applyAlignment="1">
      <alignment wrapText="1"/>
    </xf>
    <xf numFmtId="164" fontId="38" fillId="0" borderId="0" xfId="12" applyFont="1" applyFill="1" applyBorder="1" applyAlignment="1">
      <alignment wrapText="1"/>
    </xf>
    <xf numFmtId="174" fontId="41" fillId="0" borderId="35" xfId="12" applyNumberFormat="1" applyFont="1" applyFill="1" applyBorder="1" applyAlignment="1"/>
    <xf numFmtId="174" fontId="43" fillId="50" borderId="32" xfId="12" applyNumberFormat="1" applyFont="1" applyFill="1" applyBorder="1" applyAlignment="1">
      <alignment wrapText="1"/>
    </xf>
    <xf numFmtId="174" fontId="43" fillId="50" borderId="30" xfId="12" applyNumberFormat="1" applyFont="1" applyFill="1" applyBorder="1" applyAlignment="1">
      <alignment wrapText="1"/>
    </xf>
    <xf numFmtId="164" fontId="38" fillId="11" borderId="42" xfId="12" applyFont="1" applyFill="1" applyBorder="1" applyAlignment="1">
      <alignment wrapText="1"/>
    </xf>
    <xf numFmtId="174" fontId="43" fillId="50" borderId="43" xfId="12" applyNumberFormat="1" applyFont="1" applyFill="1" applyBorder="1" applyAlignment="1">
      <alignment vertical="center" wrapText="1"/>
    </xf>
    <xf numFmtId="164" fontId="43" fillId="50" borderId="42" xfId="12" applyFont="1" applyFill="1" applyBorder="1" applyAlignment="1">
      <alignment wrapText="1"/>
    </xf>
    <xf numFmtId="164" fontId="43" fillId="50" borderId="42" xfId="12" applyFont="1" applyFill="1" applyBorder="1" applyAlignment="1">
      <alignment vertical="center" wrapText="1"/>
    </xf>
    <xf numFmtId="164" fontId="43" fillId="50" borderId="31" xfId="12" applyFont="1" applyFill="1" applyBorder="1" applyAlignment="1">
      <alignment vertical="center" wrapText="1"/>
    </xf>
    <xf numFmtId="164" fontId="38" fillId="0" borderId="36" xfId="12" applyFont="1" applyFill="1" applyBorder="1" applyAlignment="1">
      <alignment wrapText="1"/>
    </xf>
    <xf numFmtId="164" fontId="43" fillId="50" borderId="33" xfId="12" applyFont="1" applyFill="1" applyBorder="1" applyAlignment="1">
      <alignment wrapText="1"/>
    </xf>
    <xf numFmtId="0" fontId="46" fillId="0" borderId="0" xfId="0" applyFont="1" applyAlignment="1"/>
    <xf numFmtId="164" fontId="39" fillId="49" borderId="34" xfId="12" applyFont="1" applyFill="1" applyBorder="1" applyAlignment="1">
      <alignment wrapText="1"/>
    </xf>
    <xf numFmtId="164" fontId="39" fillId="49" borderId="37" xfId="12" applyFont="1" applyFill="1" applyBorder="1" applyAlignment="1">
      <alignment wrapText="1"/>
    </xf>
    <xf numFmtId="0" fontId="46" fillId="0" borderId="35" xfId="0" applyFont="1" applyFill="1" applyBorder="1"/>
    <xf numFmtId="164" fontId="39" fillId="49" borderId="32" xfId="12" applyFont="1" applyFill="1" applyBorder="1" applyAlignment="1">
      <alignment wrapText="1"/>
    </xf>
    <xf numFmtId="164" fontId="39" fillId="49" borderId="30" xfId="12" applyFont="1" applyFill="1" applyBorder="1" applyAlignment="1">
      <alignment wrapText="1"/>
    </xf>
    <xf numFmtId="164" fontId="39" fillId="49" borderId="31" xfId="12" applyFont="1" applyFill="1" applyBorder="1" applyAlignment="1">
      <alignment wrapText="1"/>
    </xf>
    <xf numFmtId="174" fontId="48" fillId="50" borderId="32" xfId="12" applyNumberFormat="1" applyFont="1" applyFill="1" applyBorder="1" applyAlignment="1">
      <alignment vertical="center" wrapText="1"/>
    </xf>
    <xf numFmtId="164" fontId="44" fillId="49" borderId="30" xfId="12" applyFont="1" applyFill="1" applyBorder="1" applyAlignment="1">
      <alignment wrapText="1"/>
    </xf>
    <xf numFmtId="174" fontId="48" fillId="50" borderId="30" xfId="12" applyNumberFormat="1" applyFont="1" applyFill="1" applyBorder="1" applyAlignment="1">
      <alignment vertical="center" wrapText="1"/>
    </xf>
    <xf numFmtId="174" fontId="48" fillId="50" borderId="40" xfId="12" applyNumberFormat="1" applyFont="1" applyFill="1" applyBorder="1" applyAlignment="1">
      <alignment vertical="center" wrapText="1"/>
    </xf>
    <xf numFmtId="174" fontId="48" fillId="50" borderId="31" xfId="12" applyNumberFormat="1" applyFont="1" applyFill="1" applyBorder="1" applyAlignment="1">
      <alignment vertical="center" wrapText="1"/>
    </xf>
    <xf numFmtId="174" fontId="48" fillId="50" borderId="33" xfId="12" applyNumberFormat="1" applyFont="1" applyFill="1" applyBorder="1" applyAlignment="1">
      <alignment vertical="center" wrapText="1"/>
    </xf>
    <xf numFmtId="164" fontId="39" fillId="49" borderId="35" xfId="12" applyFont="1" applyFill="1" applyBorder="1" applyAlignment="1">
      <alignment wrapText="1"/>
    </xf>
    <xf numFmtId="164" fontId="39" fillId="49" borderId="43" xfId="12" applyFont="1" applyFill="1" applyBorder="1" applyAlignment="1">
      <alignment wrapText="1"/>
    </xf>
    <xf numFmtId="174" fontId="38" fillId="54" borderId="36" xfId="12" applyNumberFormat="1" applyFont="1" applyFill="1" applyBorder="1" applyAlignment="1">
      <alignment wrapText="1"/>
    </xf>
    <xf numFmtId="174" fontId="39" fillId="47" borderId="42" xfId="12" applyNumberFormat="1" applyFont="1" applyFill="1" applyBorder="1" applyAlignment="1">
      <alignment wrapText="1"/>
    </xf>
    <xf numFmtId="174" fontId="38" fillId="54" borderId="0" xfId="12" applyNumberFormat="1" applyFont="1" applyFill="1" applyBorder="1" applyAlignment="1">
      <alignment wrapText="1"/>
    </xf>
    <xf numFmtId="166" fontId="0" fillId="0" borderId="0" xfId="0" applyNumberFormat="1" applyFont="1" applyAlignment="1"/>
    <xf numFmtId="164" fontId="39" fillId="57" borderId="35" xfId="12" applyFont="1" applyFill="1" applyBorder="1" applyAlignment="1">
      <alignment wrapText="1"/>
    </xf>
    <xf numFmtId="164" fontId="38" fillId="49" borderId="35" xfId="12" applyFont="1" applyFill="1" applyBorder="1" applyAlignment="1">
      <alignment vertical="center" wrapText="1"/>
    </xf>
    <xf numFmtId="0" fontId="38" fillId="2" borderId="0" xfId="0" applyFont="1" applyFill="1" applyBorder="1"/>
    <xf numFmtId="0" fontId="38" fillId="0" borderId="0" xfId="0" applyFont="1" applyAlignment="1"/>
    <xf numFmtId="174" fontId="39" fillId="49" borderId="32" xfId="12" applyNumberFormat="1" applyFont="1" applyFill="1" applyBorder="1" applyAlignment="1">
      <alignment wrapText="1"/>
    </xf>
    <xf numFmtId="174" fontId="39" fillId="49" borderId="30" xfId="12" applyNumberFormat="1" applyFont="1" applyFill="1" applyBorder="1" applyAlignment="1">
      <alignment wrapText="1"/>
    </xf>
    <xf numFmtId="0" fontId="39" fillId="49" borderId="32" xfId="0" applyFont="1" applyFill="1" applyBorder="1"/>
    <xf numFmtId="164" fontId="43" fillId="50" borderId="34" xfId="12" applyFont="1" applyFill="1" applyBorder="1" applyAlignment="1">
      <alignment wrapText="1"/>
    </xf>
    <xf numFmtId="164" fontId="43" fillId="50" borderId="37" xfId="12" applyFont="1" applyFill="1" applyBorder="1" applyAlignment="1">
      <alignment wrapText="1"/>
    </xf>
    <xf numFmtId="164" fontId="43" fillId="50" borderId="32" xfId="12" applyFont="1" applyFill="1" applyBorder="1" applyAlignment="1">
      <alignment wrapText="1"/>
    </xf>
    <xf numFmtId="0" fontId="40" fillId="0" borderId="0" xfId="0" applyFont="1" applyAlignment="1"/>
    <xf numFmtId="0" fontId="38" fillId="0" borderId="0" xfId="0" applyFont="1" applyFill="1" applyAlignment="1"/>
    <xf numFmtId="0" fontId="38" fillId="0" borderId="0" xfId="0" applyFont="1" applyFill="1" applyBorder="1"/>
    <xf numFmtId="3" fontId="38" fillId="0" borderId="0" xfId="0" applyNumberFormat="1" applyFont="1" applyFill="1" applyBorder="1"/>
    <xf numFmtId="3" fontId="38" fillId="12" borderId="0" xfId="0" applyNumberFormat="1" applyFont="1" applyFill="1" applyBorder="1"/>
    <xf numFmtId="0" fontId="39" fillId="0" borderId="0" xfId="0" applyFont="1" applyFill="1" applyBorder="1"/>
    <xf numFmtId="0" fontId="41" fillId="0" borderId="0" xfId="0" applyFont="1" applyFill="1" applyBorder="1"/>
    <xf numFmtId="174" fontId="38" fillId="12" borderId="0" xfId="13" applyNumberFormat="1" applyFont="1" applyFill="1" applyBorder="1"/>
    <xf numFmtId="174" fontId="38" fillId="12" borderId="0" xfId="0" applyNumberFormat="1" applyFont="1" applyFill="1" applyBorder="1"/>
    <xf numFmtId="174" fontId="38" fillId="0" borderId="0" xfId="0" applyNumberFormat="1" applyFont="1" applyFill="1" applyBorder="1"/>
    <xf numFmtId="0" fontId="38" fillId="0" borderId="0" xfId="0" applyFont="1" applyBorder="1" applyAlignment="1"/>
    <xf numFmtId="0" fontId="39" fillId="12" borderId="0" xfId="0" applyFont="1" applyFill="1" applyBorder="1" applyAlignment="1">
      <alignment wrapText="1"/>
    </xf>
    <xf numFmtId="0" fontId="50" fillId="0" borderId="0" xfId="0" applyFont="1" applyFill="1" applyBorder="1"/>
    <xf numFmtId="0" fontId="38" fillId="0" borderId="0" xfId="0" applyFont="1" applyFill="1" applyBorder="1" applyAlignment="1">
      <alignment horizontal="left"/>
    </xf>
    <xf numFmtId="0" fontId="41" fillId="0" borderId="0" xfId="0" applyFont="1" applyFill="1" applyBorder="1" applyAlignment="1">
      <alignment horizontal="left" wrapText="1"/>
    </xf>
    <xf numFmtId="0" fontId="50" fillId="0" borderId="0" xfId="13" applyFont="1" applyFill="1" applyBorder="1"/>
    <xf numFmtId="0" fontId="38" fillId="0" borderId="0" xfId="13" applyFont="1" applyFill="1" applyBorder="1" applyAlignment="1">
      <alignment horizontal="left"/>
    </xf>
    <xf numFmtId="0" fontId="41" fillId="0" borderId="0" xfId="0" applyFont="1" applyFill="1" applyBorder="1" applyAlignment="1"/>
    <xf numFmtId="174" fontId="41" fillId="12" borderId="0" xfId="9" applyNumberFormat="1" applyFont="1" applyFill="1" applyBorder="1"/>
    <xf numFmtId="0" fontId="51" fillId="0" borderId="0" xfId="0" applyFont="1" applyFill="1" applyBorder="1"/>
    <xf numFmtId="166" fontId="38" fillId="12" borderId="0" xfId="0" applyNumberFormat="1" applyFont="1" applyFill="1" applyBorder="1"/>
    <xf numFmtId="3" fontId="39" fillId="12" borderId="0" xfId="0" applyNumberFormat="1" applyFont="1" applyFill="1" applyBorder="1"/>
    <xf numFmtId="0" fontId="38" fillId="50" borderId="0" xfId="0" applyFont="1" applyFill="1" applyBorder="1" applyAlignment="1"/>
    <xf numFmtId="164" fontId="43" fillId="50" borderId="30" xfId="12" applyFont="1" applyFill="1" applyBorder="1" applyAlignment="1">
      <alignment wrapText="1"/>
    </xf>
    <xf numFmtId="174" fontId="39" fillId="12" borderId="0" xfId="0" applyNumberFormat="1" applyFont="1" applyFill="1" applyBorder="1"/>
    <xf numFmtId="174" fontId="53" fillId="14" borderId="30" xfId="25" applyNumberFormat="1" applyFont="1" applyBorder="1" applyAlignment="1">
      <alignment wrapText="1"/>
    </xf>
    <xf numFmtId="174" fontId="39" fillId="49" borderId="40" xfId="12" applyNumberFormat="1" applyFont="1" applyFill="1" applyBorder="1" applyAlignment="1">
      <alignment wrapText="1"/>
    </xf>
    <xf numFmtId="0" fontId="38" fillId="0" borderId="35" xfId="0" applyFont="1" applyFill="1" applyBorder="1"/>
    <xf numFmtId="0" fontId="39" fillId="0" borderId="35" xfId="0" applyFont="1" applyFill="1" applyBorder="1"/>
    <xf numFmtId="0" fontId="38" fillId="0" borderId="35" xfId="0" applyFont="1" applyFill="1" applyBorder="1" applyAlignment="1"/>
    <xf numFmtId="164" fontId="49" fillId="50" borderId="0" xfId="12" applyFont="1" applyFill="1" applyBorder="1" applyAlignment="1">
      <alignment vertical="center" wrapText="1"/>
    </xf>
    <xf numFmtId="0" fontId="39" fillId="0" borderId="0" xfId="0" applyFont="1" applyBorder="1" applyAlignment="1"/>
    <xf numFmtId="0" fontId="39" fillId="2" borderId="0" xfId="0" applyFont="1" applyFill="1" applyBorder="1"/>
    <xf numFmtId="0" fontId="39" fillId="0" borderId="0" xfId="0" applyFont="1" applyAlignment="1"/>
    <xf numFmtId="3" fontId="41" fillId="0" borderId="35" xfId="0" applyNumberFormat="1" applyFont="1" applyFill="1" applyBorder="1"/>
    <xf numFmtId="173" fontId="38" fillId="55" borderId="31" xfId="0" applyNumberFormat="1" applyFont="1" applyFill="1" applyBorder="1"/>
    <xf numFmtId="174" fontId="39" fillId="48" borderId="32" xfId="12" applyNumberFormat="1" applyFont="1" applyFill="1" applyBorder="1" applyAlignment="1"/>
    <xf numFmtId="174" fontId="39" fillId="48" borderId="42" xfId="12" applyNumberFormat="1" applyFont="1" applyFill="1" applyBorder="1" applyAlignment="1"/>
    <xf numFmtId="174" fontId="43" fillId="50" borderId="34" xfId="12" applyNumberFormat="1" applyFont="1" applyFill="1" applyBorder="1" applyAlignment="1">
      <alignment wrapText="1"/>
    </xf>
    <xf numFmtId="174" fontId="43" fillId="50" borderId="41" xfId="12" applyNumberFormat="1" applyFont="1" applyFill="1" applyBorder="1" applyAlignment="1">
      <alignment wrapText="1"/>
    </xf>
    <xf numFmtId="174" fontId="38" fillId="54" borderId="81" xfId="12" applyNumberFormat="1" applyFont="1" applyFill="1" applyBorder="1" applyAlignment="1">
      <alignment wrapText="1"/>
    </xf>
    <xf numFmtId="174" fontId="38" fillId="54" borderId="82" xfId="12" applyNumberFormat="1" applyFont="1" applyFill="1" applyBorder="1" applyAlignment="1">
      <alignment wrapText="1"/>
    </xf>
    <xf numFmtId="174" fontId="38" fillId="54" borderId="73" xfId="12" applyNumberFormat="1" applyFont="1" applyFill="1" applyBorder="1" applyAlignment="1">
      <alignment wrapText="1"/>
    </xf>
    <xf numFmtId="174" fontId="38" fillId="54" borderId="74" xfId="12" applyNumberFormat="1" applyFont="1" applyFill="1" applyBorder="1" applyAlignment="1">
      <alignment wrapText="1"/>
    </xf>
    <xf numFmtId="174" fontId="39" fillId="47" borderId="77" xfId="12" applyNumberFormat="1" applyFont="1" applyFill="1" applyBorder="1" applyAlignment="1">
      <alignment wrapText="1"/>
    </xf>
    <xf numFmtId="174" fontId="39" fillId="47" borderId="80" xfId="12" applyNumberFormat="1" applyFont="1" applyFill="1" applyBorder="1" applyAlignment="1">
      <alignment wrapText="1"/>
    </xf>
    <xf numFmtId="174" fontId="39" fillId="47" borderId="78" xfId="12" applyNumberFormat="1" applyFont="1" applyFill="1" applyBorder="1" applyAlignment="1">
      <alignment wrapText="1"/>
    </xf>
    <xf numFmtId="164" fontId="41" fillId="2" borderId="35" xfId="12" applyFont="1" applyFill="1" applyBorder="1" applyAlignment="1">
      <alignment wrapText="1"/>
    </xf>
    <xf numFmtId="174" fontId="32" fillId="50" borderId="34" xfId="12" applyNumberFormat="1" applyFont="1" applyFill="1" applyBorder="1" applyAlignment="1">
      <alignment vertical="center" wrapText="1"/>
    </xf>
    <xf numFmtId="164" fontId="43" fillId="51" borderId="32" xfId="12" applyFont="1" applyFill="1" applyBorder="1" applyAlignment="1">
      <alignment wrapText="1"/>
    </xf>
    <xf numFmtId="164" fontId="43" fillId="51" borderId="30" xfId="12" applyFont="1" applyFill="1" applyBorder="1"/>
    <xf numFmtId="174" fontId="32" fillId="50" borderId="37" xfId="12" applyNumberFormat="1" applyFont="1" applyFill="1" applyBorder="1" applyAlignment="1">
      <alignment vertical="center" wrapText="1"/>
    </xf>
    <xf numFmtId="174" fontId="32" fillId="50" borderId="31" xfId="12" applyNumberFormat="1" applyFont="1" applyFill="1" applyBorder="1" applyAlignment="1">
      <alignment vertical="center" wrapText="1"/>
    </xf>
    <xf numFmtId="0" fontId="46" fillId="0" borderId="38" xfId="0" applyFont="1" applyFill="1" applyBorder="1"/>
    <xf numFmtId="174" fontId="41" fillId="0" borderId="35" xfId="12" applyNumberFormat="1" applyFont="1" applyFill="1" applyBorder="1" applyAlignment="1">
      <alignment vertical="center"/>
    </xf>
    <xf numFmtId="0" fontId="46" fillId="0" borderId="0" xfId="0" applyFont="1" applyFill="1" applyBorder="1"/>
    <xf numFmtId="0" fontId="46" fillId="0" borderId="0" xfId="0" applyFont="1" applyFill="1" applyAlignment="1"/>
    <xf numFmtId="174" fontId="48" fillId="50" borderId="37" xfId="12" applyNumberFormat="1" applyFont="1" applyFill="1" applyBorder="1" applyAlignment="1">
      <alignment vertical="center" wrapText="1"/>
    </xf>
    <xf numFmtId="0" fontId="46" fillId="0" borderId="0" xfId="0" applyFont="1" applyFill="1" applyBorder="1" applyAlignment="1"/>
    <xf numFmtId="0" fontId="46" fillId="0" borderId="39" xfId="0" applyFont="1" applyFill="1" applyBorder="1"/>
    <xf numFmtId="1" fontId="46" fillId="0" borderId="0" xfId="0" applyNumberFormat="1" applyFont="1" applyFill="1" applyBorder="1" applyAlignment="1"/>
    <xf numFmtId="1" fontId="46" fillId="0" borderId="0" xfId="0" applyNumberFormat="1" applyFont="1" applyFill="1" applyBorder="1"/>
    <xf numFmtId="0" fontId="57" fillId="59" borderId="0" xfId="0" applyFont="1" applyFill="1" applyBorder="1"/>
    <xf numFmtId="0" fontId="46" fillId="0" borderId="35" xfId="0" applyFont="1" applyFill="1" applyBorder="1" applyAlignment="1"/>
    <xf numFmtId="0" fontId="57" fillId="59" borderId="35" xfId="0" applyFont="1" applyFill="1" applyBorder="1" applyAlignment="1"/>
    <xf numFmtId="0" fontId="57" fillId="59" borderId="35" xfId="0" applyFont="1" applyFill="1" applyBorder="1"/>
    <xf numFmtId="1" fontId="46" fillId="0" borderId="35" xfId="0" applyNumberFormat="1" applyFont="1" applyFill="1" applyBorder="1" applyAlignment="1"/>
    <xf numFmtId="164" fontId="39" fillId="49" borderId="32" xfId="12" applyFont="1" applyFill="1" applyBorder="1"/>
    <xf numFmtId="0" fontId="39" fillId="2" borderId="0" xfId="0" applyFont="1" applyFill="1" applyBorder="1" applyAlignment="1">
      <alignment horizontal="left"/>
    </xf>
    <xf numFmtId="164" fontId="39" fillId="49" borderId="40" xfId="12" applyFont="1" applyFill="1" applyBorder="1"/>
    <xf numFmtId="0" fontId="42" fillId="0" borderId="0" xfId="0" applyFont="1" applyFill="1" applyBorder="1" applyAlignment="1">
      <alignment horizontal="right"/>
    </xf>
    <xf numFmtId="44" fontId="3" fillId="0" borderId="0" xfId="63" applyFont="1"/>
    <xf numFmtId="44" fontId="0" fillId="0" borderId="0" xfId="63" applyFont="1" applyAlignment="1"/>
    <xf numFmtId="0" fontId="42" fillId="0" borderId="0" xfId="0" applyFont="1" applyAlignment="1">
      <alignment horizontal="right"/>
    </xf>
    <xf numFmtId="0" fontId="39" fillId="0" borderId="0" xfId="0" applyFont="1" applyFill="1" applyBorder="1" applyAlignment="1">
      <alignment horizontal="left"/>
    </xf>
    <xf numFmtId="0" fontId="42" fillId="0" borderId="35" xfId="0" applyFont="1" applyFill="1" applyBorder="1" applyAlignment="1">
      <alignment horizontal="right"/>
    </xf>
    <xf numFmtId="0" fontId="42" fillId="0" borderId="0" xfId="0" applyFont="1" applyFill="1" applyAlignment="1">
      <alignment horizontal="right"/>
    </xf>
    <xf numFmtId="0" fontId="39" fillId="0" borderId="0" xfId="0" applyFont="1" applyAlignment="1">
      <alignment horizontal="left"/>
    </xf>
    <xf numFmtId="173" fontId="38" fillId="0" borderId="38" xfId="0" applyNumberFormat="1" applyFont="1" applyFill="1" applyBorder="1"/>
    <xf numFmtId="0" fontId="40" fillId="0" borderId="0" xfId="0" applyFont="1" applyFill="1" applyAlignment="1"/>
    <xf numFmtId="0" fontId="59" fillId="0" borderId="35" xfId="0" applyFont="1" applyFill="1" applyBorder="1" applyAlignment="1">
      <alignment horizontal="right"/>
    </xf>
    <xf numFmtId="174" fontId="32" fillId="50" borderId="30" xfId="12" applyNumberFormat="1" applyFont="1" applyFill="1" applyBorder="1" applyAlignment="1">
      <alignment vertical="center" wrapText="1"/>
    </xf>
    <xf numFmtId="0" fontId="57" fillId="59" borderId="36" xfId="0" applyFont="1" applyFill="1" applyBorder="1"/>
    <xf numFmtId="164" fontId="43" fillId="51" borderId="30" xfId="12" applyFont="1" applyFill="1" applyBorder="1" applyAlignment="1">
      <alignment wrapText="1"/>
    </xf>
    <xf numFmtId="166" fontId="7" fillId="0" borderId="0" xfId="0" applyNumberFormat="1" applyFont="1" applyFill="1" applyBorder="1" applyAlignment="1">
      <alignment vertical="center"/>
    </xf>
    <xf numFmtId="166" fontId="0" fillId="0" borderId="0" xfId="0" applyNumberFormat="1" applyFont="1" applyBorder="1" applyAlignment="1"/>
    <xf numFmtId="166" fontId="7" fillId="0" borderId="36" xfId="0" applyNumberFormat="1" applyFont="1" applyFill="1" applyBorder="1" applyAlignment="1">
      <alignment vertical="center"/>
    </xf>
    <xf numFmtId="174" fontId="43" fillId="50" borderId="32" xfId="12" applyNumberFormat="1" applyFont="1" applyFill="1" applyBorder="1" applyAlignment="1">
      <alignment vertical="center" wrapText="1"/>
    </xf>
    <xf numFmtId="174" fontId="3" fillId="0" borderId="0" xfId="12" applyNumberFormat="1" applyFont="1" applyFill="1" applyBorder="1" applyAlignment="1">
      <alignment horizontal="center"/>
    </xf>
    <xf numFmtId="166" fontId="3" fillId="0" borderId="0" xfId="0" applyNumberFormat="1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/>
    </xf>
    <xf numFmtId="166" fontId="3" fillId="0" borderId="41" xfId="0" applyNumberFormat="1" applyFont="1" applyFill="1" applyBorder="1" applyAlignment="1">
      <alignment horizontal="center"/>
    </xf>
    <xf numFmtId="174" fontId="3" fillId="0" borderId="36" xfId="12" applyNumberFormat="1" applyFont="1" applyFill="1" applyBorder="1" applyAlignment="1">
      <alignment horizontal="center"/>
    </xf>
    <xf numFmtId="166" fontId="3" fillId="0" borderId="36" xfId="0" applyNumberFormat="1" applyFont="1" applyFill="1" applyBorder="1" applyAlignment="1">
      <alignment horizontal="center"/>
    </xf>
    <xf numFmtId="166" fontId="8" fillId="0" borderId="36" xfId="0" applyNumberFormat="1" applyFont="1" applyFill="1" applyBorder="1" applyAlignment="1">
      <alignment horizontal="center"/>
    </xf>
    <xf numFmtId="166" fontId="3" fillId="0" borderId="54" xfId="0" applyNumberFormat="1" applyFont="1" applyFill="1" applyBorder="1" applyAlignment="1">
      <alignment horizontal="center"/>
    </xf>
    <xf numFmtId="0" fontId="3" fillId="0" borderId="36" xfId="0" applyFont="1" applyFill="1" applyBorder="1" applyAlignment="1">
      <alignment horizontal="center"/>
    </xf>
    <xf numFmtId="0" fontId="3" fillId="0" borderId="54" xfId="0" applyFont="1" applyFill="1" applyBorder="1" applyAlignment="1">
      <alignment horizontal="center"/>
    </xf>
    <xf numFmtId="0" fontId="0" fillId="0" borderId="42" xfId="0" applyFont="1" applyBorder="1" applyAlignment="1"/>
    <xf numFmtId="164" fontId="38" fillId="58" borderId="0" xfId="12" applyFont="1" applyFill="1" applyBorder="1" applyAlignment="1">
      <alignment wrapText="1"/>
    </xf>
    <xf numFmtId="164" fontId="38" fillId="58" borderId="36" xfId="12" applyFont="1" applyFill="1" applyBorder="1" applyAlignment="1">
      <alignment wrapText="1"/>
    </xf>
    <xf numFmtId="166" fontId="3" fillId="0" borderId="42" xfId="0" applyNumberFormat="1" applyFont="1" applyFill="1" applyBorder="1" applyAlignment="1">
      <alignment horizontal="center"/>
    </xf>
    <xf numFmtId="166" fontId="3" fillId="0" borderId="35" xfId="0" applyNumberFormat="1" applyFont="1" applyFill="1" applyBorder="1" applyAlignment="1">
      <alignment horizontal="center"/>
    </xf>
    <xf numFmtId="164" fontId="38" fillId="0" borderId="35" xfId="12" applyFont="1" applyFill="1" applyBorder="1" applyAlignment="1">
      <alignment horizontal="left" vertical="center" wrapText="1" indent="2"/>
    </xf>
    <xf numFmtId="164" fontId="38" fillId="0" borderId="42" xfId="12" applyFont="1" applyFill="1" applyBorder="1" applyAlignment="1">
      <alignment horizontal="left" vertical="center" wrapText="1" indent="2"/>
    </xf>
    <xf numFmtId="174" fontId="3" fillId="0" borderId="38" xfId="12" applyNumberFormat="1" applyFont="1" applyBorder="1"/>
    <xf numFmtId="174" fontId="43" fillId="50" borderId="33" xfId="12" applyNumberFormat="1" applyFont="1" applyFill="1" applyBorder="1" applyAlignment="1">
      <alignment vertical="center" wrapText="1"/>
    </xf>
    <xf numFmtId="43" fontId="0" fillId="0" borderId="0" xfId="0" applyNumberFormat="1" applyFont="1" applyAlignment="1"/>
    <xf numFmtId="174" fontId="39" fillId="49" borderId="37" xfId="12" applyNumberFormat="1" applyFont="1" applyFill="1" applyBorder="1" applyAlignment="1">
      <alignment wrapText="1"/>
    </xf>
    <xf numFmtId="9" fontId="41" fillId="47" borderId="35" xfId="18" applyFont="1" applyFill="1" applyBorder="1"/>
    <xf numFmtId="9" fontId="41" fillId="47" borderId="38" xfId="18" applyFont="1" applyFill="1" applyBorder="1"/>
    <xf numFmtId="164" fontId="41" fillId="11" borderId="38" xfId="12" applyFont="1" applyFill="1" applyBorder="1" applyAlignment="1">
      <alignment wrapText="1"/>
    </xf>
    <xf numFmtId="164" fontId="41" fillId="47" borderId="35" xfId="12" applyFont="1" applyFill="1" applyBorder="1" applyAlignment="1">
      <alignment wrapText="1"/>
    </xf>
    <xf numFmtId="164" fontId="41" fillId="47" borderId="38" xfId="12" applyFont="1" applyFill="1" applyBorder="1" applyAlignment="1">
      <alignment wrapText="1"/>
    </xf>
    <xf numFmtId="164" fontId="41" fillId="47" borderId="35" xfId="12" applyFont="1" applyFill="1" applyBorder="1" applyAlignment="1">
      <alignment vertical="center"/>
    </xf>
    <xf numFmtId="0" fontId="38" fillId="2" borderId="0" xfId="0" applyFont="1" applyFill="1" applyBorder="1" applyProtection="1">
      <protection hidden="1"/>
    </xf>
    <xf numFmtId="0" fontId="38" fillId="0" borderId="0" xfId="0" applyFont="1" applyAlignment="1" applyProtection="1">
      <protection hidden="1"/>
    </xf>
    <xf numFmtId="174" fontId="38" fillId="53" borderId="31" xfId="12" applyNumberFormat="1" applyFont="1" applyFill="1" applyBorder="1" applyAlignment="1"/>
    <xf numFmtId="0" fontId="0" fillId="0" borderId="0" xfId="0" applyFont="1" applyBorder="1" applyAlignment="1">
      <alignment vertical="center"/>
    </xf>
    <xf numFmtId="174" fontId="39" fillId="49" borderId="31" xfId="12" applyNumberFormat="1" applyFont="1" applyFill="1" applyBorder="1" applyAlignment="1">
      <alignment wrapText="1"/>
    </xf>
    <xf numFmtId="174" fontId="38" fillId="0" borderId="35" xfId="12" applyNumberFormat="1" applyFont="1" applyFill="1" applyBorder="1"/>
    <xf numFmtId="174" fontId="41" fillId="0" borderId="35" xfId="12" applyNumberFormat="1" applyFont="1" applyFill="1" applyBorder="1"/>
    <xf numFmtId="174" fontId="39" fillId="0" borderId="35" xfId="12" applyNumberFormat="1" applyFont="1" applyFill="1" applyBorder="1"/>
    <xf numFmtId="43" fontId="38" fillId="0" borderId="0" xfId="0" applyNumberFormat="1" applyFont="1" applyFill="1" applyBorder="1"/>
    <xf numFmtId="3" fontId="38" fillId="12" borderId="38" xfId="0" applyNumberFormat="1" applyFont="1" applyFill="1" applyBorder="1"/>
    <xf numFmtId="3" fontId="39" fillId="12" borderId="38" xfId="0" applyNumberFormat="1" applyFont="1" applyFill="1" applyBorder="1"/>
    <xf numFmtId="174" fontId="38" fillId="12" borderId="38" xfId="0" applyNumberFormat="1" applyFont="1" applyFill="1" applyBorder="1"/>
    <xf numFmtId="174" fontId="38" fillId="12" borderId="38" xfId="13" applyNumberFormat="1" applyFont="1" applyFill="1" applyBorder="1"/>
    <xf numFmtId="174" fontId="39" fillId="12" borderId="38" xfId="0" applyNumberFormat="1" applyFont="1" applyFill="1" applyBorder="1"/>
    <xf numFmtId="174" fontId="41" fillId="12" borderId="38" xfId="9" applyNumberFormat="1" applyFont="1" applyFill="1" applyBorder="1"/>
    <xf numFmtId="174" fontId="39" fillId="49" borderId="33" xfId="12" applyNumberFormat="1" applyFont="1" applyFill="1" applyBorder="1" applyAlignment="1">
      <alignment wrapText="1"/>
    </xf>
    <xf numFmtId="174" fontId="39" fillId="49" borderId="34" xfId="12" applyNumberFormat="1" applyFont="1" applyFill="1" applyBorder="1" applyAlignment="1">
      <alignment wrapText="1"/>
    </xf>
    <xf numFmtId="164" fontId="43" fillId="50" borderId="36" xfId="12" applyFont="1" applyFill="1" applyBorder="1" applyAlignment="1">
      <alignment wrapText="1"/>
    </xf>
    <xf numFmtId="174" fontId="53" fillId="14" borderId="36" xfId="25" applyNumberFormat="1" applyFont="1" applyBorder="1" applyAlignment="1">
      <alignment wrapText="1"/>
    </xf>
    <xf numFmtId="0" fontId="38" fillId="0" borderId="30" xfId="0" applyFont="1" applyFill="1" applyBorder="1"/>
    <xf numFmtId="174" fontId="38" fillId="0" borderId="30" xfId="12" applyNumberFormat="1" applyFont="1" applyFill="1" applyBorder="1"/>
    <xf numFmtId="174" fontId="38" fillId="0" borderId="30" xfId="0" applyNumberFormat="1" applyFont="1" applyFill="1" applyBorder="1"/>
    <xf numFmtId="174" fontId="53" fillId="14" borderId="31" xfId="25" applyNumberFormat="1" applyFont="1" applyBorder="1" applyAlignment="1">
      <alignment wrapText="1"/>
    </xf>
    <xf numFmtId="166" fontId="38" fillId="12" borderId="38" xfId="0" applyNumberFormat="1" applyFont="1" applyFill="1" applyBorder="1"/>
    <xf numFmtId="174" fontId="39" fillId="12" borderId="39" xfId="0" applyNumberFormat="1" applyFont="1" applyFill="1" applyBorder="1"/>
    <xf numFmtId="0" fontId="39" fillId="12" borderId="38" xfId="0" applyFont="1" applyFill="1" applyBorder="1" applyAlignment="1">
      <alignment wrapText="1"/>
    </xf>
    <xf numFmtId="164" fontId="43" fillId="50" borderId="34" xfId="12" applyFont="1" applyFill="1" applyBorder="1" applyAlignment="1">
      <alignment horizontal="left" wrapText="1"/>
    </xf>
    <xf numFmtId="0" fontId="38" fillId="0" borderId="0" xfId="0" applyFont="1" applyFill="1" applyBorder="1" applyProtection="1">
      <protection hidden="1"/>
    </xf>
    <xf numFmtId="3" fontId="38" fillId="12" borderId="0" xfId="0" applyNumberFormat="1" applyFont="1" applyFill="1" applyBorder="1" applyProtection="1">
      <protection hidden="1"/>
    </xf>
    <xf numFmtId="3" fontId="38" fillId="12" borderId="38" xfId="0" applyNumberFormat="1" applyFont="1" applyFill="1" applyBorder="1" applyProtection="1">
      <protection hidden="1"/>
    </xf>
    <xf numFmtId="174" fontId="38" fillId="12" borderId="0" xfId="13" applyNumberFormat="1" applyFont="1" applyFill="1" applyBorder="1" applyProtection="1">
      <protection hidden="1"/>
    </xf>
    <xf numFmtId="174" fontId="38" fillId="12" borderId="38" xfId="13" applyNumberFormat="1" applyFont="1" applyFill="1" applyBorder="1" applyProtection="1">
      <protection hidden="1"/>
    </xf>
    <xf numFmtId="0" fontId="38" fillId="0" borderId="0" xfId="0" applyFont="1" applyBorder="1" applyProtection="1">
      <protection hidden="1"/>
    </xf>
    <xf numFmtId="0" fontId="11" fillId="3" borderId="36" xfId="0" applyFont="1" applyFill="1" applyBorder="1" applyAlignment="1">
      <alignment horizontal="center" vertical="center" wrapText="1"/>
    </xf>
    <xf numFmtId="3" fontId="38" fillId="0" borderId="35" xfId="12" applyNumberFormat="1" applyFont="1" applyFill="1" applyBorder="1" applyAlignment="1">
      <alignment horizontal="right"/>
    </xf>
    <xf numFmtId="3" fontId="41" fillId="0" borderId="35" xfId="12" applyNumberFormat="1" applyFont="1" applyFill="1" applyBorder="1" applyAlignment="1">
      <alignment horizontal="right"/>
    </xf>
    <xf numFmtId="3" fontId="39" fillId="0" borderId="35" xfId="12" applyNumberFormat="1" applyFont="1" applyFill="1" applyBorder="1" applyAlignment="1">
      <alignment horizontal="right"/>
    </xf>
    <xf numFmtId="3" fontId="41" fillId="0" borderId="35" xfId="12" applyNumberFormat="1" applyFont="1" applyFill="1" applyBorder="1" applyAlignment="1">
      <alignment horizontal="right" wrapText="1"/>
    </xf>
    <xf numFmtId="3" fontId="39" fillId="0" borderId="41" xfId="0" applyNumberFormat="1" applyFont="1" applyFill="1" applyBorder="1" applyAlignment="1">
      <alignment horizontal="right"/>
    </xf>
    <xf numFmtId="174" fontId="39" fillId="49" borderId="40" xfId="12" applyNumberFormat="1" applyFont="1" applyFill="1" applyBorder="1" applyAlignment="1">
      <alignment horizontal="right" wrapText="1"/>
    </xf>
    <xf numFmtId="164" fontId="39" fillId="49" borderId="32" xfId="12" applyFont="1" applyFill="1" applyBorder="1" applyAlignment="1">
      <alignment horizontal="right" wrapText="1"/>
    </xf>
    <xf numFmtId="3" fontId="39" fillId="0" borderId="35" xfId="0" applyNumberFormat="1" applyFont="1" applyFill="1" applyBorder="1" applyAlignment="1">
      <alignment horizontal="right"/>
    </xf>
    <xf numFmtId="3" fontId="38" fillId="0" borderId="35" xfId="12" applyNumberFormat="1" applyFont="1" applyFill="1" applyBorder="1" applyAlignment="1" applyProtection="1">
      <alignment horizontal="right"/>
      <protection hidden="1"/>
    </xf>
    <xf numFmtId="3" fontId="38" fillId="0" borderId="35" xfId="12" applyNumberFormat="1" applyFont="1" applyBorder="1" applyAlignment="1" applyProtection="1">
      <alignment horizontal="right"/>
      <protection hidden="1"/>
    </xf>
    <xf numFmtId="174" fontId="39" fillId="49" borderId="33" xfId="12" applyNumberFormat="1" applyFont="1" applyFill="1" applyBorder="1" applyAlignment="1">
      <alignment horizontal="right" wrapText="1"/>
    </xf>
    <xf numFmtId="3" fontId="38" fillId="0" borderId="30" xfId="12" applyNumberFormat="1" applyFont="1" applyFill="1" applyBorder="1" applyAlignment="1">
      <alignment horizontal="right"/>
    </xf>
    <xf numFmtId="174" fontId="52" fillId="15" borderId="42" xfId="26" applyNumberFormat="1" applyFont="1" applyBorder="1" applyAlignment="1">
      <alignment horizontal="right" wrapText="1"/>
    </xf>
    <xf numFmtId="0" fontId="38" fillId="0" borderId="35" xfId="12" applyNumberFormat="1" applyFont="1" applyFill="1" applyBorder="1" applyAlignment="1">
      <alignment horizontal="right"/>
    </xf>
    <xf numFmtId="174" fontId="41" fillId="0" borderId="38" xfId="12" applyNumberFormat="1" applyFont="1" applyFill="1" applyBorder="1" applyAlignment="1">
      <alignment vertical="center"/>
    </xf>
    <xf numFmtId="174" fontId="32" fillId="50" borderId="31" xfId="17" applyNumberFormat="1" applyFont="1" applyFill="1" applyBorder="1" applyAlignment="1">
      <alignment vertical="top" wrapText="1"/>
    </xf>
    <xf numFmtId="164" fontId="39" fillId="49" borderId="32" xfId="17" applyFont="1" applyFill="1" applyBorder="1" applyAlignment="1">
      <alignment wrapText="1"/>
    </xf>
    <xf numFmtId="174" fontId="32" fillId="50" borderId="34" xfId="17" applyNumberFormat="1" applyFont="1" applyFill="1" applyBorder="1" applyAlignment="1">
      <alignment vertical="top" wrapText="1"/>
    </xf>
    <xf numFmtId="164" fontId="39" fillId="49" borderId="35" xfId="17" applyFont="1" applyFill="1" applyBorder="1" applyAlignment="1">
      <alignment vertical="top" wrapText="1"/>
    </xf>
    <xf numFmtId="164" fontId="39" fillId="49" borderId="0" xfId="17" applyFont="1" applyFill="1" applyBorder="1" applyAlignment="1">
      <alignment vertical="top" wrapText="1"/>
    </xf>
    <xf numFmtId="164" fontId="39" fillId="49" borderId="33" xfId="17" applyFont="1" applyFill="1" applyBorder="1" applyAlignment="1">
      <alignment vertical="top" wrapText="1"/>
    </xf>
    <xf numFmtId="164" fontId="39" fillId="49" borderId="34" xfId="17" applyFont="1" applyFill="1" applyBorder="1" applyAlignment="1">
      <alignment vertical="top" wrapText="1"/>
    </xf>
    <xf numFmtId="164" fontId="39" fillId="49" borderId="43" xfId="17" applyFont="1" applyFill="1" applyBorder="1" applyAlignment="1">
      <alignment vertical="top" wrapText="1"/>
    </xf>
    <xf numFmtId="174" fontId="43" fillId="50" borderId="40" xfId="17" applyNumberFormat="1" applyFont="1" applyFill="1" applyBorder="1" applyAlignment="1">
      <alignment vertical="top" wrapText="1"/>
    </xf>
    <xf numFmtId="174" fontId="32" fillId="50" borderId="31" xfId="17" applyNumberFormat="1" applyFont="1" applyFill="1" applyBorder="1" applyAlignment="1">
      <alignment vertical="center" wrapText="1"/>
    </xf>
    <xf numFmtId="174" fontId="32" fillId="50" borderId="34" xfId="17" applyNumberFormat="1" applyFont="1" applyFill="1" applyBorder="1" applyAlignment="1">
      <alignment vertical="center" wrapText="1"/>
    </xf>
    <xf numFmtId="174" fontId="61" fillId="0" borderId="0" xfId="17" applyNumberFormat="1" applyFont="1" applyFill="1" applyBorder="1" applyAlignment="1">
      <alignment vertical="center" wrapText="1"/>
    </xf>
    <xf numFmtId="174" fontId="32" fillId="0" borderId="0" xfId="17" applyNumberFormat="1" applyFont="1" applyFill="1" applyBorder="1" applyAlignment="1">
      <alignment vertical="center" wrapText="1"/>
    </xf>
    <xf numFmtId="164" fontId="39" fillId="0" borderId="35" xfId="17" applyFont="1" applyFill="1" applyBorder="1" applyAlignment="1">
      <alignment wrapText="1"/>
    </xf>
    <xf numFmtId="164" fontId="39" fillId="0" borderId="0" xfId="17" applyFont="1" applyFill="1" applyBorder="1" applyAlignment="1">
      <alignment wrapText="1"/>
    </xf>
    <xf numFmtId="164" fontId="39" fillId="0" borderId="41" xfId="17" applyFont="1" applyFill="1" applyBorder="1" applyAlignment="1">
      <alignment wrapText="1"/>
    </xf>
    <xf numFmtId="174" fontId="32" fillId="0" borderId="33" xfId="17" applyNumberFormat="1" applyFont="1" applyFill="1" applyBorder="1" applyAlignment="1">
      <alignment vertical="center" wrapText="1"/>
    </xf>
    <xf numFmtId="174" fontId="32" fillId="0" borderId="43" xfId="17" applyNumberFormat="1" applyFont="1" applyFill="1" applyBorder="1" applyAlignment="1">
      <alignment vertical="center" wrapText="1"/>
    </xf>
    <xf numFmtId="164" fontId="39" fillId="49" borderId="30" xfId="17" applyFont="1" applyFill="1" applyBorder="1" applyAlignment="1">
      <alignment wrapText="1"/>
    </xf>
    <xf numFmtId="174" fontId="39" fillId="49" borderId="30" xfId="17" applyNumberFormat="1" applyFont="1" applyFill="1" applyBorder="1" applyAlignment="1">
      <alignment wrapText="1"/>
    </xf>
    <xf numFmtId="164" fontId="55" fillId="0" borderId="0" xfId="17" applyFont="1" applyFill="1" applyBorder="1" applyAlignment="1">
      <alignment wrapText="1"/>
    </xf>
    <xf numFmtId="164" fontId="55" fillId="0" borderId="35" xfId="17" applyFont="1" applyFill="1" applyBorder="1" applyAlignment="1">
      <alignment wrapText="1"/>
    </xf>
    <xf numFmtId="164" fontId="55" fillId="0" borderId="41" xfId="17" applyFont="1" applyFill="1" applyBorder="1" applyAlignment="1">
      <alignment wrapText="1"/>
    </xf>
    <xf numFmtId="174" fontId="39" fillId="49" borderId="40" xfId="17" applyNumberFormat="1" applyFont="1" applyFill="1" applyBorder="1" applyAlignment="1">
      <alignment wrapText="1"/>
    </xf>
    <xf numFmtId="164" fontId="39" fillId="49" borderId="40" xfId="17" applyFont="1" applyFill="1" applyBorder="1" applyAlignment="1">
      <alignment wrapText="1"/>
    </xf>
    <xf numFmtId="164" fontId="39" fillId="49" borderId="31" xfId="17" applyFont="1" applyFill="1" applyBorder="1" applyAlignment="1">
      <alignment wrapText="1"/>
    </xf>
    <xf numFmtId="0" fontId="7" fillId="0" borderId="84" xfId="0" applyFont="1" applyBorder="1" applyAlignment="1">
      <alignment vertical="top"/>
    </xf>
    <xf numFmtId="0" fontId="62" fillId="0" borderId="0" xfId="0" applyFont="1" applyFill="1" applyBorder="1"/>
    <xf numFmtId="0" fontId="63" fillId="0" borderId="84" xfId="0" applyFont="1" applyBorder="1" applyAlignment="1">
      <alignment horizontal="right" vertical="top"/>
    </xf>
    <xf numFmtId="0" fontId="63" fillId="0" borderId="84" xfId="0" applyFont="1" applyBorder="1" applyAlignment="1">
      <alignment horizontal="left" vertical="top"/>
    </xf>
    <xf numFmtId="0" fontId="64" fillId="0" borderId="0" xfId="0" applyFont="1"/>
    <xf numFmtId="0" fontId="65" fillId="0" borderId="0" xfId="0" applyFont="1"/>
    <xf numFmtId="0" fontId="66" fillId="0" borderId="0" xfId="0" applyFont="1"/>
    <xf numFmtId="1" fontId="43" fillId="50" borderId="32" xfId="12" applyNumberFormat="1" applyFont="1" applyFill="1" applyBorder="1" applyAlignment="1">
      <alignment vertical="center" wrapText="1"/>
    </xf>
    <xf numFmtId="0" fontId="67" fillId="0" borderId="0" xfId="0" applyFont="1"/>
    <xf numFmtId="0" fontId="38" fillId="0" borderId="35" xfId="0" applyFont="1" applyBorder="1" applyAlignment="1"/>
    <xf numFmtId="0" fontId="38" fillId="0" borderId="0" xfId="0" applyFont="1" applyFill="1" applyBorder="1" applyAlignment="1"/>
    <xf numFmtId="0" fontId="40" fillId="0" borderId="0" xfId="0" applyFont="1" applyFill="1" applyBorder="1" applyAlignment="1"/>
    <xf numFmtId="0" fontId="54" fillId="0" borderId="0" xfId="0" applyFont="1" applyFill="1" applyBorder="1" applyAlignment="1"/>
    <xf numFmtId="0" fontId="54" fillId="0" borderId="0" xfId="0" applyFont="1" applyFill="1" applyBorder="1"/>
    <xf numFmtId="4" fontId="41" fillId="0" borderId="0" xfId="0" applyNumberFormat="1" applyFont="1" applyFill="1" applyBorder="1"/>
    <xf numFmtId="1" fontId="38" fillId="61" borderId="39" xfId="12" applyNumberFormat="1" applyFont="1" applyFill="1" applyBorder="1" applyAlignment="1">
      <alignment horizontal="center" wrapText="1"/>
    </xf>
    <xf numFmtId="1" fontId="38" fillId="61" borderId="42" xfId="12" applyNumberFormat="1" applyFont="1" applyFill="1" applyBorder="1" applyAlignment="1">
      <alignment horizontal="center" wrapText="1"/>
    </xf>
    <xf numFmtId="174" fontId="40" fillId="62" borderId="42" xfId="12" applyNumberFormat="1" applyFont="1" applyFill="1" applyBorder="1" applyAlignment="1">
      <alignment vertical="center"/>
    </xf>
    <xf numFmtId="174" fontId="40" fillId="62" borderId="39" xfId="12" applyNumberFormat="1" applyFont="1" applyFill="1" applyBorder="1" applyAlignment="1">
      <alignment vertical="center"/>
    </xf>
    <xf numFmtId="174" fontId="41" fillId="62" borderId="35" xfId="12" applyNumberFormat="1" applyFont="1" applyFill="1" applyBorder="1" applyAlignment="1">
      <alignment vertical="center"/>
    </xf>
    <xf numFmtId="174" fontId="41" fillId="62" borderId="38" xfId="12" applyNumberFormat="1" applyFont="1" applyFill="1" applyBorder="1" applyAlignment="1">
      <alignment vertical="center"/>
    </xf>
    <xf numFmtId="174" fontId="38" fillId="61" borderId="75" xfId="12" applyNumberFormat="1" applyFont="1" applyFill="1" applyBorder="1" applyAlignment="1">
      <alignment wrapText="1"/>
    </xf>
    <xf numFmtId="174" fontId="38" fillId="62" borderId="79" xfId="12" applyNumberFormat="1" applyFont="1" applyFill="1" applyBorder="1" applyAlignment="1">
      <alignment wrapText="1"/>
    </xf>
    <xf numFmtId="174" fontId="38" fillId="62" borderId="76" xfId="12" applyNumberFormat="1" applyFont="1" applyFill="1" applyBorder="1" applyAlignment="1">
      <alignment wrapText="1"/>
    </xf>
    <xf numFmtId="164" fontId="38" fillId="62" borderId="0" xfId="12" applyFont="1" applyFill="1" applyBorder="1" applyAlignment="1">
      <alignment vertical="center" wrapText="1"/>
    </xf>
    <xf numFmtId="164" fontId="41" fillId="63" borderId="54" xfId="12" applyFont="1" applyFill="1" applyBorder="1"/>
    <xf numFmtId="164" fontId="38" fillId="63" borderId="40" xfId="12" applyFont="1" applyFill="1" applyBorder="1"/>
    <xf numFmtId="164" fontId="38" fillId="63" borderId="43" xfId="12" applyFont="1" applyFill="1" applyBorder="1"/>
    <xf numFmtId="2" fontId="7" fillId="62" borderId="40" xfId="0" applyNumberFormat="1" applyFont="1" applyFill="1" applyBorder="1"/>
    <xf numFmtId="164" fontId="41" fillId="61" borderId="11" xfId="12" applyFont="1" applyFill="1" applyBorder="1"/>
    <xf numFmtId="164" fontId="41" fillId="61" borderId="3" xfId="12" applyFont="1" applyFill="1" applyBorder="1"/>
    <xf numFmtId="164" fontId="41" fillId="0" borderId="38" xfId="12" applyFont="1" applyBorder="1" applyAlignment="1"/>
    <xf numFmtId="2" fontId="41" fillId="58" borderId="35" xfId="18" applyNumberFormat="1" applyFont="1" applyFill="1" applyBorder="1"/>
    <xf numFmtId="2" fontId="41" fillId="0" borderId="38" xfId="18" applyNumberFormat="1" applyFont="1" applyFill="1" applyBorder="1"/>
    <xf numFmtId="164" fontId="41" fillId="51" borderId="38" xfId="12" applyFont="1" applyFill="1" applyBorder="1" applyAlignment="1">
      <alignment vertical="center" wrapText="1"/>
    </xf>
    <xf numFmtId="164" fontId="41" fillId="51" borderId="35" xfId="12" applyFont="1" applyFill="1" applyBorder="1" applyAlignment="1">
      <alignment vertical="center" wrapText="1"/>
    </xf>
    <xf numFmtId="164" fontId="41" fillId="11" borderId="35" xfId="12" applyFont="1" applyFill="1" applyBorder="1" applyAlignment="1">
      <alignment vertical="center"/>
    </xf>
    <xf numFmtId="164" fontId="41" fillId="62" borderId="38" xfId="12" applyFont="1" applyFill="1" applyBorder="1" applyAlignment="1">
      <alignment vertical="center"/>
    </xf>
    <xf numFmtId="164" fontId="41" fillId="62" borderId="38" xfId="12" applyFont="1" applyFill="1" applyBorder="1"/>
    <xf numFmtId="164" fontId="41" fillId="62" borderId="35" xfId="12" applyFont="1" applyFill="1" applyBorder="1" applyAlignment="1">
      <alignment vertical="center"/>
    </xf>
    <xf numFmtId="2" fontId="41" fillId="63" borderId="38" xfId="18" applyNumberFormat="1" applyFont="1" applyFill="1" applyBorder="1"/>
    <xf numFmtId="2" fontId="41" fillId="63" borderId="35" xfId="18" applyNumberFormat="1" applyFont="1" applyFill="1" applyBorder="1"/>
    <xf numFmtId="164" fontId="41" fillId="61" borderId="35" xfId="12" applyFont="1" applyFill="1" applyBorder="1" applyAlignment="1">
      <alignment wrapText="1"/>
    </xf>
    <xf numFmtId="164" fontId="41" fillId="2" borderId="35" xfId="17" applyFont="1" applyFill="1" applyBorder="1" applyAlignment="1">
      <alignment wrapText="1"/>
    </xf>
    <xf numFmtId="164" fontId="41" fillId="2" borderId="33" xfId="12" applyFont="1" applyFill="1" applyBorder="1" applyAlignment="1">
      <alignment wrapText="1"/>
    </xf>
    <xf numFmtId="164" fontId="41" fillId="2" borderId="42" xfId="12" applyFont="1" applyFill="1" applyBorder="1" applyAlignment="1">
      <alignment wrapText="1"/>
    </xf>
    <xf numFmtId="164" fontId="37" fillId="0" borderId="35" xfId="12" applyFont="1" applyFill="1" applyBorder="1" applyAlignment="1">
      <alignment wrapText="1"/>
    </xf>
    <xf numFmtId="164" fontId="38" fillId="49" borderId="37" xfId="12" applyFont="1" applyFill="1" applyBorder="1" applyAlignment="1">
      <alignment vertical="center" wrapText="1"/>
    </xf>
    <xf numFmtId="164" fontId="41" fillId="47" borderId="38" xfId="12" applyFont="1" applyFill="1" applyBorder="1" applyAlignment="1">
      <alignment vertical="center"/>
    </xf>
    <xf numFmtId="2" fontId="41" fillId="58" borderId="38" xfId="18" applyNumberFormat="1" applyFont="1" applyFill="1" applyBorder="1"/>
    <xf numFmtId="164" fontId="38" fillId="49" borderId="33" xfId="12" applyFont="1" applyFill="1" applyBorder="1" applyAlignment="1">
      <alignment vertical="center" wrapText="1"/>
    </xf>
    <xf numFmtId="164" fontId="41" fillId="62" borderId="35" xfId="12" applyFont="1" applyFill="1" applyBorder="1"/>
    <xf numFmtId="0" fontId="46" fillId="0" borderId="37" xfId="0" applyFont="1" applyFill="1" applyBorder="1"/>
    <xf numFmtId="9" fontId="38" fillId="61" borderId="0" xfId="18" applyFont="1" applyFill="1" applyBorder="1"/>
    <xf numFmtId="9" fontId="41" fillId="61" borderId="0" xfId="18" applyFont="1" applyFill="1" applyBorder="1"/>
    <xf numFmtId="164" fontId="43" fillId="51" borderId="0" xfId="12" applyFont="1" applyFill="1" applyBorder="1" applyAlignment="1">
      <alignment wrapText="1"/>
    </xf>
    <xf numFmtId="164" fontId="43" fillId="51" borderId="40" xfId="12" applyFont="1" applyFill="1" applyBorder="1"/>
    <xf numFmtId="0" fontId="46" fillId="0" borderId="34" xfId="0" applyFont="1" applyFill="1" applyBorder="1"/>
    <xf numFmtId="9" fontId="38" fillId="61" borderId="34" xfId="18" applyFont="1" applyFill="1" applyBorder="1"/>
    <xf numFmtId="0" fontId="46" fillId="0" borderId="43" xfId="0" applyFont="1" applyFill="1" applyBorder="1"/>
    <xf numFmtId="0" fontId="46" fillId="0" borderId="41" xfId="0" applyFont="1" applyFill="1" applyBorder="1"/>
    <xf numFmtId="0" fontId="46" fillId="0" borderId="36" xfId="0" applyFont="1" applyFill="1" applyBorder="1"/>
    <xf numFmtId="9" fontId="38" fillId="61" borderId="36" xfId="18" applyFont="1" applyFill="1" applyBorder="1"/>
    <xf numFmtId="0" fontId="46" fillId="0" borderId="54" xfId="0" applyFont="1" applyFill="1" applyBorder="1"/>
    <xf numFmtId="9" fontId="46" fillId="0" borderId="0" xfId="18" applyNumberFormat="1" applyFont="1" applyFill="1" applyBorder="1" applyAlignment="1"/>
    <xf numFmtId="9" fontId="46" fillId="0" borderId="41" xfId="18" applyFont="1" applyFill="1" applyBorder="1"/>
    <xf numFmtId="0" fontId="57" fillId="59" borderId="41" xfId="0" applyFont="1" applyFill="1" applyBorder="1"/>
    <xf numFmtId="0" fontId="46" fillId="0" borderId="41" xfId="0" applyFont="1" applyFill="1" applyBorder="1" applyAlignment="1"/>
    <xf numFmtId="9" fontId="46" fillId="0" borderId="41" xfId="18" applyNumberFormat="1" applyFont="1" applyFill="1" applyBorder="1" applyAlignment="1"/>
    <xf numFmtId="9" fontId="46" fillId="0" borderId="36" xfId="18" applyNumberFormat="1" applyFont="1" applyFill="1" applyBorder="1" applyAlignment="1"/>
    <xf numFmtId="9" fontId="46" fillId="0" borderId="54" xfId="18" applyNumberFormat="1" applyFont="1" applyFill="1" applyBorder="1" applyAlignment="1"/>
    <xf numFmtId="174" fontId="41" fillId="0" borderId="41" xfId="12" applyNumberFormat="1" applyFont="1" applyFill="1" applyBorder="1" applyAlignment="1">
      <alignment vertical="center"/>
    </xf>
    <xf numFmtId="174" fontId="46" fillId="0" borderId="35" xfId="0" applyNumberFormat="1" applyFont="1" applyFill="1" applyBorder="1" applyAlignment="1"/>
    <xf numFmtId="174" fontId="46" fillId="0" borderId="0" xfId="0" applyNumberFormat="1" applyFont="1" applyFill="1" applyBorder="1"/>
    <xf numFmtId="174" fontId="38" fillId="52" borderId="35" xfId="12" applyNumberFormat="1" applyFont="1" applyFill="1" applyBorder="1" applyAlignment="1">
      <alignment wrapText="1"/>
    </xf>
    <xf numFmtId="174" fontId="38" fillId="52" borderId="38" xfId="12" applyNumberFormat="1" applyFont="1" applyFill="1" applyBorder="1" applyAlignment="1">
      <alignment wrapText="1"/>
    </xf>
    <xf numFmtId="174" fontId="38" fillId="52" borderId="38" xfId="12" applyNumberFormat="1" applyFont="1" applyFill="1" applyBorder="1" applyAlignment="1">
      <alignment vertical="center"/>
    </xf>
    <xf numFmtId="174" fontId="38" fillId="52" borderId="42" xfId="12" applyNumberFormat="1" applyFont="1" applyFill="1" applyBorder="1" applyAlignment="1">
      <alignment wrapText="1"/>
    </xf>
    <xf numFmtId="174" fontId="38" fillId="52" borderId="54" xfId="12" applyNumberFormat="1" applyFont="1" applyFill="1" applyBorder="1" applyAlignment="1">
      <alignment wrapText="1"/>
    </xf>
    <xf numFmtId="174" fontId="38" fillId="52" borderId="39" xfId="12" applyNumberFormat="1" applyFont="1" applyFill="1" applyBorder="1" applyAlignment="1">
      <alignment wrapText="1"/>
    </xf>
    <xf numFmtId="174" fontId="38" fillId="52" borderId="39" xfId="12" applyNumberFormat="1" applyFont="1" applyFill="1" applyBorder="1" applyAlignment="1">
      <alignment vertical="center"/>
    </xf>
    <xf numFmtId="174" fontId="38" fillId="52" borderId="42" xfId="12" applyNumberFormat="1" applyFont="1" applyFill="1" applyBorder="1" applyAlignment="1">
      <alignment vertical="center"/>
    </xf>
    <xf numFmtId="174" fontId="38" fillId="53" borderId="33" xfId="12" applyNumberFormat="1" applyFont="1" applyFill="1" applyBorder="1" applyAlignment="1"/>
    <xf numFmtId="174" fontId="38" fillId="53" borderId="43" xfId="12" applyNumberFormat="1" applyFont="1" applyFill="1" applyBorder="1" applyAlignment="1"/>
    <xf numFmtId="174" fontId="38" fillId="53" borderId="37" xfId="12" applyNumberFormat="1" applyFont="1" applyFill="1" applyBorder="1" applyAlignment="1"/>
    <xf numFmtId="174" fontId="46" fillId="0" borderId="0" xfId="0" applyNumberFormat="1" applyFont="1" applyFill="1" applyBorder="1" applyAlignment="1"/>
    <xf numFmtId="164" fontId="39" fillId="0" borderId="34" xfId="12" applyFont="1" applyFill="1" applyBorder="1" applyAlignment="1">
      <alignment wrapText="1"/>
    </xf>
    <xf numFmtId="174" fontId="39" fillId="0" borderId="34" xfId="12" applyNumberFormat="1" applyFont="1" applyFill="1" applyBorder="1" applyAlignment="1">
      <alignment horizontal="center" wrapText="1"/>
    </xf>
    <xf numFmtId="174" fontId="43" fillId="50" borderId="34" xfId="12" applyNumberFormat="1" applyFont="1" applyFill="1" applyBorder="1" applyAlignment="1">
      <alignment vertical="center" wrapText="1"/>
    </xf>
    <xf numFmtId="0" fontId="0" fillId="0" borderId="34" xfId="0" applyFont="1" applyFill="1" applyBorder="1" applyAlignment="1"/>
    <xf numFmtId="164" fontId="39" fillId="0" borderId="34" xfId="12" applyFont="1" applyFill="1" applyBorder="1" applyAlignment="1">
      <alignment horizontal="center" wrapText="1"/>
    </xf>
    <xf numFmtId="174" fontId="3" fillId="58" borderId="37" xfId="12" applyNumberFormat="1" applyFont="1" applyFill="1" applyBorder="1"/>
    <xf numFmtId="174" fontId="3" fillId="58" borderId="31" xfId="12" applyNumberFormat="1" applyFont="1" applyFill="1" applyBorder="1"/>
    <xf numFmtId="164" fontId="39" fillId="0" borderId="42" xfId="12" applyFont="1" applyFill="1" applyBorder="1" applyAlignment="1">
      <alignment horizontal="left" vertical="center" wrapText="1"/>
    </xf>
    <xf numFmtId="176" fontId="3" fillId="0" borderId="41" xfId="18" applyNumberFormat="1" applyFont="1" applyFill="1" applyBorder="1" applyAlignment="1">
      <alignment horizontal="center"/>
    </xf>
    <xf numFmtId="164" fontId="39" fillId="0" borderId="33" xfId="12" applyFont="1" applyFill="1" applyBorder="1" applyAlignment="1">
      <alignment horizontal="center" wrapText="1"/>
    </xf>
    <xf numFmtId="164" fontId="39" fillId="0" borderId="43" xfId="12" applyFont="1" applyFill="1" applyBorder="1" applyAlignment="1">
      <alignment horizontal="center" wrapText="1"/>
    </xf>
    <xf numFmtId="176" fontId="3" fillId="0" borderId="54" xfId="18" applyNumberFormat="1" applyFont="1" applyFill="1" applyBorder="1" applyAlignment="1">
      <alignment horizontal="center"/>
    </xf>
    <xf numFmtId="174" fontId="46" fillId="0" borderId="0" xfId="12" applyNumberFormat="1" applyFont="1" applyFill="1" applyAlignment="1"/>
    <xf numFmtId="174" fontId="38" fillId="0" borderId="33" xfId="12" applyNumberFormat="1" applyFont="1" applyBorder="1" applyAlignment="1"/>
    <xf numFmtId="174" fontId="38" fillId="0" borderId="35" xfId="12" applyNumberFormat="1" applyFont="1" applyBorder="1" applyAlignment="1"/>
    <xf numFmtId="174" fontId="40" fillId="0" borderId="35" xfId="12" applyNumberFormat="1" applyFont="1" applyBorder="1" applyAlignment="1"/>
    <xf numFmtId="174" fontId="38" fillId="0" borderId="42" xfId="12" applyNumberFormat="1" applyFont="1" applyBorder="1" applyAlignment="1"/>
    <xf numFmtId="164" fontId="39" fillId="45" borderId="32" xfId="17" applyFont="1" applyFill="1" applyBorder="1" applyAlignment="1">
      <alignment wrapText="1"/>
    </xf>
    <xf numFmtId="164" fontId="39" fillId="45" borderId="30" xfId="17" applyFont="1" applyFill="1" applyBorder="1" applyAlignment="1">
      <alignment wrapText="1"/>
    </xf>
    <xf numFmtId="164" fontId="39" fillId="45" borderId="31" xfId="17" applyFont="1" applyFill="1" applyBorder="1" applyAlignment="1">
      <alignment wrapText="1"/>
    </xf>
    <xf numFmtId="174" fontId="39" fillId="45" borderId="32" xfId="17" applyNumberFormat="1" applyFont="1" applyFill="1" applyBorder="1" applyAlignment="1">
      <alignment wrapText="1"/>
    </xf>
    <xf numFmtId="174" fontId="39" fillId="45" borderId="30" xfId="17" applyNumberFormat="1" applyFont="1" applyFill="1" applyBorder="1" applyAlignment="1">
      <alignment wrapText="1"/>
    </xf>
    <xf numFmtId="174" fontId="39" fillId="45" borderId="40" xfId="17" applyNumberFormat="1" applyFont="1" applyFill="1" applyBorder="1" applyAlignment="1">
      <alignment wrapText="1"/>
    </xf>
    <xf numFmtId="174" fontId="55" fillId="0" borderId="0" xfId="17" applyNumberFormat="1" applyFont="1" applyFill="1" applyBorder="1" applyAlignment="1">
      <alignment wrapText="1"/>
    </xf>
    <xf numFmtId="174" fontId="41" fillId="0" borderId="0" xfId="17" applyNumberFormat="1" applyFont="1" applyFill="1" applyBorder="1" applyAlignment="1">
      <alignment wrapText="1"/>
    </xf>
    <xf numFmtId="174" fontId="46" fillId="0" borderId="0" xfId="12" applyNumberFormat="1" applyFont="1" applyFill="1" applyBorder="1"/>
    <xf numFmtId="174" fontId="47" fillId="0" borderId="0" xfId="12" applyNumberFormat="1" applyFont="1" applyFill="1" applyBorder="1"/>
    <xf numFmtId="177" fontId="46" fillId="0" borderId="0" xfId="0" applyNumberFormat="1" applyFont="1" applyFill="1" applyBorder="1"/>
    <xf numFmtId="164" fontId="39" fillId="49" borderId="31" xfId="12" applyFont="1" applyFill="1" applyBorder="1"/>
    <xf numFmtId="9" fontId="38" fillId="0" borderId="0" xfId="0" applyNumberFormat="1" applyFont="1" applyAlignment="1"/>
    <xf numFmtId="10" fontId="38" fillId="0" borderId="0" xfId="0" applyNumberFormat="1" applyFont="1" applyAlignment="1"/>
    <xf numFmtId="173" fontId="41" fillId="70" borderId="38" xfId="0" applyNumberFormat="1" applyFont="1" applyFill="1" applyBorder="1"/>
    <xf numFmtId="173" fontId="55" fillId="60" borderId="38" xfId="0" applyNumberFormat="1" applyFont="1" applyFill="1" applyBorder="1"/>
    <xf numFmtId="173" fontId="55" fillId="0" borderId="30" xfId="0" applyNumberFormat="1" applyFont="1" applyFill="1" applyBorder="1"/>
    <xf numFmtId="0" fontId="41" fillId="0" borderId="0" xfId="0" applyFont="1" applyAlignment="1"/>
    <xf numFmtId="0" fontId="55" fillId="0" borderId="0" xfId="0" applyFont="1" applyAlignment="1"/>
    <xf numFmtId="173" fontId="41" fillId="70" borderId="35" xfId="0" applyNumberFormat="1" applyFont="1" applyFill="1" applyBorder="1"/>
    <xf numFmtId="173" fontId="55" fillId="0" borderId="34" xfId="0" applyNumberFormat="1" applyFont="1" applyFill="1" applyBorder="1"/>
    <xf numFmtId="173" fontId="55" fillId="0" borderId="36" xfId="0" applyNumberFormat="1" applyFont="1" applyFill="1" applyBorder="1"/>
    <xf numFmtId="173" fontId="41" fillId="0" borderId="0" xfId="0" applyNumberFormat="1" applyFont="1" applyFill="1" applyBorder="1"/>
    <xf numFmtId="173" fontId="55" fillId="0" borderId="0" xfId="0" applyNumberFormat="1" applyFont="1" applyFill="1" applyBorder="1"/>
    <xf numFmtId="9" fontId="38" fillId="63" borderId="37" xfId="0" applyNumberFormat="1" applyFont="1" applyFill="1" applyBorder="1" applyAlignment="1"/>
    <xf numFmtId="10" fontId="38" fillId="63" borderId="38" xfId="0" applyNumberFormat="1" applyFont="1" applyFill="1" applyBorder="1" applyAlignment="1"/>
    <xf numFmtId="9" fontId="38" fillId="63" borderId="38" xfId="0" applyNumberFormat="1" applyFont="1" applyFill="1" applyBorder="1" applyAlignment="1"/>
    <xf numFmtId="173" fontId="41" fillId="71" borderId="38" xfId="0" applyNumberFormat="1" applyFont="1" applyFill="1" applyBorder="1"/>
    <xf numFmtId="173" fontId="55" fillId="71" borderId="38" xfId="0" applyNumberFormat="1" applyFont="1" applyFill="1" applyBorder="1"/>
    <xf numFmtId="0" fontId="39" fillId="0" borderId="0" xfId="0" applyFont="1" applyFill="1" applyAlignment="1"/>
    <xf numFmtId="0" fontId="39" fillId="0" borderId="13" xfId="0" applyFont="1" applyFill="1" applyBorder="1"/>
    <xf numFmtId="164" fontId="55" fillId="49" borderId="30" xfId="12" applyFont="1" applyFill="1" applyBorder="1"/>
    <xf numFmtId="173" fontId="39" fillId="60" borderId="38" xfId="0" applyNumberFormat="1" applyFont="1" applyFill="1" applyBorder="1"/>
    <xf numFmtId="9" fontId="38" fillId="63" borderId="42" xfId="0" applyNumberFormat="1" applyFont="1" applyFill="1" applyBorder="1" applyAlignment="1"/>
    <xf numFmtId="9" fontId="38" fillId="63" borderId="39" xfId="0" applyNumberFormat="1" applyFont="1" applyFill="1" applyBorder="1" applyAlignment="1"/>
    <xf numFmtId="174" fontId="38" fillId="72" borderId="37" xfId="12" applyNumberFormat="1" applyFont="1" applyFill="1" applyBorder="1" applyAlignment="1"/>
    <xf numFmtId="174" fontId="38" fillId="72" borderId="38" xfId="12" applyNumberFormat="1" applyFont="1" applyFill="1" applyBorder="1" applyAlignment="1"/>
    <xf numFmtId="164" fontId="39" fillId="49" borderId="30" xfId="12" applyFont="1" applyFill="1" applyBorder="1"/>
    <xf numFmtId="173" fontId="38" fillId="64" borderId="38" xfId="0" applyNumberFormat="1" applyFont="1" applyFill="1" applyBorder="1"/>
    <xf numFmtId="174" fontId="49" fillId="50" borderId="32" xfId="12" applyNumberFormat="1" applyFont="1" applyFill="1" applyBorder="1" applyAlignment="1">
      <alignment vertical="center" wrapText="1"/>
    </xf>
    <xf numFmtId="174" fontId="49" fillId="50" borderId="30" xfId="12" applyNumberFormat="1" applyFont="1" applyFill="1" applyBorder="1" applyAlignment="1">
      <alignment vertical="center" wrapText="1"/>
    </xf>
    <xf numFmtId="174" fontId="49" fillId="50" borderId="40" xfId="12" applyNumberFormat="1" applyFont="1" applyFill="1" applyBorder="1" applyAlignment="1">
      <alignment vertical="center" wrapText="1"/>
    </xf>
    <xf numFmtId="0" fontId="39" fillId="0" borderId="35" xfId="0" applyFont="1" applyFill="1" applyBorder="1" applyAlignment="1"/>
    <xf numFmtId="0" fontId="39" fillId="0" borderId="35" xfId="0" applyFont="1" applyBorder="1" applyAlignment="1"/>
    <xf numFmtId="0" fontId="39" fillId="0" borderId="35" xfId="0" applyFont="1" applyFill="1" applyBorder="1" applyAlignment="1">
      <alignment horizontal="left"/>
    </xf>
    <xf numFmtId="0" fontId="55" fillId="0" borderId="35" xfId="0" applyFont="1" applyFill="1" applyBorder="1" applyAlignment="1">
      <alignment horizontal="left"/>
    </xf>
    <xf numFmtId="164" fontId="41" fillId="63" borderId="43" xfId="12" applyFont="1" applyFill="1" applyBorder="1"/>
    <xf numFmtId="0" fontId="7" fillId="62" borderId="37" xfId="0" applyFont="1" applyFill="1" applyBorder="1"/>
    <xf numFmtId="173" fontId="39" fillId="74" borderId="37" xfId="0" applyNumberFormat="1" applyFont="1" applyFill="1" applyBorder="1"/>
    <xf numFmtId="173" fontId="39" fillId="74" borderId="39" xfId="0" applyNumberFormat="1" applyFont="1" applyFill="1" applyBorder="1"/>
    <xf numFmtId="4" fontId="54" fillId="0" borderId="0" xfId="0" applyNumberFormat="1" applyFont="1" applyFill="1" applyBorder="1" applyAlignment="1"/>
    <xf numFmtId="173" fontId="39" fillId="58" borderId="38" xfId="0" applyNumberFormat="1" applyFont="1" applyFill="1" applyBorder="1"/>
    <xf numFmtId="0" fontId="7" fillId="62" borderId="31" xfId="0" applyFont="1" applyFill="1" applyBorder="1"/>
    <xf numFmtId="9" fontId="7" fillId="62" borderId="31" xfId="0" applyNumberFormat="1" applyFont="1" applyFill="1" applyBorder="1"/>
    <xf numFmtId="173" fontId="55" fillId="58" borderId="38" xfId="0" applyNumberFormat="1" applyFont="1" applyFill="1" applyBorder="1"/>
    <xf numFmtId="4" fontId="41" fillId="0" borderId="0" xfId="0" applyNumberFormat="1" applyFont="1" applyFill="1" applyBorder="1" applyAlignment="1"/>
    <xf numFmtId="173" fontId="55" fillId="74" borderId="38" xfId="0" applyNumberFormat="1" applyFont="1" applyFill="1" applyBorder="1"/>
    <xf numFmtId="174" fontId="55" fillId="73" borderId="38" xfId="12" applyNumberFormat="1" applyFont="1" applyFill="1" applyBorder="1" applyAlignment="1">
      <alignment wrapText="1"/>
    </xf>
    <xf numFmtId="164" fontId="41" fillId="63" borderId="38" xfId="12" applyFont="1" applyFill="1" applyBorder="1"/>
    <xf numFmtId="0" fontId="38" fillId="63" borderId="37" xfId="0" applyFont="1" applyFill="1" applyBorder="1" applyAlignment="1"/>
    <xf numFmtId="0" fontId="38" fillId="63" borderId="38" xfId="0" applyFont="1" applyFill="1" applyBorder="1" applyAlignment="1"/>
    <xf numFmtId="173" fontId="41" fillId="64" borderId="38" xfId="0" applyNumberFormat="1" applyFont="1" applyFill="1" applyBorder="1"/>
    <xf numFmtId="0" fontId="38" fillId="69" borderId="39" xfId="0" applyFont="1" applyFill="1" applyBorder="1" applyAlignment="1"/>
    <xf numFmtId="164" fontId="38" fillId="69" borderId="37" xfId="0" applyNumberFormat="1" applyFont="1" applyFill="1" applyBorder="1" applyAlignment="1">
      <alignment horizontal="left"/>
    </xf>
    <xf numFmtId="164" fontId="38" fillId="69" borderId="38" xfId="0" applyNumberFormat="1" applyFont="1" applyFill="1" applyBorder="1" applyAlignment="1">
      <alignment horizontal="left"/>
    </xf>
    <xf numFmtId="0" fontId="38" fillId="69" borderId="38" xfId="0" applyFont="1" applyFill="1" applyBorder="1" applyAlignment="1"/>
    <xf numFmtId="173" fontId="38" fillId="69" borderId="37" xfId="0" applyNumberFormat="1" applyFont="1" applyFill="1" applyBorder="1" applyAlignment="1">
      <alignment horizontal="left"/>
    </xf>
    <xf numFmtId="173" fontId="38" fillId="69" borderId="38" xfId="0" applyNumberFormat="1" applyFont="1" applyFill="1" applyBorder="1" applyAlignment="1">
      <alignment horizontal="left"/>
    </xf>
    <xf numFmtId="173" fontId="38" fillId="69" borderId="39" xfId="0" applyNumberFormat="1" applyFont="1" applyFill="1" applyBorder="1" applyAlignment="1">
      <alignment horizontal="left"/>
    </xf>
    <xf numFmtId="174" fontId="38" fillId="69" borderId="37" xfId="12" applyNumberFormat="1" applyFont="1" applyFill="1" applyBorder="1" applyAlignment="1"/>
    <xf numFmtId="174" fontId="38" fillId="69" borderId="38" xfId="12" applyNumberFormat="1" applyFont="1" applyFill="1" applyBorder="1" applyAlignment="1"/>
    <xf numFmtId="174" fontId="38" fillId="69" borderId="39" xfId="12" applyNumberFormat="1" applyFont="1" applyFill="1" applyBorder="1" applyAlignment="1"/>
    <xf numFmtId="173" fontId="38" fillId="69" borderId="38" xfId="0" applyNumberFormat="1" applyFont="1" applyFill="1" applyBorder="1"/>
    <xf numFmtId="173" fontId="38" fillId="71" borderId="38" xfId="0" applyNumberFormat="1" applyFont="1" applyFill="1" applyBorder="1" applyProtection="1">
      <protection hidden="1"/>
    </xf>
    <xf numFmtId="173" fontId="41" fillId="71" borderId="38" xfId="0" applyNumberFormat="1" applyFont="1" applyFill="1" applyBorder="1" applyProtection="1">
      <protection hidden="1"/>
    </xf>
    <xf numFmtId="164" fontId="49" fillId="50" borderId="35" xfId="12" applyFont="1" applyFill="1" applyBorder="1" applyAlignment="1">
      <alignment wrapText="1"/>
    </xf>
    <xf numFmtId="164" fontId="39" fillId="75" borderId="32" xfId="12" applyFont="1" applyFill="1" applyBorder="1"/>
    <xf numFmtId="164" fontId="39" fillId="75" borderId="30" xfId="12" applyFont="1" applyFill="1" applyBorder="1"/>
    <xf numFmtId="164" fontId="43" fillId="76" borderId="40" xfId="12" applyFont="1" applyFill="1" applyBorder="1" applyAlignment="1">
      <alignment wrapText="1"/>
    </xf>
    <xf numFmtId="0" fontId="39" fillId="77" borderId="42" xfId="0" applyFont="1" applyFill="1" applyBorder="1"/>
    <xf numFmtId="0" fontId="39" fillId="77" borderId="36" xfId="0" applyFont="1" applyFill="1" applyBorder="1"/>
    <xf numFmtId="0" fontId="38" fillId="12" borderId="36" xfId="0" applyFont="1" applyFill="1" applyBorder="1" applyAlignment="1"/>
    <xf numFmtId="0" fontId="39" fillId="77" borderId="54" xfId="0" applyFont="1" applyFill="1" applyBorder="1"/>
    <xf numFmtId="0" fontId="39" fillId="77" borderId="32" xfId="0" applyFont="1" applyFill="1" applyBorder="1"/>
    <xf numFmtId="164" fontId="39" fillId="77" borderId="30" xfId="12" applyFont="1" applyFill="1" applyBorder="1"/>
    <xf numFmtId="164" fontId="39" fillId="77" borderId="40" xfId="12" applyFont="1" applyFill="1" applyBorder="1"/>
    <xf numFmtId="0" fontId="39" fillId="0" borderId="32" xfId="0" applyFont="1" applyFill="1" applyBorder="1"/>
    <xf numFmtId="164" fontId="39" fillId="0" borderId="30" xfId="12" applyFont="1" applyFill="1" applyBorder="1"/>
    <xf numFmtId="164" fontId="39" fillId="0" borderId="40" xfId="12" applyFont="1" applyFill="1" applyBorder="1"/>
    <xf numFmtId="166" fontId="38" fillId="0" borderId="0" xfId="0" applyNumberFormat="1" applyFont="1" applyFill="1" applyBorder="1"/>
    <xf numFmtId="0" fontId="41" fillId="0" borderId="35" xfId="0" applyFont="1" applyFill="1" applyBorder="1"/>
    <xf numFmtId="0" fontId="37" fillId="0" borderId="35" xfId="0" applyFont="1" applyFill="1" applyBorder="1"/>
    <xf numFmtId="164" fontId="39" fillId="77" borderId="32" xfId="12" applyFont="1" applyFill="1" applyBorder="1"/>
    <xf numFmtId="174" fontId="41" fillId="74" borderId="38" xfId="12" applyNumberFormat="1" applyFont="1" applyFill="1" applyBorder="1"/>
    <xf numFmtId="174" fontId="41" fillId="0" borderId="0" xfId="12" applyNumberFormat="1" applyFont="1" applyFill="1" applyAlignment="1"/>
    <xf numFmtId="164" fontId="39" fillId="75" borderId="40" xfId="12" applyFont="1" applyFill="1" applyBorder="1"/>
    <xf numFmtId="174" fontId="38" fillId="0" borderId="41" xfId="12" applyNumberFormat="1" applyFont="1" applyBorder="1" applyAlignment="1"/>
    <xf numFmtId="174" fontId="41" fillId="63" borderId="35" xfId="12" applyNumberFormat="1" applyFont="1" applyFill="1" applyBorder="1" applyAlignment="1"/>
    <xf numFmtId="174" fontId="41" fillId="63" borderId="33" xfId="12" applyNumberFormat="1" applyFont="1" applyFill="1" applyBorder="1" applyAlignment="1"/>
    <xf numFmtId="174" fontId="41" fillId="63" borderId="42" xfId="12" applyNumberFormat="1" applyFont="1" applyFill="1" applyBorder="1" applyAlignment="1"/>
    <xf numFmtId="174" fontId="41" fillId="63" borderId="37" xfId="12" applyNumberFormat="1" applyFont="1" applyFill="1" applyBorder="1" applyAlignment="1"/>
    <xf numFmtId="174" fontId="41" fillId="63" borderId="39" xfId="12" applyNumberFormat="1" applyFont="1" applyFill="1" applyBorder="1" applyAlignment="1"/>
    <xf numFmtId="174" fontId="41" fillId="63" borderId="31" xfId="12" applyNumberFormat="1" applyFont="1" applyFill="1" applyBorder="1" applyAlignment="1"/>
    <xf numFmtId="174" fontId="41" fillId="72" borderId="38" xfId="12" applyNumberFormat="1" applyFont="1" applyFill="1" applyBorder="1"/>
    <xf numFmtId="164" fontId="39" fillId="49" borderId="54" xfId="12" applyFont="1" applyFill="1" applyBorder="1"/>
    <xf numFmtId="174" fontId="41" fillId="72" borderId="39" xfId="12" applyNumberFormat="1" applyFont="1" applyFill="1" applyBorder="1"/>
    <xf numFmtId="174" fontId="39" fillId="49" borderId="54" xfId="12" applyNumberFormat="1" applyFont="1" applyFill="1" applyBorder="1"/>
    <xf numFmtId="174" fontId="41" fillId="55" borderId="38" xfId="12" applyNumberFormat="1" applyFont="1" applyFill="1" applyBorder="1"/>
    <xf numFmtId="0" fontId="39" fillId="77" borderId="35" xfId="0" applyFont="1" applyFill="1" applyBorder="1"/>
    <xf numFmtId="0" fontId="39" fillId="77" borderId="0" xfId="0" applyFont="1" applyFill="1" applyBorder="1"/>
    <xf numFmtId="0" fontId="39" fillId="77" borderId="41" xfId="0" applyFont="1" applyFill="1" applyBorder="1"/>
    <xf numFmtId="0" fontId="38" fillId="12" borderId="0" xfId="0" applyFont="1" applyFill="1" applyBorder="1" applyAlignment="1"/>
    <xf numFmtId="174" fontId="41" fillId="74" borderId="37" xfId="12" applyNumberFormat="1" applyFont="1" applyFill="1" applyBorder="1"/>
    <xf numFmtId="174" fontId="41" fillId="74" borderId="39" xfId="12" applyNumberFormat="1" applyFont="1" applyFill="1" applyBorder="1"/>
    <xf numFmtId="174" fontId="39" fillId="49" borderId="40" xfId="12" applyNumberFormat="1" applyFont="1" applyFill="1" applyBorder="1"/>
    <xf numFmtId="174" fontId="38" fillId="61" borderId="43" xfId="12" applyNumberFormat="1" applyFont="1" applyFill="1" applyBorder="1"/>
    <xf numFmtId="174" fontId="41" fillId="52" borderId="41" xfId="12" applyNumberFormat="1" applyFont="1" applyFill="1" applyBorder="1"/>
    <xf numFmtId="174" fontId="41" fillId="62" borderId="41" xfId="12" applyNumberFormat="1" applyFont="1" applyFill="1" applyBorder="1"/>
    <xf numFmtId="174" fontId="38" fillId="52" borderId="41" xfId="12" applyNumberFormat="1" applyFont="1" applyFill="1" applyBorder="1"/>
    <xf numFmtId="174" fontId="38" fillId="53" borderId="54" xfId="12" applyNumberFormat="1" applyFont="1" applyFill="1" applyBorder="1"/>
    <xf numFmtId="0" fontId="40" fillId="0" borderId="0" xfId="0" applyFont="1" applyFill="1" applyBorder="1"/>
    <xf numFmtId="166" fontId="40" fillId="0" borderId="0" xfId="0" applyNumberFormat="1" applyFont="1" applyFill="1" applyBorder="1"/>
    <xf numFmtId="174" fontId="38" fillId="74" borderId="38" xfId="12" applyNumberFormat="1" applyFont="1" applyFill="1" applyBorder="1"/>
    <xf numFmtId="174" fontId="41" fillId="74" borderId="0" xfId="12" applyNumberFormat="1" applyFont="1" applyFill="1" applyBorder="1"/>
    <xf numFmtId="174" fontId="41" fillId="72" borderId="35" xfId="12" applyNumberFormat="1" applyFont="1" applyFill="1" applyBorder="1"/>
    <xf numFmtId="174" fontId="41" fillId="63" borderId="43" xfId="12" applyNumberFormat="1" applyFont="1" applyFill="1" applyBorder="1" applyAlignment="1"/>
    <xf numFmtId="174" fontId="41" fillId="63" borderId="54" xfId="12" applyNumberFormat="1" applyFont="1" applyFill="1" applyBorder="1" applyAlignment="1"/>
    <xf numFmtId="174" fontId="40" fillId="0" borderId="0" xfId="12" applyNumberFormat="1" applyFont="1" applyFill="1" applyAlignment="1"/>
    <xf numFmtId="174" fontId="40" fillId="0" borderId="35" xfId="12" applyNumberFormat="1" applyFont="1" applyFill="1" applyBorder="1" applyAlignment="1"/>
    <xf numFmtId="174" fontId="38" fillId="0" borderId="0" xfId="12" applyNumberFormat="1" applyFont="1" applyBorder="1" applyAlignment="1"/>
    <xf numFmtId="174" fontId="40" fillId="0" borderId="0" xfId="12" applyNumberFormat="1" applyFont="1" applyBorder="1" applyAlignment="1"/>
    <xf numFmtId="174" fontId="39" fillId="49" borderId="30" xfId="12" applyNumberFormat="1" applyFont="1" applyFill="1" applyBorder="1"/>
    <xf numFmtId="0" fontId="38" fillId="12" borderId="35" xfId="0" applyFont="1" applyFill="1" applyBorder="1" applyAlignment="1"/>
    <xf numFmtId="174" fontId="38" fillId="0" borderId="41" xfId="12" applyNumberFormat="1" applyFont="1" applyFill="1" applyBorder="1"/>
    <xf numFmtId="164" fontId="39" fillId="49" borderId="42" xfId="12" applyFont="1" applyFill="1" applyBorder="1"/>
    <xf numFmtId="174" fontId="38" fillId="0" borderId="43" xfId="12" applyNumberFormat="1" applyFont="1" applyFill="1" applyBorder="1"/>
    <xf numFmtId="174" fontId="41" fillId="72" borderId="31" xfId="12" applyNumberFormat="1" applyFont="1" applyFill="1" applyBorder="1"/>
    <xf numFmtId="174" fontId="41" fillId="72" borderId="37" xfId="12" applyNumberFormat="1" applyFont="1" applyFill="1" applyBorder="1"/>
    <xf numFmtId="174" fontId="38" fillId="0" borderId="34" xfId="12" applyNumberFormat="1" applyFont="1" applyFill="1" applyBorder="1"/>
    <xf numFmtId="164" fontId="43" fillId="50" borderId="43" xfId="12" applyFont="1" applyFill="1" applyBorder="1" applyAlignment="1">
      <alignment wrapText="1"/>
    </xf>
    <xf numFmtId="0" fontId="39" fillId="77" borderId="39" xfId="0" applyFont="1" applyFill="1" applyBorder="1"/>
    <xf numFmtId="164" fontId="43" fillId="76" borderId="31" xfId="12" applyFont="1" applyFill="1" applyBorder="1" applyAlignment="1">
      <alignment wrapText="1"/>
    </xf>
    <xf numFmtId="174" fontId="39" fillId="49" borderId="31" xfId="12" applyNumberFormat="1" applyFont="1" applyFill="1" applyBorder="1"/>
    <xf numFmtId="0" fontId="38" fillId="0" borderId="0" xfId="0" applyFont="1" applyFill="1" applyAlignment="1" applyProtection="1">
      <protection hidden="1"/>
    </xf>
    <xf numFmtId="174" fontId="41" fillId="72" borderId="38" xfId="12" applyNumberFormat="1" applyFont="1" applyFill="1" applyBorder="1" applyAlignment="1"/>
    <xf numFmtId="174" fontId="41" fillId="55" borderId="35" xfId="12" applyNumberFormat="1" applyFont="1" applyFill="1" applyBorder="1"/>
    <xf numFmtId="174" fontId="38" fillId="0" borderId="0" xfId="0" applyNumberFormat="1" applyFont="1" applyAlignment="1"/>
    <xf numFmtId="173" fontId="41" fillId="63" borderId="38" xfId="0" applyNumberFormat="1" applyFont="1" applyFill="1" applyBorder="1"/>
    <xf numFmtId="174" fontId="7" fillId="62" borderId="40" xfId="12" applyNumberFormat="1" applyFont="1" applyFill="1" applyBorder="1"/>
    <xf numFmtId="174" fontId="46" fillId="0" borderId="38" xfId="0" applyNumberFormat="1" applyFont="1" applyFill="1" applyBorder="1"/>
    <xf numFmtId="174" fontId="38" fillId="12" borderId="37" xfId="12" applyNumberFormat="1" applyFont="1" applyFill="1" applyBorder="1" applyAlignment="1"/>
    <xf numFmtId="164" fontId="41" fillId="51" borderId="32" xfId="12" applyFont="1" applyFill="1" applyBorder="1" applyAlignment="1">
      <alignment vertical="center" wrapText="1"/>
    </xf>
    <xf numFmtId="164" fontId="41" fillId="51" borderId="31" xfId="12" applyFont="1" applyFill="1" applyBorder="1" applyAlignment="1">
      <alignment vertical="center" wrapText="1"/>
    </xf>
    <xf numFmtId="174" fontId="45" fillId="52" borderId="40" xfId="12" applyNumberFormat="1" applyFont="1" applyFill="1" applyBorder="1" applyAlignment="1">
      <alignment wrapText="1"/>
    </xf>
    <xf numFmtId="174" fontId="38" fillId="12" borderId="35" xfId="12" applyNumberFormat="1" applyFont="1" applyFill="1" applyBorder="1" applyAlignment="1"/>
    <xf numFmtId="164" fontId="38" fillId="48" borderId="38" xfId="12" applyFont="1" applyFill="1" applyBorder="1"/>
    <xf numFmtId="164" fontId="38" fillId="49" borderId="38" xfId="12" applyFont="1" applyFill="1" applyBorder="1" applyAlignment="1">
      <alignment vertical="center" wrapText="1"/>
    </xf>
    <xf numFmtId="164" fontId="41" fillId="61" borderId="38" xfId="12" applyFont="1" applyFill="1" applyBorder="1" applyAlignment="1">
      <alignment wrapText="1"/>
    </xf>
    <xf numFmtId="164" fontId="37" fillId="48" borderId="38" xfId="12" applyFont="1" applyFill="1" applyBorder="1"/>
    <xf numFmtId="164" fontId="39" fillId="49" borderId="37" xfId="12" applyFont="1" applyFill="1" applyBorder="1" applyAlignment="1">
      <alignment horizontal="center" vertical="center"/>
    </xf>
    <xf numFmtId="0" fontId="46" fillId="0" borderId="38" xfId="0" applyFont="1" applyFill="1" applyBorder="1" applyAlignment="1"/>
    <xf numFmtId="2" fontId="41" fillId="63" borderId="38" xfId="12" applyNumberFormat="1" applyFont="1" applyFill="1" applyBorder="1"/>
    <xf numFmtId="164" fontId="41" fillId="2" borderId="38" xfId="12" applyFont="1" applyFill="1" applyBorder="1"/>
    <xf numFmtId="164" fontId="41" fillId="11" borderId="38" xfId="12" applyFont="1" applyFill="1" applyBorder="1"/>
    <xf numFmtId="164" fontId="39" fillId="49" borderId="43" xfId="12" applyFont="1" applyFill="1" applyBorder="1" applyAlignment="1"/>
    <xf numFmtId="174" fontId="38" fillId="49" borderId="41" xfId="12" applyNumberFormat="1" applyFont="1" applyFill="1" applyBorder="1" applyAlignment="1">
      <alignment vertical="center" wrapText="1"/>
    </xf>
    <xf numFmtId="164" fontId="41" fillId="11" borderId="38" xfId="12" applyFont="1" applyFill="1" applyBorder="1" applyAlignment="1">
      <alignment vertical="center"/>
    </xf>
    <xf numFmtId="164" fontId="38" fillId="51" borderId="37" xfId="12" applyFont="1" applyFill="1" applyBorder="1" applyAlignment="1">
      <alignment vertical="center" wrapText="1"/>
    </xf>
    <xf numFmtId="164" fontId="41" fillId="13" borderId="38" xfId="12" applyFont="1" applyFill="1" applyBorder="1" applyAlignment="1">
      <alignment wrapText="1"/>
    </xf>
    <xf numFmtId="164" fontId="43" fillId="51" borderId="43" xfId="12" applyFont="1" applyFill="1" applyBorder="1" applyAlignment="1">
      <alignment wrapText="1"/>
    </xf>
    <xf numFmtId="174" fontId="46" fillId="0" borderId="37" xfId="0" applyNumberFormat="1" applyFont="1" applyFill="1" applyBorder="1"/>
    <xf numFmtId="174" fontId="46" fillId="0" borderId="39" xfId="0" applyNumberFormat="1" applyFont="1" applyFill="1" applyBorder="1"/>
    <xf numFmtId="174" fontId="47" fillId="0" borderId="34" xfId="12" applyNumberFormat="1" applyFont="1" applyFill="1" applyBorder="1"/>
    <xf numFmtId="174" fontId="47" fillId="0" borderId="36" xfId="12" applyNumberFormat="1" applyFont="1" applyFill="1" applyBorder="1"/>
    <xf numFmtId="164" fontId="39" fillId="0" borderId="32" xfId="12" applyFont="1" applyFill="1" applyBorder="1"/>
    <xf numFmtId="0" fontId="38" fillId="0" borderId="41" xfId="0" applyFont="1" applyFill="1" applyBorder="1" applyAlignment="1"/>
    <xf numFmtId="174" fontId="38" fillId="0" borderId="36" xfId="12" applyNumberFormat="1" applyFont="1" applyFill="1" applyBorder="1"/>
    <xf numFmtId="0" fontId="38" fillId="0" borderId="41" xfId="0" applyFont="1" applyFill="1" applyBorder="1"/>
    <xf numFmtId="0" fontId="43" fillId="50" borderId="34" xfId="0" applyFont="1" applyFill="1" applyBorder="1" applyAlignment="1"/>
    <xf numFmtId="174" fontId="38" fillId="74" borderId="34" xfId="12" applyNumberFormat="1" applyFont="1" applyFill="1" applyBorder="1"/>
    <xf numFmtId="174" fontId="38" fillId="71" borderId="36" xfId="12" applyNumberFormat="1" applyFont="1" applyFill="1" applyBorder="1"/>
    <xf numFmtId="174" fontId="40" fillId="0" borderId="0" xfId="12" applyNumberFormat="1" applyFont="1" applyFill="1" applyBorder="1"/>
    <xf numFmtId="174" fontId="41" fillId="72" borderId="30" xfId="12" applyNumberFormat="1" applyFont="1" applyFill="1" applyBorder="1"/>
    <xf numFmtId="174" fontId="41" fillId="0" borderId="37" xfId="12" applyNumberFormat="1" applyFont="1" applyFill="1" applyBorder="1"/>
    <xf numFmtId="174" fontId="41" fillId="0" borderId="39" xfId="12" applyNumberFormat="1" applyFont="1" applyFill="1" applyBorder="1"/>
    <xf numFmtId="164" fontId="39" fillId="0" borderId="31" xfId="12" applyFont="1" applyFill="1" applyBorder="1"/>
    <xf numFmtId="164" fontId="39" fillId="77" borderId="31" xfId="12" applyFont="1" applyFill="1" applyBorder="1"/>
    <xf numFmtId="0" fontId="38" fillId="0" borderId="38" xfId="0" applyFont="1" applyFill="1" applyBorder="1"/>
    <xf numFmtId="0" fontId="38" fillId="0" borderId="38" xfId="0" applyFont="1" applyBorder="1" applyAlignment="1"/>
    <xf numFmtId="173" fontId="38" fillId="0" borderId="35" xfId="0" applyNumberFormat="1" applyFont="1" applyFill="1" applyBorder="1"/>
    <xf numFmtId="0" fontId="41" fillId="0" borderId="35" xfId="0" applyFont="1" applyBorder="1" applyAlignment="1"/>
    <xf numFmtId="0" fontId="41" fillId="0" borderId="42" xfId="0" applyFont="1" applyBorder="1" applyAlignment="1"/>
    <xf numFmtId="173" fontId="3" fillId="0" borderId="0" xfId="0" applyNumberFormat="1" applyFont="1" applyFill="1" applyBorder="1"/>
    <xf numFmtId="173" fontId="5" fillId="0" borderId="0" xfId="0" applyNumberFormat="1" applyFont="1" applyFill="1" applyBorder="1"/>
    <xf numFmtId="0" fontId="3" fillId="0" borderId="33" xfId="0" applyFont="1" applyFill="1" applyBorder="1"/>
    <xf numFmtId="0" fontId="3" fillId="0" borderId="35" xfId="0" applyFont="1" applyFill="1" applyBorder="1"/>
    <xf numFmtId="173" fontId="3" fillId="55" borderId="0" xfId="0" applyNumberFormat="1" applyFont="1" applyFill="1" applyBorder="1"/>
    <xf numFmtId="173" fontId="8" fillId="71" borderId="34" xfId="0" applyNumberFormat="1" applyFont="1" applyFill="1" applyBorder="1"/>
    <xf numFmtId="173" fontId="8" fillId="71" borderId="0" xfId="0" applyNumberFormat="1" applyFont="1" applyFill="1" applyBorder="1"/>
    <xf numFmtId="173" fontId="3" fillId="71" borderId="0" xfId="0" applyNumberFormat="1" applyFont="1" applyFill="1" applyBorder="1"/>
    <xf numFmtId="174" fontId="32" fillId="50" borderId="33" xfId="17" applyNumberFormat="1" applyFont="1" applyFill="1" applyBorder="1" applyAlignment="1">
      <alignment vertical="center" wrapText="1"/>
    </xf>
    <xf numFmtId="173" fontId="3" fillId="71" borderId="34" xfId="0" applyNumberFormat="1" applyFont="1" applyFill="1" applyBorder="1"/>
    <xf numFmtId="174" fontId="46" fillId="0" borderId="0" xfId="12" applyNumberFormat="1" applyFont="1" applyBorder="1" applyAlignment="1"/>
    <xf numFmtId="0" fontId="15" fillId="0" borderId="35" xfId="0" applyFont="1" applyBorder="1" applyAlignment="1"/>
    <xf numFmtId="174" fontId="44" fillId="0" borderId="41" xfId="12" applyNumberFormat="1" applyFont="1" applyBorder="1" applyAlignment="1"/>
    <xf numFmtId="174" fontId="32" fillId="50" borderId="32" xfId="17" applyNumberFormat="1" applyFont="1" applyFill="1" applyBorder="1" applyAlignment="1">
      <alignment vertical="center" wrapText="1"/>
    </xf>
    <xf numFmtId="174" fontId="32" fillId="50" borderId="30" xfId="17" applyNumberFormat="1" applyFont="1" applyFill="1" applyBorder="1" applyAlignment="1">
      <alignment vertical="center" wrapText="1"/>
    </xf>
    <xf numFmtId="174" fontId="32" fillId="50" borderId="40" xfId="17" applyNumberFormat="1" applyFont="1" applyFill="1" applyBorder="1" applyAlignment="1">
      <alignment vertical="center" wrapText="1"/>
    </xf>
    <xf numFmtId="174" fontId="32" fillId="50" borderId="37" xfId="17" applyNumberFormat="1" applyFont="1" applyFill="1" applyBorder="1" applyAlignment="1">
      <alignment vertical="center" wrapText="1"/>
    </xf>
    <xf numFmtId="173" fontId="8" fillId="55" borderId="0" xfId="0" applyNumberFormat="1" applyFont="1" applyFill="1" applyBorder="1"/>
    <xf numFmtId="173" fontId="3" fillId="0" borderId="34" xfId="0" applyNumberFormat="1" applyFont="1" applyFill="1" applyBorder="1"/>
    <xf numFmtId="174" fontId="32" fillId="50" borderId="42" xfId="17" applyNumberFormat="1" applyFont="1" applyFill="1" applyBorder="1" applyAlignment="1">
      <alignment vertical="center" wrapText="1"/>
    </xf>
    <xf numFmtId="174" fontId="32" fillId="50" borderId="36" xfId="17" applyNumberFormat="1" applyFont="1" applyFill="1" applyBorder="1" applyAlignment="1">
      <alignment vertical="center" wrapText="1"/>
    </xf>
    <xf numFmtId="174" fontId="32" fillId="50" borderId="54" xfId="17" applyNumberFormat="1" applyFont="1" applyFill="1" applyBorder="1" applyAlignment="1">
      <alignment vertical="center" wrapText="1"/>
    </xf>
    <xf numFmtId="174" fontId="32" fillId="50" borderId="54" xfId="12" applyNumberFormat="1" applyFont="1" applyFill="1" applyBorder="1" applyAlignment="1">
      <alignment vertical="center" wrapText="1"/>
    </xf>
    <xf numFmtId="0" fontId="2" fillId="0" borderId="35" xfId="0" applyFont="1" applyFill="1" applyBorder="1"/>
    <xf numFmtId="174" fontId="3" fillId="0" borderId="41" xfId="12" applyNumberFormat="1" applyFont="1" applyFill="1" applyBorder="1"/>
    <xf numFmtId="0" fontId="2" fillId="11" borderId="41" xfId="0" applyFont="1" applyFill="1" applyBorder="1"/>
    <xf numFmtId="0" fontId="38" fillId="0" borderId="0" xfId="0" applyFont="1"/>
    <xf numFmtId="0" fontId="38" fillId="0" borderId="0" xfId="0" applyFont="1" applyAlignment="1">
      <alignment horizontal="left" indent="4"/>
    </xf>
    <xf numFmtId="174" fontId="38" fillId="0" borderId="0" xfId="17" applyNumberFormat="1" applyFont="1"/>
    <xf numFmtId="174" fontId="38" fillId="0" borderId="0" xfId="17" applyNumberFormat="1" applyFont="1" applyAlignment="1"/>
    <xf numFmtId="174" fontId="38" fillId="0" borderId="35" xfId="17" applyNumberFormat="1" applyFont="1" applyBorder="1" applyAlignment="1"/>
    <xf numFmtId="174" fontId="38" fillId="0" borderId="0" xfId="0" applyNumberFormat="1" applyFont="1"/>
    <xf numFmtId="174" fontId="38" fillId="0" borderId="35" xfId="0" applyNumberFormat="1" applyFont="1" applyBorder="1"/>
    <xf numFmtId="174" fontId="38" fillId="0" borderId="41" xfId="0" applyNumberFormat="1" applyFont="1" applyBorder="1"/>
    <xf numFmtId="174" fontId="38" fillId="0" borderId="41" xfId="17" applyNumberFormat="1" applyFont="1" applyBorder="1"/>
    <xf numFmtId="174" fontId="38" fillId="0" borderId="0" xfId="0" applyNumberFormat="1" applyFont="1" applyBorder="1"/>
    <xf numFmtId="0" fontId="38" fillId="0" borderId="41" xfId="0" applyFont="1" applyBorder="1"/>
    <xf numFmtId="174" fontId="39" fillId="0" borderId="35" xfId="17" applyNumberFormat="1" applyFont="1" applyBorder="1" applyAlignment="1"/>
    <xf numFmtId="0" fontId="39" fillId="0" borderId="0" xfId="0" applyFont="1"/>
    <xf numFmtId="174" fontId="39" fillId="0" borderId="41" xfId="0" applyNumberFormat="1" applyFont="1" applyBorder="1"/>
    <xf numFmtId="174" fontId="39" fillId="0" borderId="0" xfId="0" applyNumberFormat="1" applyFont="1"/>
    <xf numFmtId="0" fontId="39" fillId="0" borderId="35" xfId="0" applyFont="1" applyBorder="1"/>
    <xf numFmtId="174" fontId="39" fillId="0" borderId="41" xfId="17" applyNumberFormat="1" applyFont="1" applyBorder="1"/>
    <xf numFmtId="0" fontId="41" fillId="0" borderId="0" xfId="0" applyFont="1"/>
    <xf numFmtId="0" fontId="38" fillId="0" borderId="35" xfId="0" applyFont="1" applyBorder="1"/>
    <xf numFmtId="174" fontId="38" fillId="58" borderId="41" xfId="17" applyNumberFormat="1" applyFont="1" applyFill="1" applyBorder="1"/>
    <xf numFmtId="174" fontId="38" fillId="0" borderId="42" xfId="17" applyNumberFormat="1" applyFont="1" applyBorder="1" applyAlignment="1"/>
    <xf numFmtId="0" fontId="38" fillId="0" borderId="36" xfId="0" applyFont="1" applyBorder="1"/>
    <xf numFmtId="0" fontId="38" fillId="0" borderId="54" xfId="0" applyFont="1" applyBorder="1"/>
    <xf numFmtId="0" fontId="38" fillId="0" borderId="42" xfId="0" applyFont="1" applyBorder="1"/>
    <xf numFmtId="174" fontId="38" fillId="58" borderId="54" xfId="17" applyNumberFormat="1" applyFont="1" applyFill="1" applyBorder="1"/>
    <xf numFmtId="0" fontId="38" fillId="0" borderId="0" xfId="0" applyFont="1" applyAlignment="1">
      <alignment horizontal="right"/>
    </xf>
    <xf numFmtId="174" fontId="38" fillId="0" borderId="0" xfId="17" applyNumberFormat="1" applyFont="1" applyBorder="1"/>
    <xf numFmtId="174" fontId="38" fillId="0" borderId="35" xfId="17" applyNumberFormat="1" applyFont="1" applyBorder="1"/>
    <xf numFmtId="174" fontId="38" fillId="0" borderId="38" xfId="17" applyNumberFormat="1" applyFont="1" applyBorder="1"/>
    <xf numFmtId="164" fontId="38" fillId="12" borderId="38" xfId="17" applyFont="1" applyFill="1" applyBorder="1"/>
    <xf numFmtId="0" fontId="69" fillId="0" borderId="0" xfId="0" applyFont="1" applyAlignment="1">
      <alignment horizontal="left" indent="2"/>
    </xf>
    <xf numFmtId="0" fontId="38" fillId="0" borderId="38" xfId="0" applyFont="1" applyBorder="1"/>
    <xf numFmtId="0" fontId="38" fillId="12" borderId="38" xfId="0" applyFont="1" applyFill="1" applyBorder="1"/>
    <xf numFmtId="43" fontId="38" fillId="0" borderId="35" xfId="0" applyNumberFormat="1" applyFont="1" applyBorder="1"/>
    <xf numFmtId="43" fontId="38" fillId="0" borderId="0" xfId="0" applyNumberFormat="1" applyFont="1"/>
    <xf numFmtId="43" fontId="38" fillId="0" borderId="38" xfId="0" applyNumberFormat="1" applyFont="1" applyBorder="1"/>
    <xf numFmtId="43" fontId="38" fillId="0" borderId="38" xfId="0" applyNumberFormat="1" applyFont="1" applyFill="1" applyBorder="1"/>
    <xf numFmtId="43" fontId="38" fillId="12" borderId="38" xfId="0" applyNumberFormat="1" applyFont="1" applyFill="1" applyBorder="1"/>
    <xf numFmtId="0" fontId="42" fillId="69" borderId="0" xfId="0" applyFont="1" applyFill="1" applyAlignment="1">
      <alignment horizontal="left" indent="2"/>
    </xf>
    <xf numFmtId="0" fontId="39" fillId="69" borderId="0" xfId="0" applyFont="1" applyFill="1"/>
    <xf numFmtId="0" fontId="42" fillId="69" borderId="35" xfId="0" applyFont="1" applyFill="1" applyBorder="1"/>
    <xf numFmtId="0" fontId="42" fillId="69" borderId="0" xfId="0" applyFont="1" applyFill="1"/>
    <xf numFmtId="0" fontId="42" fillId="69" borderId="41" xfId="0" applyFont="1" applyFill="1" applyBorder="1"/>
    <xf numFmtId="43" fontId="42" fillId="69" borderId="35" xfId="0" applyNumberFormat="1" applyFont="1" applyFill="1" applyBorder="1"/>
    <xf numFmtId="43" fontId="42" fillId="69" borderId="0" xfId="0" applyNumberFormat="1" applyFont="1" applyFill="1"/>
    <xf numFmtId="43" fontId="42" fillId="69" borderId="38" xfId="0" applyNumberFormat="1" applyFont="1" applyFill="1" applyBorder="1"/>
    <xf numFmtId="164" fontId="42" fillId="69" borderId="38" xfId="17" applyFont="1" applyFill="1" applyBorder="1"/>
    <xf numFmtId="0" fontId="42" fillId="0" borderId="0" xfId="0" applyFont="1" applyAlignment="1">
      <alignment horizontal="left" indent="2"/>
    </xf>
    <xf numFmtId="0" fontId="42" fillId="0" borderId="35" xfId="0" applyFont="1" applyBorder="1"/>
    <xf numFmtId="0" fontId="42" fillId="0" borderId="0" xfId="0" applyFont="1"/>
    <xf numFmtId="0" fontId="42" fillId="0" borderId="41" xfId="0" applyFont="1" applyBorder="1"/>
    <xf numFmtId="43" fontId="42" fillId="0" borderId="35" xfId="0" applyNumberFormat="1" applyFont="1" applyBorder="1"/>
    <xf numFmtId="43" fontId="42" fillId="0" borderId="0" xfId="0" applyNumberFormat="1" applyFont="1"/>
    <xf numFmtId="43" fontId="42" fillId="0" borderId="38" xfId="0" applyNumberFormat="1" applyFont="1" applyBorder="1"/>
    <xf numFmtId="164" fontId="42" fillId="12" borderId="38" xfId="17" applyFont="1" applyFill="1" applyBorder="1"/>
    <xf numFmtId="0" fontId="38" fillId="0" borderId="0" xfId="0" applyFont="1" applyAlignment="1">
      <alignment horizontal="left" indent="5"/>
    </xf>
    <xf numFmtId="174" fontId="42" fillId="69" borderId="0" xfId="0" applyNumberFormat="1" applyFont="1" applyFill="1"/>
    <xf numFmtId="0" fontId="39" fillId="48" borderId="0" xfId="0" applyFont="1" applyFill="1" applyAlignment="1">
      <alignment horizontal="left"/>
    </xf>
    <xf numFmtId="0" fontId="39" fillId="48" borderId="0" xfId="0" applyFont="1" applyFill="1"/>
    <xf numFmtId="0" fontId="39" fillId="48" borderId="35" xfId="0" applyFont="1" applyFill="1" applyBorder="1"/>
    <xf numFmtId="174" fontId="39" fillId="48" borderId="0" xfId="0" applyNumberFormat="1" applyFont="1" applyFill="1"/>
    <xf numFmtId="174" fontId="39" fillId="48" borderId="41" xfId="0" applyNumberFormat="1" applyFont="1" applyFill="1" applyBorder="1"/>
    <xf numFmtId="43" fontId="39" fillId="48" borderId="35" xfId="0" applyNumberFormat="1" applyFont="1" applyFill="1" applyBorder="1"/>
    <xf numFmtId="43" fontId="39" fillId="48" borderId="0" xfId="0" applyNumberFormat="1" applyFont="1" applyFill="1"/>
    <xf numFmtId="43" fontId="39" fillId="48" borderId="38" xfId="0" applyNumberFormat="1" applyFont="1" applyFill="1" applyBorder="1"/>
    <xf numFmtId="164" fontId="39" fillId="48" borderId="38" xfId="17" applyFont="1" applyFill="1" applyBorder="1"/>
    <xf numFmtId="174" fontId="39" fillId="0" borderId="0" xfId="17" applyNumberFormat="1" applyFont="1" applyAlignment="1"/>
    <xf numFmtId="0" fontId="38" fillId="0" borderId="0" xfId="0" applyFont="1" applyAlignment="1">
      <alignment horizontal="left" indent="2"/>
    </xf>
    <xf numFmtId="174" fontId="39" fillId="48" borderId="35" xfId="0" applyNumberFormat="1" applyFont="1" applyFill="1" applyBorder="1"/>
    <xf numFmtId="0" fontId="39" fillId="0" borderId="33" xfId="0" applyFont="1" applyBorder="1"/>
    <xf numFmtId="0" fontId="38" fillId="0" borderId="34" xfId="0" applyFont="1" applyBorder="1"/>
    <xf numFmtId="43" fontId="38" fillId="72" borderId="34" xfId="0" applyNumberFormat="1" applyFont="1" applyFill="1" applyBorder="1"/>
    <xf numFmtId="0" fontId="38" fillId="72" borderId="34" xfId="0" applyFont="1" applyFill="1" applyBorder="1"/>
    <xf numFmtId="43" fontId="39" fillId="12" borderId="43" xfId="0" applyNumberFormat="1" applyFont="1" applyFill="1" applyBorder="1"/>
    <xf numFmtId="0" fontId="39" fillId="0" borderId="42" xfId="0" applyFont="1" applyBorder="1"/>
    <xf numFmtId="43" fontId="38" fillId="0" borderId="36" xfId="0" applyNumberFormat="1" applyFont="1" applyBorder="1"/>
    <xf numFmtId="43" fontId="38" fillId="72" borderId="36" xfId="0" applyNumberFormat="1" applyFont="1" applyFill="1" applyBorder="1"/>
    <xf numFmtId="43" fontId="39" fillId="12" borderId="54" xfId="0" applyNumberFormat="1" applyFont="1" applyFill="1" applyBorder="1"/>
    <xf numFmtId="0" fontId="38" fillId="0" borderId="0" xfId="0" applyFont="1" applyBorder="1"/>
    <xf numFmtId="0" fontId="38" fillId="0" borderId="35" xfId="0" applyFont="1" applyBorder="1" applyAlignment="1">
      <alignment wrapText="1"/>
    </xf>
    <xf numFmtId="0" fontId="38" fillId="0" borderId="0" xfId="0" applyFont="1" applyBorder="1" applyAlignment="1">
      <alignment horizontal="right"/>
    </xf>
    <xf numFmtId="164" fontId="38" fillId="0" borderId="41" xfId="17" applyFont="1" applyFill="1" applyBorder="1" applyAlignment="1">
      <alignment wrapText="1"/>
    </xf>
    <xf numFmtId="164" fontId="38" fillId="0" borderId="41" xfId="17" applyFont="1" applyFill="1" applyBorder="1" applyAlignment="1"/>
    <xf numFmtId="164" fontId="38" fillId="0" borderId="54" xfId="17" applyFont="1" applyFill="1" applyBorder="1"/>
    <xf numFmtId="166" fontId="3" fillId="69" borderId="0" xfId="0" applyNumberFormat="1" applyFont="1" applyFill="1" applyBorder="1" applyAlignment="1">
      <alignment horizontal="center"/>
    </xf>
    <xf numFmtId="166" fontId="3" fillId="69" borderId="36" xfId="0" applyNumberFormat="1" applyFont="1" applyFill="1" applyBorder="1" applyAlignment="1">
      <alignment horizontal="center"/>
    </xf>
    <xf numFmtId="166" fontId="8" fillId="69" borderId="35" xfId="0" applyNumberFormat="1" applyFont="1" applyFill="1" applyBorder="1" applyAlignment="1">
      <alignment horizontal="center"/>
    </xf>
    <xf numFmtId="166" fontId="8" fillId="69" borderId="42" xfId="0" applyNumberFormat="1" applyFont="1" applyFill="1" applyBorder="1" applyAlignment="1">
      <alignment horizontal="center"/>
    </xf>
    <xf numFmtId="166" fontId="3" fillId="69" borderId="42" xfId="0" applyNumberFormat="1" applyFont="1" applyFill="1" applyBorder="1" applyAlignment="1">
      <alignment horizontal="center"/>
    </xf>
    <xf numFmtId="166" fontId="3" fillId="69" borderId="35" xfId="0" applyNumberFormat="1" applyFont="1" applyFill="1" applyBorder="1" applyAlignment="1">
      <alignment horizontal="center"/>
    </xf>
    <xf numFmtId="173" fontId="38" fillId="70" borderId="38" xfId="0" applyNumberFormat="1" applyFont="1" applyFill="1" applyBorder="1"/>
    <xf numFmtId="173" fontId="38" fillId="70" borderId="35" xfId="0" applyNumberFormat="1" applyFont="1" applyFill="1" applyBorder="1"/>
    <xf numFmtId="173" fontId="41" fillId="70" borderId="39" xfId="0" applyNumberFormat="1" applyFont="1" applyFill="1" applyBorder="1"/>
    <xf numFmtId="174" fontId="46" fillId="0" borderId="0" xfId="0" applyNumberFormat="1" applyFont="1" applyFill="1" applyAlignment="1"/>
    <xf numFmtId="174" fontId="43" fillId="50" borderId="0" xfId="12" applyNumberFormat="1" applyFont="1" applyFill="1" applyBorder="1" applyAlignment="1">
      <alignment vertical="center" wrapText="1"/>
    </xf>
    <xf numFmtId="10" fontId="44" fillId="49" borderId="0" xfId="18" applyNumberFormat="1" applyFont="1" applyFill="1" applyBorder="1" applyAlignment="1">
      <alignment horizontal="center" wrapText="1"/>
    </xf>
    <xf numFmtId="176" fontId="38" fillId="58" borderId="0" xfId="18" applyNumberFormat="1" applyFont="1" applyFill="1" applyBorder="1" applyAlignment="1">
      <alignment horizontal="center" wrapText="1"/>
    </xf>
    <xf numFmtId="176" fontId="38" fillId="58" borderId="36" xfId="18" applyNumberFormat="1" applyFont="1" applyFill="1" applyBorder="1" applyAlignment="1">
      <alignment horizontal="center" wrapText="1"/>
    </xf>
    <xf numFmtId="176" fontId="39" fillId="0" borderId="36" xfId="18" applyNumberFormat="1" applyFont="1" applyFill="1" applyBorder="1" applyAlignment="1">
      <alignment horizontal="center" wrapText="1"/>
    </xf>
    <xf numFmtId="164" fontId="68" fillId="49" borderId="34" xfId="12" applyFont="1" applyFill="1" applyBorder="1" applyAlignment="1">
      <alignment wrapText="1"/>
    </xf>
    <xf numFmtId="10" fontId="44" fillId="49" borderId="34" xfId="18" applyNumberFormat="1" applyFont="1" applyFill="1" applyBorder="1" applyAlignment="1">
      <alignment horizontal="center" wrapText="1"/>
    </xf>
    <xf numFmtId="164" fontId="68" fillId="49" borderId="33" xfId="12" applyFont="1" applyFill="1" applyBorder="1" applyAlignment="1">
      <alignment wrapText="1"/>
    </xf>
    <xf numFmtId="174" fontId="38" fillId="0" borderId="35" xfId="12" applyNumberFormat="1" applyFont="1" applyFill="1" applyBorder="1" applyAlignment="1"/>
    <xf numFmtId="174" fontId="38" fillId="0" borderId="41" xfId="12" applyNumberFormat="1" applyFont="1" applyFill="1" applyBorder="1" applyAlignment="1"/>
    <xf numFmtId="174" fontId="38" fillId="0" borderId="38" xfId="12" applyNumberFormat="1" applyFont="1" applyFill="1" applyBorder="1" applyAlignment="1"/>
    <xf numFmtId="0" fontId="38" fillId="0" borderId="33" xfId="0" applyFont="1" applyBorder="1" applyAlignment="1"/>
    <xf numFmtId="173" fontId="55" fillId="60" borderId="37" xfId="0" applyNumberFormat="1" applyFont="1" applyFill="1" applyBorder="1"/>
    <xf numFmtId="0" fontId="38" fillId="0" borderId="42" xfId="0" applyFont="1" applyBorder="1" applyAlignment="1"/>
    <xf numFmtId="173" fontId="55" fillId="60" borderId="39" xfId="0" applyNumberFormat="1" applyFont="1" applyFill="1" applyBorder="1"/>
    <xf numFmtId="0" fontId="38" fillId="0" borderId="41" xfId="0" applyFont="1" applyBorder="1" applyAlignment="1"/>
    <xf numFmtId="0" fontId="39" fillId="0" borderId="41" xfId="0" applyFont="1" applyBorder="1" applyAlignment="1"/>
    <xf numFmtId="164" fontId="39" fillId="49" borderId="36" xfId="12" applyFont="1" applyFill="1" applyBorder="1"/>
    <xf numFmtId="0" fontId="38" fillId="0" borderId="37" xfId="0" applyFont="1" applyBorder="1" applyAlignment="1"/>
    <xf numFmtId="0" fontId="38" fillId="0" borderId="39" xfId="0" applyFont="1" applyBorder="1" applyAlignment="1"/>
    <xf numFmtId="173" fontId="39" fillId="60" borderId="37" xfId="0" applyNumberFormat="1" applyFont="1" applyFill="1" applyBorder="1"/>
    <xf numFmtId="0" fontId="38" fillId="0" borderId="38" xfId="0" applyFont="1" applyBorder="1" applyAlignment="1" applyProtection="1">
      <protection hidden="1"/>
    </xf>
    <xf numFmtId="173" fontId="39" fillId="60" borderId="39" xfId="0" applyNumberFormat="1" applyFont="1" applyFill="1" applyBorder="1"/>
    <xf numFmtId="0" fontId="38" fillId="0" borderId="38" xfId="0" applyFont="1" applyFill="1" applyBorder="1" applyAlignment="1"/>
    <xf numFmtId="0" fontId="38" fillId="0" borderId="37" xfId="0" applyFont="1" applyFill="1" applyBorder="1" applyAlignment="1"/>
    <xf numFmtId="173" fontId="42" fillId="71" borderId="37" xfId="0" applyNumberFormat="1" applyFont="1" applyFill="1" applyBorder="1"/>
    <xf numFmtId="174" fontId="41" fillId="0" borderId="37" xfId="12" applyNumberFormat="1" applyFont="1" applyFill="1" applyBorder="1" applyAlignment="1">
      <alignment vertical="center"/>
    </xf>
    <xf numFmtId="174" fontId="41" fillId="0" borderId="33" xfId="12" applyNumberFormat="1" applyFont="1" applyFill="1" applyBorder="1" applyAlignment="1">
      <alignment vertical="center"/>
    </xf>
    <xf numFmtId="174" fontId="41" fillId="0" borderId="43" xfId="12" applyNumberFormat="1" applyFont="1" applyFill="1" applyBorder="1" applyAlignment="1">
      <alignment vertical="center"/>
    </xf>
    <xf numFmtId="174" fontId="38" fillId="52" borderId="41" xfId="12" applyNumberFormat="1" applyFont="1" applyFill="1" applyBorder="1" applyAlignment="1">
      <alignment wrapText="1"/>
    </xf>
    <xf numFmtId="164" fontId="37" fillId="48" borderId="33" xfId="12" applyFont="1" applyFill="1" applyBorder="1" applyAlignment="1">
      <alignment vertical="center" wrapText="1"/>
    </xf>
    <xf numFmtId="164" fontId="37" fillId="48" borderId="37" xfId="12" applyFont="1" applyFill="1" applyBorder="1" applyAlignment="1">
      <alignment vertical="center" wrapText="1"/>
    </xf>
    <xf numFmtId="164" fontId="37" fillId="0" borderId="37" xfId="12" applyFont="1" applyFill="1" applyBorder="1" applyAlignment="1">
      <alignment vertical="center" wrapText="1"/>
    </xf>
    <xf numFmtId="174" fontId="70" fillId="0" borderId="0" xfId="12" applyNumberFormat="1" applyFont="1" applyFill="1" applyBorder="1"/>
    <xf numFmtId="174" fontId="46" fillId="0" borderId="0" xfId="0" applyNumberFormat="1" applyFont="1" applyAlignment="1"/>
    <xf numFmtId="174" fontId="39" fillId="49" borderId="38" xfId="12" applyNumberFormat="1" applyFont="1" applyFill="1" applyBorder="1" applyAlignment="1">
      <alignment wrapText="1"/>
    </xf>
    <xf numFmtId="174" fontId="39" fillId="49" borderId="0" xfId="12" applyNumberFormat="1" applyFont="1" applyFill="1" applyBorder="1" applyAlignment="1">
      <alignment wrapText="1"/>
    </xf>
    <xf numFmtId="174" fontId="46" fillId="0" borderId="38" xfId="0" applyNumberFormat="1" applyFont="1" applyFill="1" applyBorder="1" applyAlignment="1">
      <alignment horizontal="left" indent="2"/>
    </xf>
    <xf numFmtId="174" fontId="46" fillId="0" borderId="0" xfId="0" applyNumberFormat="1" applyFont="1" applyFill="1" applyBorder="1" applyAlignment="1">
      <alignment horizontal="right"/>
    </xf>
    <xf numFmtId="174" fontId="46" fillId="65" borderId="0" xfId="0" applyNumberFormat="1" applyFont="1" applyFill="1" applyBorder="1" applyAlignment="1">
      <alignment horizontal="right"/>
    </xf>
    <xf numFmtId="174" fontId="46" fillId="0" borderId="38" xfId="0" applyNumberFormat="1" applyFont="1" applyFill="1" applyBorder="1" applyAlignment="1">
      <alignment horizontal="right"/>
    </xf>
    <xf numFmtId="174" fontId="47" fillId="0" borderId="38" xfId="0" applyNumberFormat="1" applyFont="1" applyFill="1" applyBorder="1" applyAlignment="1">
      <alignment horizontal="left" indent="2"/>
    </xf>
    <xf numFmtId="174" fontId="47" fillId="0" borderId="0" xfId="0" applyNumberFormat="1" applyFont="1" applyFill="1" applyBorder="1" applyAlignment="1">
      <alignment horizontal="right"/>
    </xf>
    <xf numFmtId="174" fontId="46" fillId="0" borderId="35" xfId="0" applyNumberFormat="1" applyFont="1" applyFill="1" applyBorder="1" applyAlignment="1">
      <alignment horizontal="left" indent="2"/>
    </xf>
    <xf numFmtId="174" fontId="46" fillId="0" borderId="42" xfId="0" applyNumberFormat="1" applyFont="1" applyFill="1" applyBorder="1" applyAlignment="1">
      <alignment horizontal="left" indent="2"/>
    </xf>
    <xf numFmtId="174" fontId="46" fillId="0" borderId="39" xfId="0" applyNumberFormat="1" applyFont="1" applyFill="1" applyBorder="1" applyAlignment="1">
      <alignment horizontal="right"/>
    </xf>
    <xf numFmtId="174" fontId="46" fillId="0" borderId="36" xfId="0" applyNumberFormat="1" applyFont="1" applyFill="1" applyBorder="1"/>
    <xf numFmtId="174" fontId="46" fillId="0" borderId="35" xfId="0" applyNumberFormat="1" applyFont="1" applyFill="1" applyBorder="1" applyAlignment="1">
      <alignment horizontal="left" vertical="center" indent="2"/>
    </xf>
    <xf numFmtId="174" fontId="46" fillId="65" borderId="0" xfId="0" applyNumberFormat="1" applyFont="1" applyFill="1" applyBorder="1"/>
    <xf numFmtId="174" fontId="46" fillId="79" borderId="35" xfId="0" applyNumberFormat="1" applyFont="1" applyFill="1" applyBorder="1" applyAlignment="1">
      <alignment horizontal="left" vertical="center" indent="2"/>
    </xf>
    <xf numFmtId="174" fontId="46" fillId="79" borderId="0" xfId="0" applyNumberFormat="1" applyFont="1" applyFill="1" applyBorder="1" applyAlignment="1">
      <alignment horizontal="right"/>
    </xf>
    <xf numFmtId="174" fontId="46" fillId="79" borderId="38" xfId="0" applyNumberFormat="1" applyFont="1" applyFill="1" applyBorder="1" applyAlignment="1">
      <alignment horizontal="right"/>
    </xf>
    <xf numFmtId="174" fontId="46" fillId="0" borderId="35" xfId="0" applyNumberFormat="1" applyFont="1" applyFill="1" applyBorder="1"/>
    <xf numFmtId="174" fontId="68" fillId="49" borderId="32" xfId="12" applyNumberFormat="1" applyFont="1" applyFill="1" applyBorder="1" applyAlignment="1">
      <alignment wrapText="1"/>
    </xf>
    <xf numFmtId="174" fontId="68" fillId="49" borderId="30" xfId="12" applyNumberFormat="1" applyFont="1" applyFill="1" applyBorder="1" applyAlignment="1">
      <alignment wrapText="1"/>
    </xf>
    <xf numFmtId="174" fontId="70" fillId="0" borderId="0" xfId="0" applyNumberFormat="1" applyFont="1" applyFill="1" applyBorder="1"/>
    <xf numFmtId="174" fontId="70" fillId="0" borderId="0" xfId="0" applyNumberFormat="1" applyFont="1" applyFill="1" applyAlignment="1"/>
    <xf numFmtId="174" fontId="46" fillId="2" borderId="0" xfId="0" applyNumberFormat="1" applyFont="1" applyFill="1" applyBorder="1"/>
    <xf numFmtId="174" fontId="44" fillId="49" borderId="32" xfId="12" applyNumberFormat="1" applyFont="1" applyFill="1" applyBorder="1" applyAlignment="1">
      <alignment wrapText="1"/>
    </xf>
    <xf numFmtId="174" fontId="44" fillId="49" borderId="30" xfId="12" applyNumberFormat="1" applyFont="1" applyFill="1" applyBorder="1" applyAlignment="1">
      <alignment wrapText="1"/>
    </xf>
    <xf numFmtId="174" fontId="44" fillId="49" borderId="31" xfId="12" applyNumberFormat="1" applyFont="1" applyFill="1" applyBorder="1" applyAlignment="1">
      <alignment wrapText="1"/>
    </xf>
    <xf numFmtId="174" fontId="32" fillId="0" borderId="32" xfId="12" applyNumberFormat="1" applyFont="1" applyFill="1" applyBorder="1" applyAlignment="1">
      <alignment vertical="center" wrapText="1"/>
    </xf>
    <xf numFmtId="174" fontId="32" fillId="0" borderId="30" xfId="12" applyNumberFormat="1" applyFont="1" applyFill="1" applyBorder="1" applyAlignment="1">
      <alignment vertical="center" wrapText="1"/>
    </xf>
    <xf numFmtId="174" fontId="32" fillId="0" borderId="31" xfId="12" applyNumberFormat="1" applyFont="1" applyFill="1" applyBorder="1" applyAlignment="1">
      <alignment vertical="center" wrapText="1"/>
    </xf>
    <xf numFmtId="174" fontId="56" fillId="50" borderId="37" xfId="12" applyNumberFormat="1" applyFont="1" applyFill="1" applyBorder="1" applyAlignment="1">
      <alignment vertical="center" wrapText="1"/>
    </xf>
    <xf numFmtId="174" fontId="46" fillId="0" borderId="34" xfId="0" applyNumberFormat="1" applyFont="1" applyFill="1" applyBorder="1" applyAlignment="1"/>
    <xf numFmtId="174" fontId="46" fillId="0" borderId="0" xfId="0" applyNumberFormat="1" applyFont="1" applyBorder="1" applyAlignment="1"/>
    <xf numFmtId="174" fontId="68" fillId="49" borderId="40" xfId="12" applyNumberFormat="1" applyFont="1" applyFill="1" applyBorder="1" applyAlignment="1">
      <alignment wrapText="1"/>
    </xf>
    <xf numFmtId="174" fontId="44" fillId="69" borderId="43" xfId="0" applyNumberFormat="1" applyFont="1" applyFill="1" applyBorder="1" applyAlignment="1"/>
    <xf numFmtId="174" fontId="44" fillId="69" borderId="41" xfId="0" applyNumberFormat="1" applyFont="1" applyFill="1" applyBorder="1" applyAlignment="1"/>
    <xf numFmtId="174" fontId="44" fillId="69" borderId="33" xfId="0" applyNumberFormat="1" applyFont="1" applyFill="1" applyBorder="1"/>
    <xf numFmtId="174" fontId="44" fillId="69" borderId="35" xfId="0" applyNumberFormat="1" applyFont="1" applyFill="1" applyBorder="1"/>
    <xf numFmtId="174" fontId="44" fillId="69" borderId="35" xfId="0" applyNumberFormat="1" applyFont="1" applyFill="1" applyBorder="1" applyAlignment="1"/>
    <xf numFmtId="174" fontId="32" fillId="50" borderId="43" xfId="12" applyNumberFormat="1" applyFont="1" applyFill="1" applyBorder="1" applyAlignment="1">
      <alignment vertical="center" wrapText="1"/>
    </xf>
    <xf numFmtId="174" fontId="46" fillId="79" borderId="35" xfId="0" applyNumberFormat="1" applyFont="1" applyFill="1" applyBorder="1" applyAlignment="1">
      <alignment horizontal="left"/>
    </xf>
    <xf numFmtId="174" fontId="46" fillId="79" borderId="41" xfId="0" applyNumberFormat="1" applyFont="1" applyFill="1" applyBorder="1" applyAlignment="1">
      <alignment horizontal="right"/>
    </xf>
    <xf numFmtId="174" fontId="49" fillId="50" borderId="37" xfId="12" applyNumberFormat="1" applyFont="1" applyFill="1" applyBorder="1" applyAlignment="1">
      <alignment vertical="center" wrapText="1"/>
    </xf>
    <xf numFmtId="174" fontId="55" fillId="49" borderId="40" xfId="12" applyNumberFormat="1" applyFont="1" applyFill="1" applyBorder="1"/>
    <xf numFmtId="174" fontId="0" fillId="0" borderId="0" xfId="0" applyNumberFormat="1" applyFont="1" applyAlignment="1"/>
    <xf numFmtId="174" fontId="5" fillId="0" borderId="0" xfId="0" applyNumberFormat="1" applyFont="1"/>
    <xf numFmtId="174" fontId="3" fillId="0" borderId="0" xfId="0" applyNumberFormat="1" applyFont="1" applyFill="1" applyBorder="1"/>
    <xf numFmtId="174" fontId="3" fillId="0" borderId="0" xfId="0" applyNumberFormat="1" applyFont="1"/>
    <xf numFmtId="174" fontId="6" fillId="0" borderId="0" xfId="0" applyNumberFormat="1" applyFont="1"/>
    <xf numFmtId="174" fontId="39" fillId="78" borderId="31" xfId="12" applyNumberFormat="1" applyFont="1" applyFill="1" applyBorder="1" applyAlignment="1">
      <alignment wrapText="1"/>
    </xf>
    <xf numFmtId="174" fontId="2" fillId="0" borderId="0" xfId="0" applyNumberFormat="1" applyFont="1" applyFill="1" applyBorder="1"/>
    <xf numFmtId="174" fontId="39" fillId="66" borderId="33" xfId="12" applyNumberFormat="1" applyFont="1" applyFill="1" applyBorder="1" applyAlignment="1">
      <alignment wrapText="1"/>
    </xf>
    <xf numFmtId="174" fontId="39" fillId="67" borderId="33" xfId="12" applyNumberFormat="1" applyFont="1" applyFill="1" applyBorder="1" applyAlignment="1">
      <alignment wrapText="1"/>
    </xf>
    <xf numFmtId="174" fontId="39" fillId="68" borderId="37" xfId="12" applyNumberFormat="1" applyFont="1" applyFill="1" applyBorder="1" applyAlignment="1">
      <alignment wrapText="1"/>
    </xf>
    <xf numFmtId="174" fontId="48" fillId="50" borderId="34" xfId="12" applyNumberFormat="1" applyFont="1" applyFill="1" applyBorder="1" applyAlignment="1">
      <alignment vertical="center" wrapText="1"/>
    </xf>
    <xf numFmtId="174" fontId="3" fillId="80" borderId="9" xfId="0" applyNumberFormat="1" applyFont="1" applyFill="1" applyBorder="1"/>
    <xf numFmtId="174" fontId="8" fillId="80" borderId="9" xfId="0" applyNumberFormat="1" applyFont="1" applyFill="1" applyBorder="1"/>
    <xf numFmtId="174" fontId="2" fillId="80" borderId="9" xfId="0" applyNumberFormat="1" applyFont="1" applyFill="1" applyBorder="1"/>
    <xf numFmtId="174" fontId="3" fillId="80" borderId="37" xfId="0" applyNumberFormat="1" applyFont="1" applyFill="1" applyBorder="1"/>
    <xf numFmtId="174" fontId="3" fillId="80" borderId="38" xfId="0" applyNumberFormat="1" applyFont="1" applyFill="1" applyBorder="1"/>
    <xf numFmtId="174" fontId="3" fillId="81" borderId="11" xfId="0" applyNumberFormat="1" applyFont="1" applyFill="1" applyBorder="1"/>
    <xf numFmtId="174" fontId="3" fillId="81" borderId="9" xfId="0" applyNumberFormat="1" applyFont="1" applyFill="1" applyBorder="1"/>
    <xf numFmtId="174" fontId="3" fillId="81" borderId="9" xfId="63" applyNumberFormat="1" applyFont="1" applyFill="1" applyBorder="1"/>
    <xf numFmtId="174" fontId="2" fillId="81" borderId="9" xfId="0" applyNumberFormat="1" applyFont="1" applyFill="1" applyBorder="1"/>
    <xf numFmtId="174" fontId="8" fillId="81" borderId="11" xfId="0" applyNumberFormat="1" applyFont="1" applyFill="1" applyBorder="1"/>
    <xf numFmtId="174" fontId="3" fillId="81" borderId="83" xfId="0" applyNumberFormat="1" applyFont="1" applyFill="1" applyBorder="1"/>
    <xf numFmtId="174" fontId="8" fillId="81" borderId="9" xfId="0" applyNumberFormat="1" applyFont="1" applyFill="1" applyBorder="1"/>
    <xf numFmtId="174" fontId="48" fillId="50" borderId="43" xfId="12" applyNumberFormat="1" applyFont="1" applyFill="1" applyBorder="1" applyAlignment="1">
      <alignment vertical="center" wrapText="1"/>
    </xf>
    <xf numFmtId="0" fontId="3" fillId="0" borderId="0" xfId="0" applyFont="1" applyFill="1" applyBorder="1"/>
    <xf numFmtId="174" fontId="56" fillId="50" borderId="30" xfId="12" applyNumberFormat="1" applyFont="1" applyFill="1" applyBorder="1" applyAlignment="1">
      <alignment vertical="center" wrapText="1"/>
    </xf>
    <xf numFmtId="174" fontId="56" fillId="50" borderId="32" xfId="12" applyNumberFormat="1" applyFont="1" applyFill="1" applyBorder="1" applyAlignment="1">
      <alignment vertical="center" wrapText="1"/>
    </xf>
    <xf numFmtId="0" fontId="65" fillId="0" borderId="0" xfId="0" applyFont="1" applyFill="1"/>
    <xf numFmtId="164" fontId="39" fillId="0" borderId="30" xfId="12" applyFont="1" applyFill="1" applyBorder="1" applyAlignment="1">
      <alignment wrapText="1"/>
    </xf>
    <xf numFmtId="174" fontId="39" fillId="0" borderId="31" xfId="12" applyNumberFormat="1" applyFont="1" applyFill="1" applyBorder="1" applyAlignment="1">
      <alignment wrapText="1"/>
    </xf>
    <xf numFmtId="174" fontId="39" fillId="0" borderId="30" xfId="12" applyNumberFormat="1" applyFont="1" applyFill="1" applyBorder="1" applyAlignment="1">
      <alignment wrapText="1"/>
    </xf>
    <xf numFmtId="174" fontId="39" fillId="0" borderId="32" xfId="12" applyNumberFormat="1" applyFont="1" applyFill="1" applyBorder="1" applyAlignment="1">
      <alignment wrapText="1"/>
    </xf>
    <xf numFmtId="166" fontId="3" fillId="0" borderId="0" xfId="0" applyNumberFormat="1" applyFont="1" applyFill="1"/>
    <xf numFmtId="0" fontId="3" fillId="0" borderId="0" xfId="0" applyFont="1" applyFill="1"/>
    <xf numFmtId="0" fontId="0" fillId="0" borderId="0" xfId="0" applyFont="1" applyFill="1" applyAlignment="1"/>
    <xf numFmtId="164" fontId="39" fillId="0" borderId="32" xfId="12" applyFont="1" applyFill="1" applyBorder="1" applyAlignment="1">
      <alignment wrapText="1"/>
    </xf>
    <xf numFmtId="164" fontId="44" fillId="0" borderId="30" xfId="12" applyFont="1" applyFill="1" applyBorder="1" applyAlignment="1">
      <alignment wrapText="1"/>
    </xf>
    <xf numFmtId="0" fontId="66" fillId="0" borderId="0" xfId="0" applyFont="1" applyFill="1"/>
    <xf numFmtId="174" fontId="39" fillId="77" borderId="30" xfId="12" applyNumberFormat="1" applyFont="1" applyFill="1" applyBorder="1" applyAlignment="1">
      <alignment wrapText="1"/>
    </xf>
    <xf numFmtId="174" fontId="39" fillId="77" borderId="32" xfId="12" applyNumberFormat="1" applyFont="1" applyFill="1" applyBorder="1" applyAlignment="1">
      <alignment wrapText="1"/>
    </xf>
    <xf numFmtId="174" fontId="39" fillId="77" borderId="31" xfId="12" applyNumberFormat="1" applyFont="1" applyFill="1" applyBorder="1" applyAlignment="1">
      <alignment wrapText="1"/>
    </xf>
    <xf numFmtId="43" fontId="39" fillId="0" borderId="0" xfId="0" applyNumberFormat="1" applyFont="1"/>
    <xf numFmtId="174" fontId="41" fillId="0" borderId="35" xfId="17" applyNumberFormat="1" applyFont="1" applyBorder="1" applyAlignment="1"/>
    <xf numFmtId="174" fontId="41" fillId="0" borderId="35" xfId="0" applyNumberFormat="1" applyFont="1" applyBorder="1"/>
    <xf numFmtId="174" fontId="40" fillId="0" borderId="35" xfId="0" applyNumberFormat="1" applyFont="1" applyBorder="1"/>
    <xf numFmtId="174" fontId="40" fillId="0" borderId="35" xfId="17" applyNumberFormat="1" applyFont="1" applyBorder="1" applyAlignment="1"/>
    <xf numFmtId="174" fontId="38" fillId="0" borderId="42" xfId="0" applyNumberFormat="1" applyFont="1" applyBorder="1"/>
    <xf numFmtId="174" fontId="38" fillId="0" borderId="54" xfId="17" applyNumberFormat="1" applyFont="1" applyBorder="1"/>
    <xf numFmtId="174" fontId="38" fillId="0" borderId="33" xfId="17" applyNumberFormat="1" applyFont="1" applyBorder="1" applyAlignment="1"/>
    <xf numFmtId="174" fontId="38" fillId="0" borderId="34" xfId="0" applyNumberFormat="1" applyFont="1" applyBorder="1"/>
    <xf numFmtId="174" fontId="38" fillId="0" borderId="43" xfId="0" applyNumberFormat="1" applyFont="1" applyBorder="1"/>
    <xf numFmtId="174" fontId="38" fillId="0" borderId="33" xfId="0" applyNumberFormat="1" applyFont="1" applyBorder="1"/>
    <xf numFmtId="174" fontId="38" fillId="0" borderId="43" xfId="17" applyNumberFormat="1" applyFont="1" applyBorder="1"/>
    <xf numFmtId="0" fontId="38" fillId="0" borderId="0" xfId="0" applyFont="1" applyAlignment="1">
      <alignment wrapText="1"/>
    </xf>
    <xf numFmtId="164" fontId="38" fillId="0" borderId="0" xfId="17" applyFont="1" applyFill="1" applyBorder="1" applyAlignment="1">
      <alignment wrapText="1"/>
    </xf>
    <xf numFmtId="164" fontId="38" fillId="0" borderId="0" xfId="17" applyFont="1" applyFill="1" applyBorder="1" applyAlignment="1"/>
    <xf numFmtId="164" fontId="38" fillId="0" borderId="0" xfId="17" applyFont="1" applyFill="1" applyBorder="1"/>
    <xf numFmtId="174" fontId="38" fillId="0" borderId="35" xfId="12" applyNumberFormat="1" applyFont="1" applyBorder="1"/>
    <xf numFmtId="174" fontId="38" fillId="0" borderId="38" xfId="12" applyNumberFormat="1" applyFont="1" applyBorder="1"/>
    <xf numFmtId="174" fontId="38" fillId="12" borderId="38" xfId="17" applyNumberFormat="1" applyFont="1" applyFill="1" applyBorder="1"/>
    <xf numFmtId="0" fontId="15" fillId="0" borderId="0" xfId="0" applyFont="1" applyFill="1" applyAlignment="1"/>
    <xf numFmtId="0" fontId="2" fillId="0" borderId="0" xfId="0" applyFont="1" applyFill="1" applyBorder="1"/>
    <xf numFmtId="0" fontId="10" fillId="0" borderId="0" xfId="0" applyFont="1" applyFill="1" applyAlignment="1"/>
    <xf numFmtId="174" fontId="2" fillId="82" borderId="43" xfId="12" applyNumberFormat="1" applyFont="1" applyFill="1" applyBorder="1"/>
    <xf numFmtId="174" fontId="2" fillId="82" borderId="41" xfId="12" applyNumberFormat="1" applyFont="1" applyFill="1" applyBorder="1"/>
    <xf numFmtId="164" fontId="55" fillId="49" borderId="31" xfId="12" applyFont="1" applyFill="1" applyBorder="1" applyAlignment="1">
      <alignment wrapText="1"/>
    </xf>
    <xf numFmtId="3" fontId="55" fillId="0" borderId="35" xfId="0" applyNumberFormat="1" applyFont="1" applyFill="1" applyBorder="1"/>
    <xf numFmtId="3" fontId="41" fillId="0" borderId="30" xfId="0" applyNumberFormat="1" applyFont="1" applyFill="1" applyBorder="1"/>
    <xf numFmtId="174" fontId="61" fillId="15" borderId="32" xfId="26" applyNumberFormat="1" applyFont="1" applyBorder="1" applyAlignment="1">
      <alignment wrapText="1"/>
    </xf>
    <xf numFmtId="0" fontId="41" fillId="0" borderId="0" xfId="0" applyFont="1" applyFill="1" applyAlignment="1"/>
    <xf numFmtId="174" fontId="55" fillId="0" borderId="35" xfId="12" applyNumberFormat="1" applyFont="1" applyFill="1" applyBorder="1"/>
    <xf numFmtId="174" fontId="39" fillId="12" borderId="36" xfId="0" applyNumberFormat="1" applyFont="1" applyFill="1" applyBorder="1"/>
    <xf numFmtId="3" fontId="55" fillId="0" borderId="39" xfId="0" applyNumberFormat="1" applyFont="1" applyFill="1" applyBorder="1"/>
    <xf numFmtId="174" fontId="55" fillId="49" borderId="31" xfId="12" applyNumberFormat="1" applyFont="1" applyFill="1" applyBorder="1" applyAlignment="1">
      <alignment wrapText="1"/>
    </xf>
    <xf numFmtId="164" fontId="43" fillId="50" borderId="43" xfId="12" applyFont="1" applyFill="1" applyBorder="1" applyAlignment="1">
      <alignment horizontal="left" wrapText="1"/>
    </xf>
    <xf numFmtId="174" fontId="38" fillId="0" borderId="38" xfId="12" applyNumberFormat="1" applyFont="1" applyFill="1" applyBorder="1"/>
    <xf numFmtId="3" fontId="41" fillId="0" borderId="38" xfId="0" applyNumberFormat="1" applyFont="1" applyFill="1" applyBorder="1"/>
    <xf numFmtId="3" fontId="55" fillId="0" borderId="38" xfId="0" applyNumberFormat="1" applyFont="1" applyFill="1" applyBorder="1"/>
    <xf numFmtId="174" fontId="55" fillId="49" borderId="37" xfId="12" applyNumberFormat="1" applyFont="1" applyFill="1" applyBorder="1" applyAlignment="1">
      <alignment wrapText="1"/>
    </xf>
    <xf numFmtId="174" fontId="61" fillId="15" borderId="39" xfId="26" applyNumberFormat="1" applyFont="1" applyBorder="1" applyAlignment="1">
      <alignment wrapText="1"/>
    </xf>
    <xf numFmtId="3" fontId="41" fillId="12" borderId="37" xfId="12" applyNumberFormat="1" applyFont="1" applyFill="1" applyBorder="1" applyAlignment="1">
      <alignment horizontal="right"/>
    </xf>
    <xf numFmtId="3" fontId="41" fillId="12" borderId="38" xfId="12" applyNumberFormat="1" applyFont="1" applyFill="1" applyBorder="1" applyAlignment="1">
      <alignment horizontal="right"/>
    </xf>
    <xf numFmtId="3" fontId="55" fillId="12" borderId="38" xfId="0" applyNumberFormat="1" applyFont="1" applyFill="1" applyBorder="1"/>
    <xf numFmtId="3" fontId="41" fillId="12" borderId="38" xfId="12" applyNumberFormat="1" applyFont="1" applyFill="1" applyBorder="1" applyAlignment="1">
      <alignment horizontal="right" wrapText="1"/>
    </xf>
    <xf numFmtId="174" fontId="38" fillId="12" borderId="38" xfId="12" applyNumberFormat="1" applyFont="1" applyFill="1" applyBorder="1"/>
    <xf numFmtId="174" fontId="38" fillId="12" borderId="38" xfId="12" applyNumberFormat="1" applyFont="1" applyFill="1" applyBorder="1" applyAlignment="1">
      <alignment horizontal="left"/>
    </xf>
    <xf numFmtId="3" fontId="55" fillId="12" borderId="39" xfId="0" applyNumberFormat="1" applyFont="1" applyFill="1" applyBorder="1"/>
    <xf numFmtId="174" fontId="38" fillId="12" borderId="38" xfId="12" applyNumberFormat="1" applyFont="1" applyFill="1" applyBorder="1" applyProtection="1">
      <protection hidden="1"/>
    </xf>
    <xf numFmtId="174" fontId="41" fillId="12" borderId="38" xfId="12" applyNumberFormat="1" applyFont="1" applyFill="1" applyBorder="1" applyAlignment="1"/>
    <xf numFmtId="174" fontId="39" fillId="12" borderId="38" xfId="12" applyNumberFormat="1" applyFont="1" applyFill="1" applyBorder="1"/>
    <xf numFmtId="174" fontId="38" fillId="0" borderId="0" xfId="12" applyNumberFormat="1" applyFont="1" applyFill="1" applyBorder="1"/>
    <xf numFmtId="3" fontId="41" fillId="0" borderId="38" xfId="0" applyNumberFormat="1" applyFont="1" applyFill="1" applyBorder="1" applyProtection="1">
      <protection hidden="1"/>
    </xf>
    <xf numFmtId="174" fontId="61" fillId="15" borderId="31" xfId="26" applyNumberFormat="1" applyFont="1" applyBorder="1" applyAlignment="1">
      <alignment wrapText="1"/>
    </xf>
    <xf numFmtId="0" fontId="41" fillId="0" borderId="38" xfId="0" applyFont="1" applyFill="1" applyBorder="1" applyAlignment="1"/>
    <xf numFmtId="0" fontId="55" fillId="0" borderId="38" xfId="0" applyFont="1" applyFill="1" applyBorder="1"/>
    <xf numFmtId="174" fontId="43" fillId="50" borderId="34" xfId="12" applyNumberFormat="1" applyFont="1" applyFill="1" applyBorder="1" applyAlignment="1">
      <alignment horizontal="left" wrapText="1"/>
    </xf>
    <xf numFmtId="174" fontId="55" fillId="49" borderId="30" xfId="12" applyNumberFormat="1" applyFont="1" applyFill="1" applyBorder="1" applyAlignment="1">
      <alignment wrapText="1"/>
    </xf>
    <xf numFmtId="174" fontId="38" fillId="0" borderId="0" xfId="12" applyNumberFormat="1" applyFont="1" applyFill="1" applyAlignment="1"/>
    <xf numFmtId="174" fontId="55" fillId="0" borderId="38" xfId="12" applyNumberFormat="1" applyFont="1" applyFill="1" applyBorder="1"/>
    <xf numFmtId="174" fontId="41" fillId="0" borderId="0" xfId="12" applyNumberFormat="1" applyFont="1" applyFill="1" applyBorder="1" applyAlignment="1">
      <alignment horizontal="right"/>
    </xf>
    <xf numFmtId="174" fontId="55" fillId="0" borderId="39" xfId="12" applyNumberFormat="1" applyFont="1" applyFill="1" applyBorder="1"/>
    <xf numFmtId="174" fontId="41" fillId="0" borderId="35" xfId="12" applyNumberFormat="1" applyFont="1" applyFill="1" applyBorder="1" applyAlignment="1">
      <alignment horizontal="right"/>
    </xf>
    <xf numFmtId="174" fontId="55" fillId="49" borderId="32" xfId="12" applyNumberFormat="1" applyFont="1" applyFill="1" applyBorder="1" applyAlignment="1">
      <alignment horizontal="right" wrapText="1"/>
    </xf>
    <xf numFmtId="174" fontId="41" fillId="0" borderId="35" xfId="12" applyNumberFormat="1" applyFont="1" applyFill="1" applyBorder="1" applyAlignment="1" applyProtection="1">
      <alignment horizontal="right"/>
      <protection hidden="1"/>
    </xf>
    <xf numFmtId="174" fontId="41" fillId="0" borderId="35" xfId="12" applyNumberFormat="1" applyFont="1" applyBorder="1" applyAlignment="1" applyProtection="1">
      <alignment horizontal="right"/>
      <protection hidden="1"/>
    </xf>
    <xf numFmtId="174" fontId="55" fillId="0" borderId="35" xfId="12" applyNumberFormat="1" applyFont="1" applyFill="1" applyBorder="1" applyAlignment="1">
      <alignment horizontal="right"/>
    </xf>
    <xf numFmtId="174" fontId="61" fillId="15" borderId="32" xfId="12" applyNumberFormat="1" applyFont="1" applyFill="1" applyBorder="1" applyAlignment="1">
      <alignment wrapText="1"/>
    </xf>
    <xf numFmtId="3" fontId="38" fillId="0" borderId="35" xfId="0" applyNumberFormat="1" applyFont="1" applyBorder="1"/>
    <xf numFmtId="174" fontId="3" fillId="83" borderId="86" xfId="12" applyNumberFormat="1" applyFont="1" applyFill="1" applyBorder="1"/>
    <xf numFmtId="43" fontId="39" fillId="49" borderId="32" xfId="62" applyFont="1" applyFill="1" applyBorder="1" applyAlignment="1">
      <alignment wrapText="1"/>
    </xf>
    <xf numFmtId="43" fontId="39" fillId="49" borderId="31" xfId="62" applyFont="1" applyFill="1" applyBorder="1" applyAlignment="1">
      <alignment wrapText="1"/>
    </xf>
    <xf numFmtId="0" fontId="3" fillId="2" borderId="0" xfId="0" applyFont="1" applyFill="1"/>
    <xf numFmtId="0" fontId="0" fillId="0" borderId="0" xfId="0"/>
    <xf numFmtId="0" fontId="38" fillId="2" borderId="0" xfId="0" applyFont="1" applyFill="1"/>
    <xf numFmtId="43" fontId="39" fillId="49" borderId="32" xfId="62" applyFont="1" applyFill="1" applyBorder="1" applyAlignment="1">
      <alignment horizontal="right" wrapText="1"/>
    </xf>
    <xf numFmtId="174" fontId="38" fillId="55" borderId="31" xfId="62" applyNumberFormat="1" applyFont="1" applyFill="1" applyBorder="1"/>
    <xf numFmtId="0" fontId="0" fillId="0" borderId="32" xfId="0" applyBorder="1"/>
    <xf numFmtId="0" fontId="3" fillId="2" borderId="31" xfId="0" applyFont="1" applyFill="1" applyBorder="1"/>
    <xf numFmtId="174" fontId="38" fillId="2" borderId="31" xfId="62" applyNumberFormat="1" applyFont="1" applyFill="1" applyBorder="1"/>
    <xf numFmtId="43" fontId="38" fillId="2" borderId="31" xfId="62" applyFont="1" applyFill="1" applyBorder="1"/>
    <xf numFmtId="43" fontId="39" fillId="49" borderId="37" xfId="62" applyFont="1" applyFill="1" applyBorder="1" applyAlignment="1">
      <alignment wrapText="1"/>
    </xf>
    <xf numFmtId="174" fontId="38" fillId="55" borderId="39" xfId="62" applyNumberFormat="1" applyFont="1" applyFill="1" applyBorder="1"/>
    <xf numFmtId="0" fontId="38" fillId="0" borderId="33" xfId="0" applyFont="1" applyFill="1" applyBorder="1"/>
    <xf numFmtId="0" fontId="38" fillId="0" borderId="37" xfId="0" applyFont="1" applyFill="1" applyBorder="1"/>
    <xf numFmtId="174" fontId="38" fillId="0" borderId="37" xfId="62" applyNumberFormat="1" applyFont="1" applyFill="1" applyBorder="1" applyAlignment="1"/>
    <xf numFmtId="174" fontId="38" fillId="0" borderId="34" xfId="62" applyNumberFormat="1" applyFont="1" applyFill="1" applyBorder="1" applyAlignment="1"/>
    <xf numFmtId="174" fontId="38" fillId="0" borderId="38" xfId="62" applyNumberFormat="1" applyFont="1" applyFill="1" applyBorder="1"/>
    <xf numFmtId="174" fontId="38" fillId="0" borderId="0" xfId="62" applyNumberFormat="1" applyFont="1" applyFill="1" applyBorder="1"/>
    <xf numFmtId="174" fontId="38" fillId="0" borderId="38" xfId="62" applyNumberFormat="1" applyFont="1" applyFill="1" applyBorder="1" applyAlignment="1"/>
    <xf numFmtId="174" fontId="38" fillId="0" borderId="0" xfId="62" applyNumberFormat="1" applyFont="1" applyFill="1" applyAlignment="1"/>
    <xf numFmtId="0" fontId="38" fillId="0" borderId="42" xfId="0" applyFont="1" applyFill="1" applyBorder="1"/>
    <xf numFmtId="0" fontId="38" fillId="0" borderId="39" xfId="0" applyFont="1" applyFill="1" applyBorder="1"/>
    <xf numFmtId="174" fontId="38" fillId="0" borderId="39" xfId="62" applyNumberFormat="1" applyFont="1" applyFill="1" applyBorder="1"/>
    <xf numFmtId="174" fontId="38" fillId="0" borderId="39" xfId="62" applyNumberFormat="1" applyFont="1" applyFill="1" applyBorder="1" applyAlignment="1"/>
    <xf numFmtId="174" fontId="38" fillId="0" borderId="31" xfId="62" applyNumberFormat="1" applyFont="1" applyFill="1" applyBorder="1" applyAlignment="1"/>
    <xf numFmtId="43" fontId="38" fillId="0" borderId="38" xfId="62" applyFont="1" applyFill="1" applyBorder="1"/>
    <xf numFmtId="43" fontId="38" fillId="0" borderId="39" xfId="62" applyFont="1" applyFill="1" applyBorder="1"/>
    <xf numFmtId="177" fontId="38" fillId="0" borderId="37" xfId="62" applyNumberFormat="1" applyFont="1" applyFill="1" applyBorder="1" applyAlignment="1">
      <alignment horizontal="left" indent="1"/>
    </xf>
    <xf numFmtId="174" fontId="38" fillId="0" borderId="0" xfId="12" applyNumberFormat="1" applyFont="1" applyFill="1" applyBorder="1" applyAlignment="1">
      <alignment wrapText="1"/>
    </xf>
    <xf numFmtId="174" fontId="39" fillId="0" borderId="34" xfId="12" applyNumberFormat="1" applyFont="1" applyFill="1" applyBorder="1" applyAlignment="1">
      <alignment wrapText="1"/>
    </xf>
    <xf numFmtId="174" fontId="68" fillId="49" borderId="34" xfId="12" applyNumberFormat="1" applyFont="1" applyFill="1" applyBorder="1" applyAlignment="1">
      <alignment wrapText="1"/>
    </xf>
    <xf numFmtId="174" fontId="38" fillId="0" borderId="36" xfId="12" applyNumberFormat="1" applyFont="1" applyFill="1" applyBorder="1" applyAlignment="1">
      <alignment wrapText="1"/>
    </xf>
    <xf numFmtId="0" fontId="71" fillId="0" borderId="0" xfId="0" applyFont="1"/>
    <xf numFmtId="178" fontId="38" fillId="0" borderId="33" xfId="12" applyNumberFormat="1" applyFont="1" applyBorder="1" applyAlignment="1"/>
    <xf numFmtId="178" fontId="38" fillId="0" borderId="35" xfId="12" applyNumberFormat="1" applyFont="1" applyBorder="1" applyAlignment="1"/>
    <xf numFmtId="178" fontId="38" fillId="0" borderId="42" xfId="12" applyNumberFormat="1" applyFont="1" applyBorder="1" applyAlignment="1"/>
    <xf numFmtId="0" fontId="41" fillId="0" borderId="38" xfId="0" applyFont="1" applyBorder="1" applyAlignment="1"/>
    <xf numFmtId="166" fontId="41" fillId="0" borderId="0" xfId="0" applyNumberFormat="1" applyFont="1" applyFill="1" applyBorder="1"/>
    <xf numFmtId="174" fontId="41" fillId="0" borderId="0" xfId="12" applyNumberFormat="1" applyFont="1" applyFill="1" applyBorder="1"/>
    <xf numFmtId="174" fontId="37" fillId="0" borderId="0" xfId="12" applyNumberFormat="1" applyFont="1" applyFill="1" applyBorder="1"/>
    <xf numFmtId="174" fontId="41" fillId="0" borderId="0" xfId="12" applyNumberFormat="1" applyFont="1" applyFill="1" applyBorder="1" applyAlignment="1"/>
    <xf numFmtId="174" fontId="38" fillId="0" borderId="0" xfId="12" applyNumberFormat="1" applyFont="1" applyFill="1" applyBorder="1" applyAlignment="1"/>
    <xf numFmtId="174" fontId="41" fillId="63" borderId="40" xfId="12" applyNumberFormat="1" applyFont="1" applyFill="1" applyBorder="1" applyAlignment="1"/>
    <xf numFmtId="174" fontId="41" fillId="74" borderId="36" xfId="12" applyNumberFormat="1" applyFont="1" applyFill="1" applyBorder="1"/>
    <xf numFmtId="174" fontId="41" fillId="74" borderId="39" xfId="12" applyNumberFormat="1" applyFont="1" applyFill="1" applyBorder="1" applyAlignment="1">
      <alignment horizontal="right"/>
    </xf>
    <xf numFmtId="174" fontId="38" fillId="52" borderId="54" xfId="12" applyNumberFormat="1" applyFont="1" applyFill="1" applyBorder="1"/>
    <xf numFmtId="174" fontId="38" fillId="71" borderId="34" xfId="12" applyNumberFormat="1" applyFont="1" applyFill="1" applyBorder="1"/>
    <xf numFmtId="174" fontId="38" fillId="52" borderId="43" xfId="12" applyNumberFormat="1" applyFont="1" applyFill="1" applyBorder="1"/>
    <xf numFmtId="174" fontId="41" fillId="0" borderId="34" xfId="12" applyNumberFormat="1" applyFont="1" applyBorder="1" applyAlignment="1"/>
    <xf numFmtId="174" fontId="41" fillId="0" borderId="0" xfId="12" applyNumberFormat="1" applyFont="1" applyBorder="1" applyAlignment="1"/>
    <xf numFmtId="174" fontId="41" fillId="0" borderId="36" xfId="12" applyNumberFormat="1" applyFont="1" applyBorder="1" applyAlignment="1"/>
    <xf numFmtId="174" fontId="41" fillId="0" borderId="33" xfId="12" applyNumberFormat="1" applyFont="1" applyFill="1" applyBorder="1" applyAlignment="1"/>
    <xf numFmtId="174" fontId="38" fillId="0" borderId="43" xfId="12" applyNumberFormat="1" applyFont="1" applyBorder="1" applyAlignment="1"/>
    <xf numFmtId="174" fontId="41" fillId="0" borderId="42" xfId="12" applyNumberFormat="1" applyFont="1" applyFill="1" applyBorder="1" applyAlignment="1"/>
    <xf numFmtId="174" fontId="41" fillId="0" borderId="34" xfId="12" applyNumberFormat="1" applyFont="1" applyFill="1" applyBorder="1"/>
    <xf numFmtId="174" fontId="41" fillId="74" borderId="33" xfId="12" applyNumberFormat="1" applyFont="1" applyFill="1" applyBorder="1"/>
    <xf numFmtId="174" fontId="41" fillId="71" borderId="35" xfId="12" applyNumberFormat="1" applyFont="1" applyFill="1" applyBorder="1"/>
    <xf numFmtId="174" fontId="41" fillId="74" borderId="35" xfId="12" applyNumberFormat="1" applyFont="1" applyFill="1" applyBorder="1"/>
    <xf numFmtId="174" fontId="41" fillId="74" borderId="42" xfId="12" applyNumberFormat="1" applyFont="1" applyFill="1" applyBorder="1"/>
    <xf numFmtId="174" fontId="41" fillId="72" borderId="33" xfId="12" applyNumberFormat="1" applyFont="1" applyFill="1" applyBorder="1"/>
    <xf numFmtId="174" fontId="41" fillId="72" borderId="42" xfId="12" applyNumberFormat="1" applyFont="1" applyFill="1" applyBorder="1"/>
    <xf numFmtId="174" fontId="38" fillId="0" borderId="34" xfId="12" applyNumberFormat="1" applyFont="1" applyBorder="1" applyAlignment="1"/>
    <xf numFmtId="174" fontId="38" fillId="0" borderId="36" xfId="12" applyNumberFormat="1" applyFont="1" applyBorder="1" applyAlignment="1"/>
    <xf numFmtId="174" fontId="38" fillId="74" borderId="31" xfId="12" applyNumberFormat="1" applyFont="1" applyFill="1" applyBorder="1"/>
    <xf numFmtId="174" fontId="38" fillId="63" borderId="37" xfId="12" applyNumberFormat="1" applyFont="1" applyFill="1" applyBorder="1" applyAlignment="1"/>
    <xf numFmtId="174" fontId="38" fillId="63" borderId="39" xfId="12" applyNumberFormat="1" applyFont="1" applyFill="1" applyBorder="1" applyAlignment="1"/>
    <xf numFmtId="174" fontId="41" fillId="74" borderId="31" xfId="12" applyNumberFormat="1" applyFont="1" applyFill="1" applyBorder="1"/>
    <xf numFmtId="174" fontId="41" fillId="72" borderId="54" xfId="12" applyNumberFormat="1" applyFont="1" applyFill="1" applyBorder="1"/>
    <xf numFmtId="174" fontId="41" fillId="0" borderId="41" xfId="12" applyNumberFormat="1" applyFont="1" applyFill="1" applyBorder="1"/>
    <xf numFmtId="174" fontId="41" fillId="72" borderId="43" xfId="12" applyNumberFormat="1" applyFont="1" applyFill="1" applyBorder="1"/>
    <xf numFmtId="174" fontId="41" fillId="72" borderId="41" xfId="12" applyNumberFormat="1" applyFont="1" applyFill="1" applyBorder="1"/>
    <xf numFmtId="174" fontId="41" fillId="55" borderId="39" xfId="12" applyNumberFormat="1" applyFont="1" applyFill="1" applyBorder="1"/>
    <xf numFmtId="164" fontId="43" fillId="50" borderId="33" xfId="12" applyFont="1" applyFill="1" applyBorder="1" applyAlignment="1">
      <alignment horizontal="center" wrapText="1"/>
    </xf>
    <xf numFmtId="164" fontId="43" fillId="50" borderId="43" xfId="12" applyFont="1" applyFill="1" applyBorder="1" applyAlignment="1">
      <alignment horizontal="center" wrapText="1"/>
    </xf>
    <xf numFmtId="0" fontId="43" fillId="50" borderId="34" xfId="0" applyFont="1" applyFill="1" applyBorder="1" applyAlignment="1">
      <alignment horizontal="center"/>
    </xf>
    <xf numFmtId="0" fontId="43" fillId="50" borderId="33" xfId="0" applyFont="1" applyFill="1" applyBorder="1" applyAlignment="1">
      <alignment horizontal="center" wrapText="1"/>
    </xf>
    <xf numFmtId="0" fontId="43" fillId="50" borderId="43" xfId="0" applyFont="1" applyFill="1" applyBorder="1" applyAlignment="1">
      <alignment horizontal="center" wrapText="1"/>
    </xf>
    <xf numFmtId="164" fontId="39" fillId="49" borderId="30" xfId="12" applyFont="1" applyFill="1" applyBorder="1" applyAlignment="1">
      <alignment horizontal="center"/>
    </xf>
    <xf numFmtId="164" fontId="39" fillId="49" borderId="40" xfId="12" applyFont="1" applyFill="1" applyBorder="1" applyAlignment="1">
      <alignment horizontal="center"/>
    </xf>
    <xf numFmtId="164" fontId="39" fillId="49" borderId="32" xfId="12" applyFont="1" applyFill="1" applyBorder="1" applyAlignment="1">
      <alignment horizontal="center"/>
    </xf>
    <xf numFmtId="0" fontId="39" fillId="49" borderId="32" xfId="0" applyFont="1" applyFill="1" applyBorder="1" applyAlignment="1">
      <alignment horizontal="center"/>
    </xf>
    <xf numFmtId="0" fontId="39" fillId="49" borderId="30" xfId="0" applyFont="1" applyFill="1" applyBorder="1" applyAlignment="1">
      <alignment horizontal="center"/>
    </xf>
    <xf numFmtId="164" fontId="38" fillId="2" borderId="33" xfId="12" applyFont="1" applyFill="1" applyBorder="1" applyAlignment="1">
      <alignment horizontal="left" wrapText="1"/>
    </xf>
    <xf numFmtId="164" fontId="38" fillId="2" borderId="34" xfId="12" applyFont="1" applyFill="1" applyBorder="1" applyAlignment="1">
      <alignment horizontal="left" wrapText="1"/>
    </xf>
    <xf numFmtId="164" fontId="38" fillId="2" borderId="35" xfId="12" applyFont="1" applyFill="1" applyBorder="1" applyAlignment="1">
      <alignment horizontal="left" wrapText="1"/>
    </xf>
    <xf numFmtId="164" fontId="38" fillId="2" borderId="0" xfId="12" applyFont="1" applyFill="1" applyBorder="1" applyAlignment="1">
      <alignment horizontal="left" wrapText="1"/>
    </xf>
    <xf numFmtId="164" fontId="38" fillId="2" borderId="42" xfId="12" applyFont="1" applyFill="1" applyBorder="1" applyAlignment="1">
      <alignment horizontal="left" wrapText="1"/>
    </xf>
    <xf numFmtId="164" fontId="38" fillId="2" borderId="36" xfId="12" applyFont="1" applyFill="1" applyBorder="1" applyAlignment="1">
      <alignment horizontal="left" wrapText="1"/>
    </xf>
    <xf numFmtId="164" fontId="43" fillId="51" borderId="33" xfId="12" applyFont="1" applyFill="1" applyBorder="1" applyAlignment="1">
      <alignment horizontal="center" wrapText="1"/>
    </xf>
    <xf numFmtId="164" fontId="43" fillId="51" borderId="34" xfId="12" applyFont="1" applyFill="1" applyBorder="1" applyAlignment="1">
      <alignment horizontal="center" wrapText="1"/>
    </xf>
    <xf numFmtId="164" fontId="43" fillId="51" borderId="43" xfId="12" applyFont="1" applyFill="1" applyBorder="1" applyAlignment="1">
      <alignment horizontal="center" wrapText="1"/>
    </xf>
    <xf numFmtId="164" fontId="43" fillId="51" borderId="0" xfId="12" applyFont="1" applyFill="1" applyBorder="1" applyAlignment="1">
      <alignment horizontal="center" wrapText="1"/>
    </xf>
    <xf numFmtId="164" fontId="39" fillId="56" borderId="32" xfId="12" applyFont="1" applyFill="1" applyBorder="1" applyAlignment="1">
      <alignment horizontal="center"/>
    </xf>
    <xf numFmtId="164" fontId="39" fillId="56" borderId="40" xfId="12" applyFont="1" applyFill="1" applyBorder="1" applyAlignment="1">
      <alignment horizontal="center"/>
    </xf>
    <xf numFmtId="164" fontId="39" fillId="49" borderId="33" xfId="12" applyFont="1" applyFill="1" applyBorder="1" applyAlignment="1">
      <alignment horizontal="center" wrapText="1"/>
    </xf>
    <xf numFmtId="164" fontId="39" fillId="49" borderId="43" xfId="12" applyFont="1" applyFill="1" applyBorder="1" applyAlignment="1">
      <alignment horizontal="center" wrapText="1"/>
    </xf>
    <xf numFmtId="0" fontId="14" fillId="10" borderId="0" xfId="0" applyFont="1" applyFill="1" applyBorder="1" applyAlignment="1">
      <alignment horizontal="left" vertical="center"/>
    </xf>
    <xf numFmtId="0" fontId="4" fillId="0" borderId="0" xfId="0" applyFont="1" applyBorder="1" applyAlignment="1"/>
    <xf numFmtId="0" fontId="11" fillId="3" borderId="34" xfId="0" applyFont="1" applyFill="1" applyBorder="1" applyAlignment="1">
      <alignment horizontal="center" vertical="center" wrapText="1"/>
    </xf>
    <xf numFmtId="0" fontId="11" fillId="3" borderId="43" xfId="0" applyFont="1" applyFill="1" applyBorder="1" applyAlignment="1">
      <alignment horizontal="center" vertical="center" wrapText="1"/>
    </xf>
    <xf numFmtId="0" fontId="11" fillId="3" borderId="33" xfId="0" applyFont="1" applyFill="1" applyBorder="1" applyAlignment="1">
      <alignment horizontal="center" vertical="center" wrapText="1"/>
    </xf>
    <xf numFmtId="174" fontId="32" fillId="50" borderId="33" xfId="17" applyNumberFormat="1" applyFont="1" applyFill="1" applyBorder="1" applyAlignment="1">
      <alignment horizontal="center" vertical="center" wrapText="1"/>
    </xf>
    <xf numFmtId="174" fontId="32" fillId="50" borderId="34" xfId="17" applyNumberFormat="1" applyFont="1" applyFill="1" applyBorder="1" applyAlignment="1">
      <alignment horizontal="center" vertical="center" wrapText="1"/>
    </xf>
    <xf numFmtId="174" fontId="32" fillId="50" borderId="43" xfId="17" applyNumberFormat="1" applyFont="1" applyFill="1" applyBorder="1" applyAlignment="1">
      <alignment horizontal="center" vertical="center" wrapText="1"/>
    </xf>
    <xf numFmtId="174" fontId="32" fillId="50" borderId="35" xfId="17" applyNumberFormat="1" applyFont="1" applyFill="1" applyBorder="1" applyAlignment="1">
      <alignment horizontal="center" vertical="center" wrapText="1"/>
    </xf>
    <xf numFmtId="174" fontId="32" fillId="50" borderId="0" xfId="17" applyNumberFormat="1" applyFont="1" applyFill="1" applyBorder="1" applyAlignment="1">
      <alignment horizontal="center" vertical="center" wrapText="1"/>
    </xf>
    <xf numFmtId="164" fontId="39" fillId="49" borderId="32" xfId="17" applyFont="1" applyFill="1" applyBorder="1" applyAlignment="1">
      <alignment horizontal="center" wrapText="1"/>
    </xf>
    <xf numFmtId="164" fontId="39" fillId="49" borderId="30" xfId="17" applyFont="1" applyFill="1" applyBorder="1" applyAlignment="1">
      <alignment horizontal="center" wrapText="1"/>
    </xf>
    <xf numFmtId="164" fontId="39" fillId="49" borderId="40" xfId="17" applyFont="1" applyFill="1" applyBorder="1" applyAlignment="1">
      <alignment horizontal="center" wrapText="1"/>
    </xf>
    <xf numFmtId="0" fontId="3" fillId="2" borderId="85" xfId="0" applyFont="1" applyFill="1" applyBorder="1" applyAlignment="1">
      <alignment horizontal="left"/>
    </xf>
    <xf numFmtId="0" fontId="3" fillId="2" borderId="36" xfId="0" applyFont="1" applyFill="1" applyBorder="1" applyAlignment="1">
      <alignment horizontal="left"/>
    </xf>
  </cellXfs>
  <cellStyles count="64">
    <cellStyle name="20 % – uthevingsfarge 1" xfId="37" builtinId="30" customBuiltin="1"/>
    <cellStyle name="20 % – uthevingsfarge 2" xfId="41" builtinId="34" customBuiltin="1"/>
    <cellStyle name="20 % – uthevingsfarge 3" xfId="45" builtinId="38" customBuiltin="1"/>
    <cellStyle name="20 % – uthevingsfarge 4" xfId="49" builtinId="42" customBuiltin="1"/>
    <cellStyle name="20 % – uthevingsfarge 5" xfId="53" builtinId="46" customBuiltin="1"/>
    <cellStyle name="20 % – uthevingsfarge 6" xfId="57" builtinId="50" customBuiltin="1"/>
    <cellStyle name="40 % – uthevingsfarge 1" xfId="38" builtinId="31" customBuiltin="1"/>
    <cellStyle name="40 % – uthevingsfarge 2" xfId="42" builtinId="35" customBuiltin="1"/>
    <cellStyle name="40 % – uthevingsfarge 3" xfId="46" builtinId="39" customBuiltin="1"/>
    <cellStyle name="40 % – uthevingsfarge 4" xfId="50" builtinId="43" customBuiltin="1"/>
    <cellStyle name="40 % – uthevingsfarge 5" xfId="54" builtinId="47" customBuiltin="1"/>
    <cellStyle name="40 % – uthevingsfarge 6" xfId="58" builtinId="51" customBuiltin="1"/>
    <cellStyle name="60 % – uthevingsfarge 1" xfId="39" builtinId="32" customBuiltin="1"/>
    <cellStyle name="60 % – uthevingsfarge 2" xfId="43" builtinId="36" customBuiltin="1"/>
    <cellStyle name="60 % – uthevingsfarge 3" xfId="47" builtinId="40" customBuiltin="1"/>
    <cellStyle name="60 % – uthevingsfarge 4" xfId="51" builtinId="44" customBuiltin="1"/>
    <cellStyle name="60 % – uthevingsfarge 5" xfId="55" builtinId="48" customBuiltin="1"/>
    <cellStyle name="60 % – uthevingsfarge 6" xfId="59" builtinId="52" customBuiltin="1"/>
    <cellStyle name="Beregning" xfId="30" builtinId="22" customBuiltin="1"/>
    <cellStyle name="Dårlig" xfId="26" builtinId="27" customBuiltin="1"/>
    <cellStyle name="Excel Built-in Explanatory Text" xfId="2" xr:uid="{00000000-0005-0000-0000-000000000000}"/>
    <cellStyle name="Excel Built-in Normal 1" xfId="3" xr:uid="{00000000-0005-0000-0000-000001000000}"/>
    <cellStyle name="Forklarende tekst" xfId="34" builtinId="53" customBuiltin="1"/>
    <cellStyle name="God" xfId="25" builtinId="26" customBuiltin="1"/>
    <cellStyle name="Inndata" xfId="28" builtinId="20" customBuiltin="1"/>
    <cellStyle name="Koblet celle" xfId="31" builtinId="24" customBuiltin="1"/>
    <cellStyle name="Komma" xfId="12" builtinId="3"/>
    <cellStyle name="Komma 2" xfId="4" xr:uid="{00000000-0005-0000-0000-000003000000}"/>
    <cellStyle name="Komma 3" xfId="9" xr:uid="{00000000-0005-0000-0000-000004000000}"/>
    <cellStyle name="Komma 4" xfId="17" xr:uid="{00000000-0005-0000-0000-000005000000}"/>
    <cellStyle name="Komma 5" xfId="15" xr:uid="{00000000-0005-0000-0000-000006000000}"/>
    <cellStyle name="Komma 6" xfId="62" xr:uid="{EB36EBDD-C6ED-4862-B337-0F2C3C1B7433}"/>
    <cellStyle name="Kontrollcelle" xfId="32" builtinId="23" customBuiltin="1"/>
    <cellStyle name="Merknad 2" xfId="61" xr:uid="{B25A5763-58C6-45FF-9F9A-203FCEF6B870}"/>
    <cellStyle name="Normal" xfId="0" builtinId="0"/>
    <cellStyle name="Normal 2" xfId="5" xr:uid="{00000000-0005-0000-0000-000008000000}"/>
    <cellStyle name="Normal 3" xfId="6" xr:uid="{00000000-0005-0000-0000-000009000000}"/>
    <cellStyle name="Normal 4" xfId="1" xr:uid="{00000000-0005-0000-0000-00000A000000}"/>
    <cellStyle name="Normal 5" xfId="11" xr:uid="{00000000-0005-0000-0000-00000B000000}"/>
    <cellStyle name="Normal 5 2" xfId="16" xr:uid="{00000000-0005-0000-0000-00000C000000}"/>
    <cellStyle name="Normal 5 3" xfId="14" xr:uid="{00000000-0005-0000-0000-00000D000000}"/>
    <cellStyle name="Normal 6" xfId="13" xr:uid="{00000000-0005-0000-0000-00000E000000}"/>
    <cellStyle name="Normal 7" xfId="60" xr:uid="{62A4BD8D-8DF6-426D-8429-FE7124C06F21}"/>
    <cellStyle name="Nøytral" xfId="27" builtinId="28" customBuiltin="1"/>
    <cellStyle name="Overskrift 1" xfId="21" builtinId="16" customBuiltin="1"/>
    <cellStyle name="Overskrift 2" xfId="22" builtinId="17" customBuiltin="1"/>
    <cellStyle name="Overskrift 3" xfId="23" builtinId="18" customBuiltin="1"/>
    <cellStyle name="Overskrift 4" xfId="24" builtinId="19" customBuiltin="1"/>
    <cellStyle name="Prosent" xfId="18" builtinId="5"/>
    <cellStyle name="Prosent 2" xfId="8" xr:uid="{00000000-0005-0000-0000-000010000000}"/>
    <cellStyle name="Prosent 3" xfId="7" xr:uid="{00000000-0005-0000-0000-000011000000}"/>
    <cellStyle name="Prosent 4" xfId="10" xr:uid="{00000000-0005-0000-0000-000012000000}"/>
    <cellStyle name="Prosent 5" xfId="19" xr:uid="{00000000-0005-0000-0000-000013000000}"/>
    <cellStyle name="Tittel" xfId="20" builtinId="15" customBuiltin="1"/>
    <cellStyle name="Totalt" xfId="35" builtinId="25" customBuiltin="1"/>
    <cellStyle name="Utdata" xfId="29" builtinId="21" customBuiltin="1"/>
    <cellStyle name="Uthevingsfarge1" xfId="36" builtinId="29" customBuiltin="1"/>
    <cellStyle name="Uthevingsfarge2" xfId="40" builtinId="33" customBuiltin="1"/>
    <cellStyle name="Uthevingsfarge3" xfId="44" builtinId="37" customBuiltin="1"/>
    <cellStyle name="Uthevingsfarge4" xfId="48" builtinId="41" customBuiltin="1"/>
    <cellStyle name="Uthevingsfarge5" xfId="52" builtinId="45" customBuiltin="1"/>
    <cellStyle name="Uthevingsfarge6" xfId="56" builtinId="49" customBuiltin="1"/>
    <cellStyle name="Valuta" xfId="63" builtinId="4"/>
    <cellStyle name="Varseltekst" xfId="33" builtinId="11" customBuiltin="1"/>
  </cellStyles>
  <dxfs count="4"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13BDDF"/>
      <color rgb="FFFFFF00"/>
      <color rgb="FFFFFF99"/>
      <color rgb="FFF4EE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5</xdr:col>
      <xdr:colOff>0</xdr:colOff>
      <xdr:row>50</xdr:row>
      <xdr:rowOff>142875</xdr:rowOff>
    </xdr:to>
    <xdr:sp macro="" textlink="">
      <xdr:nvSpPr>
        <xdr:cNvPr id="2059" name="Rectangle 11" hidden="1">
          <a:extLst>
            <a:ext uri="{FF2B5EF4-FFF2-40B4-BE49-F238E27FC236}">
              <a16:creationId xmlns:a16="http://schemas.microsoft.com/office/drawing/2014/main" id="{00000000-0008-0000-0100-00000B08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50</xdr:row>
      <xdr:rowOff>142875</xdr:rowOff>
    </xdr:to>
    <xdr:sp macro="" textlink="">
      <xdr:nvSpPr>
        <xdr:cNvPr id="2" name="AutoShape 1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51</xdr:row>
      <xdr:rowOff>137160</xdr:rowOff>
    </xdr:to>
    <xdr:sp macro="" textlink="">
      <xdr:nvSpPr>
        <xdr:cNvPr id="3" name="AutoShape 1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51</xdr:row>
      <xdr:rowOff>137160</xdr:rowOff>
    </xdr:to>
    <xdr:sp macro="" textlink="">
      <xdr:nvSpPr>
        <xdr:cNvPr id="4" name="AutoShape 1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51</xdr:row>
      <xdr:rowOff>137160</xdr:rowOff>
    </xdr:to>
    <xdr:sp macro="" textlink="">
      <xdr:nvSpPr>
        <xdr:cNvPr id="5" name="AutoShape 1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51</xdr:row>
      <xdr:rowOff>137160</xdr:rowOff>
    </xdr:to>
    <xdr:sp macro="" textlink="">
      <xdr:nvSpPr>
        <xdr:cNvPr id="6" name="AutoShape 1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51</xdr:row>
      <xdr:rowOff>137160</xdr:rowOff>
    </xdr:to>
    <xdr:sp macro="" textlink="">
      <xdr:nvSpPr>
        <xdr:cNvPr id="7" name="AutoShape 11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51</xdr:row>
      <xdr:rowOff>137160</xdr:rowOff>
    </xdr:to>
    <xdr:sp macro="" textlink="">
      <xdr:nvSpPr>
        <xdr:cNvPr id="8" name="AutoShape 1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50</xdr:row>
      <xdr:rowOff>142875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50</xdr:row>
      <xdr:rowOff>142875</xdr:rowOff>
    </xdr:to>
    <xdr:sp macro="" textlink="">
      <xdr:nvSpPr>
        <xdr:cNvPr id="10" name="AutoShape 1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51</xdr:row>
      <xdr:rowOff>137160</xdr:rowOff>
    </xdr:to>
    <xdr:sp macro="" textlink="">
      <xdr:nvSpPr>
        <xdr:cNvPr id="11" name="AutoShape 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3648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51</xdr:row>
      <xdr:rowOff>137160</xdr:rowOff>
    </xdr:to>
    <xdr:sp macro="" textlink="">
      <xdr:nvSpPr>
        <xdr:cNvPr id="12" name="AutoShap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3648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51</xdr:row>
      <xdr:rowOff>0</xdr:rowOff>
    </xdr:to>
    <xdr:sp macro="" textlink="">
      <xdr:nvSpPr>
        <xdr:cNvPr id="13" name="AutoShape 11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3648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51</xdr:row>
      <xdr:rowOff>0</xdr:rowOff>
    </xdr:to>
    <xdr:sp macro="" textlink="">
      <xdr:nvSpPr>
        <xdr:cNvPr id="14" name="AutoShape 11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3648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48</xdr:row>
      <xdr:rowOff>142875</xdr:rowOff>
    </xdr:to>
    <xdr:sp macro="" textlink="">
      <xdr:nvSpPr>
        <xdr:cNvPr id="15" name="AutoShape 11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34575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48</xdr:row>
      <xdr:rowOff>142875</xdr:rowOff>
    </xdr:to>
    <xdr:sp macro="" textlink="">
      <xdr:nvSpPr>
        <xdr:cNvPr id="16" name="AutoShape 11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34575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48</xdr:row>
      <xdr:rowOff>142875</xdr:rowOff>
    </xdr:to>
    <xdr:sp macro="" textlink="">
      <xdr:nvSpPr>
        <xdr:cNvPr id="17" name="AutoShape 11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34575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48</xdr:row>
      <xdr:rowOff>142875</xdr:rowOff>
    </xdr:to>
    <xdr:sp macro="" textlink="">
      <xdr:nvSpPr>
        <xdr:cNvPr id="18" name="AutoShape 11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34575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48</xdr:row>
      <xdr:rowOff>142875</xdr:rowOff>
    </xdr:to>
    <xdr:sp macro="" textlink="">
      <xdr:nvSpPr>
        <xdr:cNvPr id="19" name="AutoShape 11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15365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48</xdr:row>
      <xdr:rowOff>142875</xdr:rowOff>
    </xdr:to>
    <xdr:sp macro="" textlink="">
      <xdr:nvSpPr>
        <xdr:cNvPr id="20" name="AutoShape 11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15365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1044" name="Rectangle 20" hidden="1">
          <a:extLst>
            <a:ext uri="{FF2B5EF4-FFF2-40B4-BE49-F238E27FC236}">
              <a16:creationId xmlns:a16="http://schemas.microsoft.com/office/drawing/2014/main" id="{00000000-0008-0000-0200-000014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2" name="AutoShape 20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3" name="AutoShape 20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4" name="AutoShape 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5" name="AutoShape 2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6" name="AutoShape 20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7" name="AutoShape 20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8" name="AutoShape 20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9" name="AutoShape 20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10" name="AutoShape 20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11" name="AutoShape 2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12" name="AutoShape 20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13" name="AutoShape 20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14" name="AutoShape 20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15" name="AutoShape 20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16" name="AutoShape 20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17" name="AutoShape 20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44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18" name="AutoShape 20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4405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19" name="AutoShape 20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44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20" name="AutoShape 20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44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1123950</xdr:colOff>
      <xdr:row>47</xdr:row>
      <xdr:rowOff>0</xdr:rowOff>
    </xdr:to>
    <xdr:sp macro="" textlink="">
      <xdr:nvSpPr>
        <xdr:cNvPr id="7171" name="Rectangle 3" hidden="1">
          <a:extLst>
            <a:ext uri="{FF2B5EF4-FFF2-40B4-BE49-F238E27FC236}">
              <a16:creationId xmlns:a16="http://schemas.microsoft.com/office/drawing/2014/main" id="{00000000-0008-0000-0300-0000031C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47</xdr:row>
      <xdr:rowOff>0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47</xdr:row>
      <xdr:rowOff>152400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47</xdr:row>
      <xdr:rowOff>152400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47</xdr:row>
      <xdr:rowOff>152400</xdr:rowOff>
    </xdr:to>
    <xdr:sp macro="" textlink="">
      <xdr:nvSpPr>
        <xdr:cNvPr id="5" name="AutoShape 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47</xdr:row>
      <xdr:rowOff>152400</xdr:rowOff>
    </xdr:to>
    <xdr:sp macro="" textlink="">
      <xdr:nvSpPr>
        <xdr:cNvPr id="6" name="AutoShape 3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47</xdr:row>
      <xdr:rowOff>152400</xdr:rowOff>
    </xdr:to>
    <xdr:sp macro="" textlink="">
      <xdr:nvSpPr>
        <xdr:cNvPr id="7" name="AutoShape 3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47</xdr:row>
      <xdr:rowOff>152400</xdr:rowOff>
    </xdr:to>
    <xdr:sp macro="" textlink="">
      <xdr:nvSpPr>
        <xdr:cNvPr id="8" name="AutoShape 3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47</xdr:row>
      <xdr:rowOff>0</xdr:rowOff>
    </xdr:to>
    <xdr:sp macro="" textlink="">
      <xdr:nvSpPr>
        <xdr:cNvPr id="9" name="AutoShape 3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47</xdr:row>
      <xdr:rowOff>0</xdr:rowOff>
    </xdr:to>
    <xdr:sp macro="" textlink="">
      <xdr:nvSpPr>
        <xdr:cNvPr id="10" name="AutoShape 3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47</xdr:row>
      <xdr:rowOff>152400</xdr:rowOff>
    </xdr:to>
    <xdr:sp macro="" textlink="">
      <xdr:nvSpPr>
        <xdr:cNvPr id="11" name="AutoShape 3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47</xdr:row>
      <xdr:rowOff>152400</xdr:rowOff>
    </xdr:to>
    <xdr:sp macro="" textlink="">
      <xdr:nvSpPr>
        <xdr:cNvPr id="12" name="AutoShape 3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47</xdr:row>
      <xdr:rowOff>152400</xdr:rowOff>
    </xdr:to>
    <xdr:sp macro="" textlink="">
      <xdr:nvSpPr>
        <xdr:cNvPr id="13" name="AutoShape 3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47</xdr:row>
      <xdr:rowOff>152400</xdr:rowOff>
    </xdr:to>
    <xdr:sp macro="" textlink="">
      <xdr:nvSpPr>
        <xdr:cNvPr id="14" name="AutoShape 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47</xdr:row>
      <xdr:rowOff>0</xdr:rowOff>
    </xdr:to>
    <xdr:sp macro="" textlink="">
      <xdr:nvSpPr>
        <xdr:cNvPr id="15" name="AutoShape 3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46</xdr:row>
      <xdr:rowOff>0</xdr:rowOff>
    </xdr:to>
    <xdr:sp macro="" textlink="">
      <xdr:nvSpPr>
        <xdr:cNvPr id="16" name="AutoShape 3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47</xdr:row>
      <xdr:rowOff>0</xdr:rowOff>
    </xdr:to>
    <xdr:sp macro="" textlink="">
      <xdr:nvSpPr>
        <xdr:cNvPr id="17" name="AutoShape 3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47</xdr:row>
      <xdr:rowOff>0</xdr:rowOff>
    </xdr:to>
    <xdr:sp macro="" textlink="">
      <xdr:nvSpPr>
        <xdr:cNvPr id="18" name="AutoShape 3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48</xdr:row>
      <xdr:rowOff>0</xdr:rowOff>
    </xdr:to>
    <xdr:sp macro="" textlink="">
      <xdr:nvSpPr>
        <xdr:cNvPr id="19" name="AutoShape 3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48</xdr:row>
      <xdr:rowOff>0</xdr:rowOff>
    </xdr:to>
    <xdr:sp macro="" textlink="">
      <xdr:nvSpPr>
        <xdr:cNvPr id="20" name="AutoShape 3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447675</xdr:colOff>
      <xdr:row>43</xdr:row>
      <xdr:rowOff>0</xdr:rowOff>
    </xdr:to>
    <xdr:sp macro="" textlink="">
      <xdr:nvSpPr>
        <xdr:cNvPr id="8210" name="Rectangle 18" hidden="1">
          <a:extLst>
            <a:ext uri="{FF2B5EF4-FFF2-40B4-BE49-F238E27FC236}">
              <a16:creationId xmlns:a16="http://schemas.microsoft.com/office/drawing/2014/main" id="{00000000-0008-0000-0500-0000122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447675</xdr:colOff>
      <xdr:row>43</xdr:row>
      <xdr:rowOff>0</xdr:rowOff>
    </xdr:to>
    <xdr:sp macro="" textlink="">
      <xdr:nvSpPr>
        <xdr:cNvPr id="2" name="AutoShape 18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190500</xdr:colOff>
      <xdr:row>44</xdr:row>
      <xdr:rowOff>45720</xdr:rowOff>
    </xdr:to>
    <xdr:sp macro="" textlink="">
      <xdr:nvSpPr>
        <xdr:cNvPr id="3" name="AutoShape 18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190500</xdr:colOff>
      <xdr:row>44</xdr:row>
      <xdr:rowOff>45720</xdr:rowOff>
    </xdr:to>
    <xdr:sp macro="" textlink="">
      <xdr:nvSpPr>
        <xdr:cNvPr id="4" name="AutoShape 18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190500</xdr:colOff>
      <xdr:row>44</xdr:row>
      <xdr:rowOff>45720</xdr:rowOff>
    </xdr:to>
    <xdr:sp macro="" textlink="">
      <xdr:nvSpPr>
        <xdr:cNvPr id="5" name="AutoShape 18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190500</xdr:colOff>
      <xdr:row>44</xdr:row>
      <xdr:rowOff>45720</xdr:rowOff>
    </xdr:to>
    <xdr:sp macro="" textlink="">
      <xdr:nvSpPr>
        <xdr:cNvPr id="6" name="AutoShape 18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190500</xdr:colOff>
      <xdr:row>44</xdr:row>
      <xdr:rowOff>45720</xdr:rowOff>
    </xdr:to>
    <xdr:sp macro="" textlink="">
      <xdr:nvSpPr>
        <xdr:cNvPr id="7" name="AutoShape 18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190500</xdr:colOff>
      <xdr:row>44</xdr:row>
      <xdr:rowOff>45720</xdr:rowOff>
    </xdr:to>
    <xdr:sp macro="" textlink="">
      <xdr:nvSpPr>
        <xdr:cNvPr id="8" name="AutoShape 18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447675</xdr:colOff>
      <xdr:row>43</xdr:row>
      <xdr:rowOff>0</xdr:rowOff>
    </xdr:to>
    <xdr:sp macro="" textlink="">
      <xdr:nvSpPr>
        <xdr:cNvPr id="9" name="AutoShape 1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447675</xdr:colOff>
      <xdr:row>43</xdr:row>
      <xdr:rowOff>0</xdr:rowOff>
    </xdr:to>
    <xdr:sp macro="" textlink="">
      <xdr:nvSpPr>
        <xdr:cNvPr id="10" name="AutoShape 18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190500</xdr:colOff>
      <xdr:row>44</xdr:row>
      <xdr:rowOff>45720</xdr:rowOff>
    </xdr:to>
    <xdr:sp macro="" textlink="">
      <xdr:nvSpPr>
        <xdr:cNvPr id="11" name="AutoShape 18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190500</xdr:colOff>
      <xdr:row>44</xdr:row>
      <xdr:rowOff>45720</xdr:rowOff>
    </xdr:to>
    <xdr:sp macro="" textlink="">
      <xdr:nvSpPr>
        <xdr:cNvPr id="12" name="AutoShape 18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190500</xdr:colOff>
      <xdr:row>44</xdr:row>
      <xdr:rowOff>45720</xdr:rowOff>
    </xdr:to>
    <xdr:sp macro="" textlink="">
      <xdr:nvSpPr>
        <xdr:cNvPr id="13" name="AutoShape 18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190500</xdr:colOff>
      <xdr:row>44</xdr:row>
      <xdr:rowOff>45720</xdr:rowOff>
    </xdr:to>
    <xdr:sp macro="" textlink="">
      <xdr:nvSpPr>
        <xdr:cNvPr id="14" name="AutoShape 18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447675</xdr:colOff>
      <xdr:row>43</xdr:row>
      <xdr:rowOff>0</xdr:rowOff>
    </xdr:to>
    <xdr:sp macro="" textlink="">
      <xdr:nvSpPr>
        <xdr:cNvPr id="15" name="AutoShape 18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447675</xdr:colOff>
      <xdr:row>43</xdr:row>
      <xdr:rowOff>0</xdr:rowOff>
    </xdr:to>
    <xdr:sp macro="" textlink="">
      <xdr:nvSpPr>
        <xdr:cNvPr id="16" name="AutoShape 18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447675</xdr:colOff>
      <xdr:row>43</xdr:row>
      <xdr:rowOff>0</xdr:rowOff>
    </xdr:to>
    <xdr:sp macro="" textlink="">
      <xdr:nvSpPr>
        <xdr:cNvPr id="17" name="AutoShape 18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447675</xdr:colOff>
      <xdr:row>43</xdr:row>
      <xdr:rowOff>0</xdr:rowOff>
    </xdr:to>
    <xdr:sp macro="" textlink="">
      <xdr:nvSpPr>
        <xdr:cNvPr id="18" name="AutoShape 18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447675</xdr:colOff>
      <xdr:row>43</xdr:row>
      <xdr:rowOff>0</xdr:rowOff>
    </xdr:to>
    <xdr:sp macro="" textlink="">
      <xdr:nvSpPr>
        <xdr:cNvPr id="19" name="AutoShape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447675</xdr:colOff>
      <xdr:row>43</xdr:row>
      <xdr:rowOff>0</xdr:rowOff>
    </xdr:to>
    <xdr:sp macro="" textlink="">
      <xdr:nvSpPr>
        <xdr:cNvPr id="20" name="AutoShape 18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5127" name="Rectangle 7" hidden="1">
          <a:extLst>
            <a:ext uri="{FF2B5EF4-FFF2-40B4-BE49-F238E27FC236}">
              <a16:creationId xmlns:a16="http://schemas.microsoft.com/office/drawing/2014/main" id="{00000000-0008-0000-0400-0000071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2" name="AutoShape 7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3" name="AutoShape 7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4" name="AutoShape 7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6" name="AutoShape 7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7" name="AutoShape 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8" name="AutoShap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9" name="AutoShape 7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10" name="AutoShape 7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11" name="AutoShape 7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12" name="AutoShape 7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13" name="AutoShape 7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14" name="AutoShape 7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15" name="AutoShape 7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16" name="AutoShape 7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17" name="AutoShape 7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18" name="AutoShape 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19" name="AutoShape 7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20" name="AutoShape 7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95250</xdr:colOff>
      <xdr:row>44</xdr:row>
      <xdr:rowOff>0</xdr:rowOff>
    </xdr:to>
    <xdr:sp macro="" textlink="">
      <xdr:nvSpPr>
        <xdr:cNvPr id="3074" name="Rectangle 2" hidden="1">
          <a:extLst>
            <a:ext uri="{FF2B5EF4-FFF2-40B4-BE49-F238E27FC236}">
              <a16:creationId xmlns:a16="http://schemas.microsoft.com/office/drawing/2014/main" id="{00000000-0008-0000-0600-0000020C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95250</xdr:colOff>
      <xdr:row>44</xdr:row>
      <xdr:rowOff>0</xdr:rowOff>
    </xdr:to>
    <xdr:sp macro="" textlink="">
      <xdr:nvSpPr>
        <xdr:cNvPr id="2" name="AutoShape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693420</xdr:colOff>
      <xdr:row>45</xdr:row>
      <xdr:rowOff>45720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693420</xdr:colOff>
      <xdr:row>45</xdr:row>
      <xdr:rowOff>45720</xdr:rowOff>
    </xdr:to>
    <xdr:sp macro="" textlink="">
      <xdr:nvSpPr>
        <xdr:cNvPr id="4" name="AutoShape 2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693420</xdr:colOff>
      <xdr:row>45</xdr:row>
      <xdr:rowOff>45720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693420</xdr:colOff>
      <xdr:row>45</xdr:row>
      <xdr:rowOff>45720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693420</xdr:colOff>
      <xdr:row>45</xdr:row>
      <xdr:rowOff>45720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693420</xdr:colOff>
      <xdr:row>45</xdr:row>
      <xdr:rowOff>45720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6150" name="Rectangle 6" hidden="1">
          <a:extLst>
            <a:ext uri="{FF2B5EF4-FFF2-40B4-BE49-F238E27FC236}">
              <a16:creationId xmlns:a16="http://schemas.microsoft.com/office/drawing/2014/main" id="{00000000-0008-0000-0800-00000618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2" name="AutoShape 6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3" name="AutoShape 6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4" name="AutoShape 6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5" name="AutoShape 6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6" name="AutoShape 6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7" name="AutoShape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8" name="AutoShape 6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9" name="AutoShape 6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10" name="AutoShape 6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11" name="AutoShape 6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12" name="AutoShape 6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13" name="AutoShape 6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14" name="AutoShape 6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15" name="AutoShape 6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16" name="AutoShape 6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17" name="AutoShape 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18" name="AutoShape 6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19" name="AutoShape 6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20" name="AutoShape 6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9221" name="Rectangle 5" hidden="1">
          <a:extLst>
            <a:ext uri="{FF2B5EF4-FFF2-40B4-BE49-F238E27FC236}">
              <a16:creationId xmlns:a16="http://schemas.microsoft.com/office/drawing/2014/main" id="{00000000-0008-0000-0C00-0000052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2" name="AutoShape 5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4" name="AutoShape 5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5" name="AutoShape 5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7" name="AutoShape 5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8" name="AutoShape 5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9" name="AutoShape 5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10" name="AutoShape 5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11" name="AutoShape 5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12" name="AutoShape 5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13" name="AutoShape 5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14" name="AutoShape 5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16" name="AutoShape 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17" name="AutoShape 5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18" name="AutoShape 5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19" name="AutoShape 5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20" name="AutoShape 5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Sigrid" id="{33D9ABA8-5452-456C-A11C-36C4237DEF2D}" userId="Sigrid" providerId="None"/>
  <person displayName="CISV Norge" id="{34D92E40-6C42-43A5-A00F-3573DB05F559}" userId="5db53ee1bfbfe23b" providerId="Windows Live"/>
  <person displayName="Berge, Knut Audun Monen" id="{305C3EEF-E3CF-4A52-A81F-86ECF0AFF18F}" userId="Berge, Knut Audun Monen" providerId="None"/>
</personList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28" dT="2020-11-06T10:35:30.12" personId="{33D9ABA8-5452-456C-A11C-36C4237DEF2D}" id="{04C69922-0009-4F15-A19F-728F8349F82A}">
    <text>Betales netto for å spare internasjonale gebyrer ved å føre frem og tilbake.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19" dT="2020-09-20T20:06:03.68" personId="{34D92E40-6C42-43A5-A00F-3573DB05F559}" id="{FBEAC806-6739-4930-B11D-10F457A0C3E5}">
    <text>Fra lagene (Kost og losji / Lokaler / Reise)</text>
  </threadedComment>
  <threadedComment ref="E44" dT="2020-09-22T15:29:41.77" personId="{33D9ABA8-5452-456C-A11C-36C4237DEF2D}" id="{C333B964-21AD-4C8C-AA7B-8EB6F6DADEA2}">
    <text>Dette er fordi Zubarus er spleiselag med lagene. Dette faktureres lagene.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18" dT="2020-09-22T14:24:44.73" personId="{33D9ABA8-5452-456C-A11C-36C4237DEF2D}" id="{1E5678DD-A5A4-476A-842F-784664CD1297}">
    <text>Settes av EMEA-regionen, ikke av internasjonal. Er uendret.</text>
  </threadedComment>
  <threadedComment ref="A26" dT="2020-09-22T15:18:46.87" personId="{33D9ABA8-5452-456C-A11C-36C4237DEF2D}" id="{A61FFD9F-746D-45EA-85B4-0C7A34A1661C}">
    <text>Kan potensielt være bare i sentralfane, men dette er et forsøk på å synliggjøre hvor denne kommer fra - at det kommer fra program.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B7" dT="2020-09-22T15:43:23.21" personId="{33D9ABA8-5452-456C-A11C-36C4237DEF2D}" id="{2734FBA2-F894-4B9D-95A3-E6A71D2C988D}">
    <text>Går til Baltikum som leirstøtte. Vi bestemmer hvor mye - dersom de arrangerer.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G10" personId="{00000000-0000-0000-0000-000000000000}" id="{9B598065-912D-4308-8D6B-C1E5F5E86517}">
    <text>Knut A. M. Berge:
jan-sep</text>
  </threadedComment>
  <threadedComment ref="G16" personId="{00000000-0000-0000-0000-000000000000}" id="{512A7377-150E-42D9-AE67-4C53EC883BAB}">
    <text xml:space="preserve">Knut:
Hvordan passer denne med den faktiske kostnaden. Deltakerprosent, pris reise, </text>
  </threadedComment>
  <threadedComment ref="G18" personId="{00000000-0000-0000-0000-000000000000}" id="{EC5D5D09-A55D-4DAB-832F-5854E5F28E15}">
    <text>Knut:
leder deltar på lts, sudt og neo og kunne kanskje vært høyere enn barneleir</text>
  </threadedComment>
  <threadedComment ref="A25" personId="{00000000-0000-0000-0000-000000000000}" id="{DBF85E61-F11C-4BB2-9D4C-0C432B1660DD}">
    <text>Knut A. M. Berge:
NJC er en uke</text>
  </threadedComment>
  <threadedComment ref="A65" personId="{00000000-0000-0000-0000-000000000000}" id="{6B4FF2CD-4256-41E9-91B4-24672C1D9FEF}">
    <text>Knut:
Går inn i kostnadsbildet programmer, vil motregnes mot inntektene for programmet</text>
  </threadedComment>
  <threadedComment ref="I78" personId="{305C3EEF-E3CF-4A52-A81F-86ECF0AFF18F}" id="{BC7987BC-5603-410C-83C1-7AAE0F9CF9BC}">
    <text xml:space="preserve">26 SU-ledere
42 Village-ledere
9 YM-ledere
7 IC-ledere
</text>
  </threadedComment>
  <threadedComment ref="I96" personId="{305C3EEF-E3CF-4A52-A81F-86ECF0AFF18F}" id="{8FA6DF3B-A7DB-42DE-B392-AACC66E831A6}">
    <text xml:space="preserve">26 delegasjoner
4+leder * 26
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F7" personId="{00000000-0000-0000-0000-000000000000}" id="{E10528E5-7FB1-4611-809D-3694780330AE}">
    <text>Knut A. M. Berge:
Troms og Finnmark ble kompensensert og ikke fakturert grunnet reisekostnader</text>
  </threadedComment>
  <threadedComment ref="H11" personId="{00000000-0000-0000-0000-000000000000}" id="{1568274E-8BBA-48C2-B1E0-531839D44A2E}">
    <text>Knut:
Settes etter samtale med daglig leder. Kan undersøke om reglene for dette sammen med Ingrid</text>
  </threadedComment>
  <threadedComment ref="F12" personId="{00000000-0000-0000-0000-000000000000}" id="{CB8DE829-AEE5-433E-9055-99E1E7D69D0B}">
    <text>Knut A. M. Berge:
Var det vi søkte om</text>
  </threadedComment>
  <threadedComment ref="F13" personId="{00000000-0000-0000-0000-000000000000}" id="{426D87FD-8EBB-4245-8A9F-295D24192448}">
    <text>Knut A. M. Berge:
Var det vi fikk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7" Type="http://schemas.microsoft.com/office/2017/10/relationships/threadedComment" Target="../threadedComments/threadedComment4.xml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6" Type="http://schemas.openxmlformats.org/officeDocument/2006/relationships/comments" Target="../comments4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.bin"/><Relationship Id="rId7" Type="http://schemas.microsoft.com/office/2017/10/relationships/threadedComment" Target="../threadedComments/threadedComment5.xml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Relationship Id="rId6" Type="http://schemas.openxmlformats.org/officeDocument/2006/relationships/comments" Target="../comments5.xm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.bin"/><Relationship Id="rId7" Type="http://schemas.microsoft.com/office/2017/10/relationships/threadedComment" Target="../threadedComments/threadedComment6.xml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Relationship Id="rId6" Type="http://schemas.openxmlformats.org/officeDocument/2006/relationships/comments" Target="../comments6.xml"/><Relationship Id="rId5" Type="http://schemas.openxmlformats.org/officeDocument/2006/relationships/vmlDrawing" Target="../drawings/vmlDrawing6.vml"/><Relationship Id="rId4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5" Type="http://schemas.openxmlformats.org/officeDocument/2006/relationships/printerSettings" Target="../printerSettings/printerSettings60.bin"/><Relationship Id="rId4" Type="http://schemas.openxmlformats.org/officeDocument/2006/relationships/printerSettings" Target="../printerSettings/printerSettings59.bin"/></Relationships>
</file>

<file path=xl/worksheets/_rels/sheet2.xml.rels><?xml version="1.0" encoding="UTF-8" standalone="yes"?>
<Relationships xmlns="http://schemas.openxmlformats.org/package/2006/relationships"><Relationship Id="rId8" Type="http://schemas.microsoft.com/office/2017/10/relationships/threadedComment" Target="../threadedComments/threadedComment1.xml"/><Relationship Id="rId3" Type="http://schemas.openxmlformats.org/officeDocument/2006/relationships/printerSettings" Target="../printerSettings/printerSettings8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printerSettings" Target="../printerSettings/printerSettings12.bin"/><Relationship Id="rId7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14.bin"/><Relationship Id="rId4" Type="http://schemas.openxmlformats.org/officeDocument/2006/relationships/printerSettings" Target="../printerSettings/printerSettings13.bin"/><Relationship Id="rId9" Type="http://schemas.microsoft.com/office/2017/10/relationships/threadedComment" Target="../threadedComments/threadedComment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3.xml"/><Relationship Id="rId3" Type="http://schemas.openxmlformats.org/officeDocument/2006/relationships/printerSettings" Target="../printerSettings/printerSettings17.bin"/><Relationship Id="rId7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18.bin"/><Relationship Id="rId9" Type="http://schemas.microsoft.com/office/2017/10/relationships/threadedComment" Target="../threadedComments/threadedComment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>
    <tabColor theme="0"/>
    <pageSetUpPr fitToPage="1"/>
  </sheetPr>
  <dimension ref="A1:X1008"/>
  <sheetViews>
    <sheetView tabSelected="1" topLeftCell="A95" workbookViewId="0">
      <selection activeCell="C93" sqref="C93"/>
    </sheetView>
  </sheetViews>
  <sheetFormatPr baseColWidth="10" defaultColWidth="17.26953125" defaultRowHeight="13" x14ac:dyDescent="0.3"/>
  <cols>
    <col min="1" max="1" width="6.26953125" style="244" bestFit="1" customWidth="1"/>
    <col min="2" max="2" width="38.81640625" style="252" bestFit="1" customWidth="1"/>
    <col min="3" max="3" width="12.453125" style="1003" bestFit="1" customWidth="1"/>
    <col min="4" max="4" width="11.453125" style="1031" bestFit="1" customWidth="1"/>
    <col min="5" max="5" width="11.81640625" style="252" bestFit="1" customWidth="1"/>
    <col min="6" max="6" width="9.26953125" style="252" bestFit="1" customWidth="1"/>
    <col min="7" max="8" width="12" style="252" bestFit="1" customWidth="1"/>
    <col min="9" max="17" width="12.54296875" style="252" customWidth="1"/>
    <col min="18" max="22" width="10" style="252" customWidth="1"/>
    <col min="23" max="24" width="10" style="244" customWidth="1"/>
    <col min="25" max="16384" width="17.26953125" style="244"/>
  </cols>
  <sheetData>
    <row r="1" spans="1:24" ht="26" x14ac:dyDescent="0.3">
      <c r="A1" s="273"/>
      <c r="B1" s="281" t="s">
        <v>446</v>
      </c>
      <c r="C1" s="999" t="s">
        <v>597</v>
      </c>
      <c r="D1" s="1029" t="s">
        <v>595</v>
      </c>
      <c r="E1" s="392" t="s">
        <v>594</v>
      </c>
      <c r="F1" s="1008" t="s">
        <v>596</v>
      </c>
      <c r="G1" s="248" t="s">
        <v>591</v>
      </c>
      <c r="H1" s="249" t="s">
        <v>374</v>
      </c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43"/>
      <c r="X1" s="243"/>
    </row>
    <row r="2" spans="1:24" x14ac:dyDescent="0.3">
      <c r="A2" s="226"/>
      <c r="B2" s="227" t="s">
        <v>60</v>
      </c>
      <c r="C2" s="999"/>
      <c r="D2" s="1030"/>
      <c r="E2" s="226"/>
      <c r="F2" s="228"/>
      <c r="G2" s="227"/>
      <c r="H2" s="228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43"/>
      <c r="X2" s="243"/>
    </row>
    <row r="3" spans="1:24" x14ac:dyDescent="0.3">
      <c r="A3" s="253">
        <v>3050</v>
      </c>
      <c r="B3" s="253" t="s">
        <v>0</v>
      </c>
      <c r="C3" s="1010">
        <f>Budsjett!$C4</f>
        <v>207750</v>
      </c>
      <c r="D3" s="1031">
        <v>2000</v>
      </c>
      <c r="E3" s="400">
        <v>153120</v>
      </c>
      <c r="F3" s="1014">
        <v>420</v>
      </c>
      <c r="G3" s="255">
        <v>309904</v>
      </c>
      <c r="H3" s="375">
        <v>334765</v>
      </c>
      <c r="I3" s="254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43"/>
      <c r="X3" s="243"/>
    </row>
    <row r="4" spans="1:24" x14ac:dyDescent="0.3">
      <c r="A4" s="253">
        <v>3110</v>
      </c>
      <c r="B4" s="257" t="s">
        <v>604</v>
      </c>
      <c r="C4" s="1010">
        <f>Budsjett!$C5</f>
        <v>83144.226079999993</v>
      </c>
      <c r="D4" s="1031">
        <v>81799.399999999994</v>
      </c>
      <c r="E4" s="401">
        <v>82513.313999999998</v>
      </c>
      <c r="F4" s="1015">
        <v>25050</v>
      </c>
      <c r="G4" s="255"/>
      <c r="H4" s="375">
        <v>86008</v>
      </c>
      <c r="I4" s="254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43"/>
      <c r="X4" s="243"/>
    </row>
    <row r="5" spans="1:24" x14ac:dyDescent="0.3">
      <c r="A5" s="253">
        <v>3115</v>
      </c>
      <c r="B5" s="253" t="s">
        <v>79</v>
      </c>
      <c r="C5" s="1010">
        <f>Budsjett!$C6</f>
        <v>326250</v>
      </c>
      <c r="D5" s="1031">
        <v>124440</v>
      </c>
      <c r="E5" s="400">
        <v>317697.114</v>
      </c>
      <c r="F5" s="1015"/>
      <c r="G5" s="255">
        <v>305670</v>
      </c>
      <c r="H5" s="375">
        <v>291850</v>
      </c>
      <c r="I5" s="254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43"/>
      <c r="X5" s="243"/>
    </row>
    <row r="6" spans="1:24" x14ac:dyDescent="0.3">
      <c r="A6" s="261"/>
      <c r="B6" s="256" t="s">
        <v>1</v>
      </c>
      <c r="C6" s="1011">
        <f t="shared" ref="C6:H6" si="0">SUM(C3:C5)</f>
        <v>617144.22607999993</v>
      </c>
      <c r="D6" s="1032">
        <f t="shared" si="0"/>
        <v>208239.4</v>
      </c>
      <c r="E6" s="402">
        <v>553330.42800000007</v>
      </c>
      <c r="F6" s="1016">
        <f>SUM(F3:F5)</f>
        <v>25470</v>
      </c>
      <c r="G6" s="272">
        <f t="shared" si="0"/>
        <v>615574</v>
      </c>
      <c r="H6" s="376">
        <f t="shared" si="0"/>
        <v>712623</v>
      </c>
      <c r="I6" s="254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/>
      <c r="V6" s="253"/>
      <c r="W6" s="243"/>
      <c r="X6" s="243"/>
    </row>
    <row r="7" spans="1:24" x14ac:dyDescent="0.3">
      <c r="A7" s="256"/>
      <c r="B7" s="253"/>
      <c r="C7" s="1010"/>
      <c r="E7" s="400"/>
      <c r="F7" s="1015"/>
      <c r="G7" s="259"/>
      <c r="H7" s="377"/>
      <c r="I7" s="254"/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43"/>
      <c r="X7" s="243"/>
    </row>
    <row r="8" spans="1:24" x14ac:dyDescent="0.3">
      <c r="A8" s="253">
        <v>3900</v>
      </c>
      <c r="B8" s="253" t="s">
        <v>2</v>
      </c>
      <c r="C8" s="1010">
        <f>Budsjett!$C9</f>
        <v>70000</v>
      </c>
      <c r="D8" s="1031">
        <v>224546.4</v>
      </c>
      <c r="E8" s="400">
        <v>357242.29686242959</v>
      </c>
      <c r="F8" s="1015">
        <v>24827</v>
      </c>
      <c r="G8" s="255">
        <v>483813</v>
      </c>
      <c r="H8" s="375">
        <v>780480</v>
      </c>
      <c r="I8" s="254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43"/>
      <c r="X8" s="243"/>
    </row>
    <row r="9" spans="1:24" x14ac:dyDescent="0.3">
      <c r="A9" s="253">
        <v>3901</v>
      </c>
      <c r="B9" s="253" t="s">
        <v>3</v>
      </c>
      <c r="C9" s="1010">
        <f>Budsjett!$C10</f>
        <v>810000</v>
      </c>
      <c r="D9" s="1031">
        <v>1522552</v>
      </c>
      <c r="E9" s="400">
        <v>680000</v>
      </c>
      <c r="F9" s="1015">
        <v>682329</v>
      </c>
      <c r="G9" s="255">
        <v>713009</v>
      </c>
      <c r="H9" s="375">
        <v>516206</v>
      </c>
      <c r="I9" s="254"/>
      <c r="J9" s="253"/>
      <c r="K9" s="253"/>
      <c r="L9" s="253"/>
      <c r="M9" s="253"/>
      <c r="N9" s="253"/>
      <c r="O9" s="253"/>
      <c r="P9" s="253"/>
      <c r="Q9" s="253"/>
      <c r="R9" s="253"/>
      <c r="S9" s="253"/>
      <c r="T9" s="253"/>
      <c r="U9" s="253"/>
      <c r="V9" s="253"/>
      <c r="W9" s="243"/>
      <c r="X9" s="243"/>
    </row>
    <row r="10" spans="1:24" x14ac:dyDescent="0.3">
      <c r="A10" s="257">
        <v>3902</v>
      </c>
      <c r="B10" s="257" t="s">
        <v>606</v>
      </c>
      <c r="C10" s="1010">
        <f>Budsjett!$C11</f>
        <v>542738.53658536589</v>
      </c>
      <c r="D10" s="1031">
        <v>211933</v>
      </c>
      <c r="E10" s="401">
        <v>353725</v>
      </c>
      <c r="F10" s="1015"/>
      <c r="G10" s="255">
        <v>1891329</v>
      </c>
      <c r="H10" s="375">
        <v>475808</v>
      </c>
      <c r="I10" s="254"/>
      <c r="J10" s="253"/>
      <c r="K10" s="253"/>
      <c r="L10" s="253"/>
      <c r="M10" s="253"/>
      <c r="N10" s="253"/>
      <c r="O10" s="253"/>
      <c r="P10" s="253"/>
      <c r="Q10" s="253"/>
      <c r="R10" s="253"/>
      <c r="S10" s="253"/>
      <c r="T10" s="253"/>
      <c r="U10" s="253"/>
      <c r="V10" s="253"/>
      <c r="W10" s="243"/>
      <c r="X10" s="243"/>
    </row>
    <row r="11" spans="1:24" x14ac:dyDescent="0.3">
      <c r="A11" s="257">
        <v>3903</v>
      </c>
      <c r="B11" s="257" t="s">
        <v>373</v>
      </c>
      <c r="C11" s="1010">
        <f>Budsjett!$C12</f>
        <v>0</v>
      </c>
      <c r="E11" s="401"/>
      <c r="F11" s="1015"/>
      <c r="G11" s="255">
        <v>61978</v>
      </c>
      <c r="H11" s="375">
        <v>8269</v>
      </c>
      <c r="I11" s="254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43"/>
      <c r="X11" s="243"/>
    </row>
    <row r="12" spans="1:24" x14ac:dyDescent="0.3">
      <c r="A12" s="257">
        <v>3904</v>
      </c>
      <c r="B12" s="257" t="s">
        <v>648</v>
      </c>
      <c r="C12" s="1010">
        <f>Budsjett!$C13</f>
        <v>242752</v>
      </c>
      <c r="E12" s="401"/>
      <c r="F12" s="1015"/>
      <c r="G12" s="255"/>
      <c r="H12" s="375"/>
      <c r="I12" s="254"/>
      <c r="J12" s="253"/>
      <c r="K12" s="253"/>
      <c r="L12" s="253"/>
      <c r="M12" s="253"/>
      <c r="N12" s="253"/>
      <c r="O12" s="253"/>
      <c r="P12" s="253"/>
      <c r="Q12" s="253"/>
      <c r="R12" s="253"/>
      <c r="S12" s="253"/>
      <c r="T12" s="253"/>
      <c r="U12" s="253"/>
      <c r="V12" s="253"/>
      <c r="W12" s="243"/>
      <c r="X12" s="243"/>
    </row>
    <row r="13" spans="1:24" x14ac:dyDescent="0.3">
      <c r="A13" s="263">
        <v>3910</v>
      </c>
      <c r="B13" s="264" t="s">
        <v>329</v>
      </c>
      <c r="C13" s="1010">
        <f>Budsjett!$C14</f>
        <v>1500000</v>
      </c>
      <c r="D13" s="1031">
        <v>1541967</v>
      </c>
      <c r="E13" s="400">
        <v>1300000</v>
      </c>
      <c r="F13" s="1015">
        <v>1509013</v>
      </c>
      <c r="G13" s="255">
        <v>1360304</v>
      </c>
      <c r="H13" s="375">
        <v>1258399</v>
      </c>
      <c r="I13" s="254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43"/>
      <c r="X13" s="243"/>
    </row>
    <row r="14" spans="1:24" x14ac:dyDescent="0.3">
      <c r="A14" s="263">
        <v>3915</v>
      </c>
      <c r="B14" s="265" t="s">
        <v>330</v>
      </c>
      <c r="C14" s="1010">
        <f>Budsjett!$C15</f>
        <v>567000</v>
      </c>
      <c r="D14" s="1031">
        <v>588723</v>
      </c>
      <c r="E14" s="403">
        <v>850000</v>
      </c>
      <c r="F14" s="1017">
        <v>874000</v>
      </c>
      <c r="G14" s="255">
        <v>850000</v>
      </c>
      <c r="H14" s="375">
        <v>746796</v>
      </c>
      <c r="I14" s="254"/>
      <c r="J14" s="253"/>
      <c r="K14" s="253"/>
      <c r="L14" s="253"/>
      <c r="M14" s="253"/>
      <c r="N14" s="253"/>
      <c r="O14" s="253"/>
      <c r="P14" s="253"/>
      <c r="Q14" s="253"/>
      <c r="R14" s="253"/>
      <c r="S14" s="253"/>
      <c r="T14" s="253"/>
      <c r="U14" s="253"/>
      <c r="V14" s="253"/>
      <c r="W14" s="243"/>
      <c r="X14" s="243"/>
    </row>
    <row r="15" spans="1:24" x14ac:dyDescent="0.3">
      <c r="A15" s="253">
        <v>3922</v>
      </c>
      <c r="B15" s="253" t="s">
        <v>647</v>
      </c>
      <c r="C15" s="1010">
        <f>Budsjett!$C16</f>
        <v>2158649.693942857</v>
      </c>
      <c r="D15" s="1033">
        <v>0</v>
      </c>
      <c r="E15" s="400">
        <v>1659433.5934000001</v>
      </c>
      <c r="F15" s="1018"/>
      <c r="G15" s="255">
        <v>754291</v>
      </c>
      <c r="H15" s="375">
        <v>1560942</v>
      </c>
      <c r="I15" s="254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43"/>
      <c r="X15" s="243"/>
    </row>
    <row r="16" spans="1:24" x14ac:dyDescent="0.3">
      <c r="A16" s="253">
        <v>3927</v>
      </c>
      <c r="B16" s="253" t="s">
        <v>5</v>
      </c>
      <c r="C16" s="1010">
        <f>Budsjett!$C17</f>
        <v>510000</v>
      </c>
      <c r="D16" s="1033">
        <v>475000</v>
      </c>
      <c r="E16" s="400">
        <v>475000</v>
      </c>
      <c r="F16" s="1018">
        <v>506413</v>
      </c>
      <c r="G16" s="255">
        <v>524259</v>
      </c>
      <c r="H16" s="375">
        <v>461175</v>
      </c>
      <c r="I16" s="254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43"/>
      <c r="X16" s="243"/>
    </row>
    <row r="17" spans="1:24" x14ac:dyDescent="0.3">
      <c r="A17" s="253">
        <v>3930</v>
      </c>
      <c r="B17" s="253" t="s">
        <v>649</v>
      </c>
      <c r="C17" s="1010">
        <f>Budsjett!$C18</f>
        <v>0</v>
      </c>
      <c r="D17" s="1033"/>
      <c r="E17" s="400">
        <v>0</v>
      </c>
      <c r="F17" s="1018"/>
      <c r="G17" s="255">
        <v>37879</v>
      </c>
      <c r="H17" s="375">
        <v>120000</v>
      </c>
      <c r="I17" s="254"/>
      <c r="J17" s="253"/>
      <c r="K17" s="253"/>
      <c r="L17" s="253"/>
      <c r="M17" s="253"/>
      <c r="N17" s="253"/>
      <c r="O17" s="253"/>
      <c r="P17" s="253"/>
      <c r="Q17" s="253"/>
      <c r="R17" s="253"/>
      <c r="S17" s="253"/>
      <c r="T17" s="253"/>
      <c r="U17" s="253"/>
      <c r="V17" s="253"/>
      <c r="W17" s="243"/>
      <c r="X17" s="243"/>
    </row>
    <row r="18" spans="1:24" x14ac:dyDescent="0.3">
      <c r="A18" s="253">
        <v>3950</v>
      </c>
      <c r="B18" s="253" t="s">
        <v>6</v>
      </c>
      <c r="C18" s="1010">
        <f>Budsjett!$C19</f>
        <v>140000</v>
      </c>
      <c r="D18" s="1033">
        <v>135000</v>
      </c>
      <c r="E18" s="400">
        <v>135000</v>
      </c>
      <c r="F18" s="1018">
        <v>134037</v>
      </c>
      <c r="G18" s="255">
        <v>144350</v>
      </c>
      <c r="H18" s="375">
        <v>140350</v>
      </c>
      <c r="I18" s="254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43"/>
      <c r="X18" s="243"/>
    </row>
    <row r="19" spans="1:24" x14ac:dyDescent="0.3">
      <c r="A19" s="266">
        <v>3970</v>
      </c>
      <c r="B19" s="267" t="s">
        <v>139</v>
      </c>
      <c r="C19" s="1010">
        <f>Budsjett!$C20</f>
        <v>2000</v>
      </c>
      <c r="D19" s="1033">
        <v>2000</v>
      </c>
      <c r="E19" s="400">
        <v>2000</v>
      </c>
      <c r="F19" s="1019"/>
      <c r="G19" s="255">
        <v>500</v>
      </c>
      <c r="H19" s="375">
        <v>1500</v>
      </c>
      <c r="I19" s="254"/>
      <c r="J19" s="253"/>
      <c r="K19" s="253"/>
      <c r="L19" s="253"/>
      <c r="M19" s="253"/>
      <c r="N19" s="253"/>
      <c r="O19" s="253"/>
      <c r="P19" s="253"/>
      <c r="Q19" s="253"/>
      <c r="R19" s="253"/>
      <c r="S19" s="253"/>
      <c r="T19" s="253"/>
      <c r="U19" s="253"/>
      <c r="V19" s="253"/>
      <c r="W19" s="243"/>
      <c r="X19" s="243"/>
    </row>
    <row r="20" spans="1:24" x14ac:dyDescent="0.3">
      <c r="A20" s="266">
        <v>3975</v>
      </c>
      <c r="B20" s="267" t="s">
        <v>27</v>
      </c>
      <c r="C20" s="1010"/>
      <c r="D20" s="1033"/>
      <c r="E20" s="400"/>
      <c r="F20" s="1019"/>
      <c r="G20" s="258">
        <v>1000050</v>
      </c>
      <c r="H20" s="378">
        <v>98</v>
      </c>
      <c r="I20" s="254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43"/>
      <c r="X20" s="243"/>
    </row>
    <row r="21" spans="1:24" x14ac:dyDescent="0.3">
      <c r="A21" s="261"/>
      <c r="B21" s="256" t="s">
        <v>440</v>
      </c>
      <c r="C21" s="1006">
        <f>SUM(C8:C20)</f>
        <v>6543140.2305282224</v>
      </c>
      <c r="D21" s="1034">
        <f>SUM(D8:D20)</f>
        <v>4701721.4000000004</v>
      </c>
      <c r="E21" s="404">
        <v>5812400.8902624296</v>
      </c>
      <c r="F21" s="1020">
        <f>SUM(F8:F20)</f>
        <v>3730619</v>
      </c>
      <c r="G21" s="275">
        <f>SUM(G8:G20)</f>
        <v>7821762</v>
      </c>
      <c r="H21" s="379">
        <f>SUM(H8:H20)</f>
        <v>6070023</v>
      </c>
      <c r="I21" s="254"/>
      <c r="J21" s="253"/>
      <c r="K21" s="253"/>
      <c r="L21" s="253"/>
      <c r="M21" s="253"/>
      <c r="N21" s="253"/>
      <c r="O21" s="253"/>
      <c r="P21" s="253"/>
      <c r="Q21" s="253"/>
      <c r="R21" s="253"/>
      <c r="S21" s="253"/>
      <c r="T21" s="253"/>
      <c r="U21" s="253"/>
      <c r="V21" s="253"/>
      <c r="W21" s="243"/>
      <c r="X21" s="243"/>
    </row>
    <row r="22" spans="1:24" x14ac:dyDescent="0.3">
      <c r="A22" s="226"/>
      <c r="B22" s="227" t="s">
        <v>7</v>
      </c>
      <c r="C22" s="1007">
        <f>C21+C6</f>
        <v>7160284.4566082228</v>
      </c>
      <c r="D22" s="1007">
        <f>D21+D6</f>
        <v>4909960.8000000007</v>
      </c>
      <c r="E22" s="405">
        <v>6365731.3182624299</v>
      </c>
      <c r="F22" s="1007">
        <f>F21+F6</f>
        <v>3756089</v>
      </c>
      <c r="G22" s="246">
        <f>G21+G6</f>
        <v>8437336</v>
      </c>
      <c r="H22" s="370">
        <f>H6+H21</f>
        <v>6782646</v>
      </c>
      <c r="I22" s="253"/>
      <c r="J22" s="253"/>
      <c r="K22" s="253"/>
      <c r="L22" s="197"/>
      <c r="M22" s="253"/>
      <c r="N22" s="253"/>
      <c r="O22" s="253"/>
      <c r="P22" s="253"/>
      <c r="Q22" s="253"/>
      <c r="R22" s="253"/>
      <c r="S22" s="253"/>
      <c r="T22" s="253"/>
      <c r="U22" s="253"/>
      <c r="V22" s="253"/>
      <c r="W22" s="243"/>
      <c r="X22" s="243"/>
    </row>
    <row r="23" spans="1:24" x14ac:dyDescent="0.3">
      <c r="A23" s="253"/>
      <c r="B23" s="253"/>
      <c r="C23" s="285"/>
      <c r="D23" s="1035"/>
      <c r="E23" s="400"/>
      <c r="F23" s="1009"/>
      <c r="G23" s="254"/>
      <c r="H23" s="254"/>
      <c r="I23" s="253"/>
      <c r="J23" s="253"/>
      <c r="K23" s="253"/>
      <c r="L23" s="197"/>
      <c r="M23" s="253"/>
      <c r="N23" s="253"/>
      <c r="O23" s="253"/>
      <c r="P23" s="253"/>
      <c r="Q23" s="253"/>
      <c r="R23" s="253"/>
      <c r="S23" s="253"/>
      <c r="T23" s="253"/>
      <c r="U23" s="253"/>
      <c r="V23" s="253"/>
      <c r="W23" s="243"/>
      <c r="X23" s="243"/>
    </row>
    <row r="24" spans="1:24" x14ac:dyDescent="0.3">
      <c r="A24" s="226"/>
      <c r="B24" s="227" t="s">
        <v>62</v>
      </c>
      <c r="C24" s="999"/>
      <c r="D24" s="1036"/>
      <c r="E24" s="406"/>
      <c r="F24" s="370"/>
      <c r="G24" s="227"/>
      <c r="H24" s="228"/>
      <c r="I24" s="253"/>
      <c r="J24" s="253"/>
      <c r="K24" s="253"/>
      <c r="L24" s="374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43"/>
      <c r="X24" s="243"/>
    </row>
    <row r="25" spans="1:24" x14ac:dyDescent="0.3">
      <c r="A25" s="253">
        <v>4010</v>
      </c>
      <c r="B25" s="253" t="s">
        <v>8</v>
      </c>
      <c r="C25" s="1010">
        <f>Budsjett!$C26</f>
        <v>207250</v>
      </c>
      <c r="D25" s="1035">
        <v>134650</v>
      </c>
      <c r="E25" s="400">
        <v>0</v>
      </c>
      <c r="F25" s="1018">
        <v>137</v>
      </c>
      <c r="G25" s="255">
        <v>324128</v>
      </c>
      <c r="H25" s="375">
        <v>375104</v>
      </c>
      <c r="I25" s="253"/>
      <c r="J25" s="253"/>
      <c r="K25" s="253"/>
      <c r="L25" s="253"/>
      <c r="M25" s="253"/>
      <c r="N25" s="253"/>
      <c r="O25" s="253"/>
      <c r="P25" s="253"/>
      <c r="Q25" s="253"/>
      <c r="R25" s="253"/>
      <c r="S25" s="253"/>
      <c r="T25" s="253"/>
      <c r="U25" s="253"/>
      <c r="V25" s="253"/>
      <c r="W25" s="243"/>
      <c r="X25" s="243"/>
    </row>
    <row r="26" spans="1:24" x14ac:dyDescent="0.3">
      <c r="A26" s="253">
        <v>4610</v>
      </c>
      <c r="B26" s="253" t="s">
        <v>9</v>
      </c>
      <c r="C26" s="1010">
        <f>Budsjett!$C27</f>
        <v>1072000</v>
      </c>
      <c r="D26" s="1035">
        <v>221800</v>
      </c>
      <c r="E26" s="400">
        <v>920000</v>
      </c>
      <c r="F26" s="1018"/>
      <c r="G26" s="255">
        <v>747500</v>
      </c>
      <c r="H26" s="375">
        <v>1020000</v>
      </c>
      <c r="I26" s="253"/>
      <c r="J26" s="253"/>
      <c r="K26" s="253"/>
      <c r="L26" s="253"/>
      <c r="M26" s="253"/>
      <c r="N26" s="253"/>
      <c r="O26" s="253"/>
      <c r="P26" s="253"/>
      <c r="Q26" s="253"/>
      <c r="R26" s="253"/>
      <c r="S26" s="253"/>
      <c r="T26" s="253"/>
      <c r="U26" s="253"/>
      <c r="V26" s="253"/>
      <c r="W26" s="243"/>
      <c r="X26" s="243"/>
    </row>
    <row r="27" spans="1:24" x14ac:dyDescent="0.3">
      <c r="A27" s="253">
        <v>4922</v>
      </c>
      <c r="B27" s="253" t="s">
        <v>650</v>
      </c>
      <c r="C27" s="1010">
        <f>Budsjett!$C28</f>
        <v>1164888.3104285707</v>
      </c>
      <c r="D27" s="1035">
        <v>53599</v>
      </c>
      <c r="E27" s="400">
        <v>857758.07580000011</v>
      </c>
      <c r="F27" s="1018">
        <v>237295</v>
      </c>
      <c r="G27" s="255">
        <v>1535305</v>
      </c>
      <c r="H27" s="375">
        <v>600323</v>
      </c>
      <c r="I27" s="253"/>
      <c r="J27" s="253"/>
      <c r="K27" s="253"/>
      <c r="L27" s="253"/>
      <c r="M27" s="253"/>
      <c r="N27" s="253"/>
      <c r="O27" s="253"/>
      <c r="P27" s="253"/>
      <c r="Q27" s="253"/>
      <c r="R27" s="253"/>
      <c r="S27" s="253"/>
      <c r="T27" s="253"/>
      <c r="U27" s="253"/>
      <c r="V27" s="253"/>
      <c r="W27" s="243"/>
      <c r="X27" s="243"/>
    </row>
    <row r="28" spans="1:24" x14ac:dyDescent="0.3">
      <c r="A28" s="253">
        <v>4927</v>
      </c>
      <c r="B28" s="253" t="s">
        <v>651</v>
      </c>
      <c r="C28" s="1010">
        <f>Budsjett!$C29</f>
        <v>484500</v>
      </c>
      <c r="D28" s="1035">
        <v>451250</v>
      </c>
      <c r="E28" s="400">
        <v>451250</v>
      </c>
      <c r="F28" s="1018">
        <v>481250</v>
      </c>
      <c r="G28" s="255">
        <v>483012</v>
      </c>
      <c r="H28" s="375">
        <v>438551</v>
      </c>
      <c r="I28" s="253"/>
      <c r="J28" s="253"/>
      <c r="K28" s="253"/>
      <c r="L28" s="253"/>
      <c r="M28" s="253"/>
      <c r="N28" s="253"/>
      <c r="O28" s="253"/>
      <c r="P28" s="253"/>
      <c r="Q28" s="253"/>
      <c r="R28" s="253"/>
      <c r="S28" s="253"/>
      <c r="T28" s="253"/>
      <c r="U28" s="253"/>
      <c r="V28" s="253"/>
      <c r="W28" s="243"/>
      <c r="X28" s="243"/>
    </row>
    <row r="29" spans="1:24" x14ac:dyDescent="0.3">
      <c r="A29" s="253">
        <v>4928</v>
      </c>
      <c r="B29" s="253" t="s">
        <v>652</v>
      </c>
      <c r="C29" s="1010">
        <f>Budsjett!$C30</f>
        <v>526500</v>
      </c>
      <c r="D29" s="1035">
        <v>999044</v>
      </c>
      <c r="E29" s="400">
        <v>442000</v>
      </c>
      <c r="F29" s="1018">
        <v>446603</v>
      </c>
      <c r="G29" s="255">
        <v>508686</v>
      </c>
      <c r="H29" s="375">
        <v>322417</v>
      </c>
      <c r="I29" s="253"/>
      <c r="J29" s="253"/>
      <c r="K29" s="253"/>
      <c r="L29" s="253"/>
      <c r="M29" s="253"/>
      <c r="N29" s="253"/>
      <c r="O29" s="253"/>
      <c r="P29" s="253"/>
      <c r="Q29" s="253"/>
      <c r="R29" s="253"/>
      <c r="S29" s="253"/>
      <c r="T29" s="253"/>
      <c r="U29" s="253"/>
      <c r="V29" s="253"/>
      <c r="W29" s="243"/>
      <c r="X29" s="243"/>
    </row>
    <row r="30" spans="1:24" x14ac:dyDescent="0.3">
      <c r="A30" s="253">
        <v>4929</v>
      </c>
      <c r="B30" s="253" t="s">
        <v>653</v>
      </c>
      <c r="C30" s="1010">
        <f>Budsjett!$C31</f>
        <v>140000</v>
      </c>
      <c r="D30" s="1035">
        <v>135000</v>
      </c>
      <c r="E30" s="400">
        <v>135000</v>
      </c>
      <c r="F30" s="1018">
        <v>125250</v>
      </c>
      <c r="G30" s="255">
        <v>160386</v>
      </c>
      <c r="H30" s="375">
        <v>140350</v>
      </c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43"/>
      <c r="X30" s="243"/>
    </row>
    <row r="31" spans="1:24" x14ac:dyDescent="0.3">
      <c r="A31" s="253">
        <v>4930</v>
      </c>
      <c r="B31" s="253" t="s">
        <v>10</v>
      </c>
      <c r="C31" s="1010">
        <f>Budsjett!$C32</f>
        <v>0</v>
      </c>
      <c r="D31" s="1035">
        <v>0</v>
      </c>
      <c r="E31" s="400">
        <v>0</v>
      </c>
      <c r="F31" s="1018">
        <v>0</v>
      </c>
      <c r="G31" s="255">
        <v>91287</v>
      </c>
      <c r="H31" s="375">
        <v>91341</v>
      </c>
      <c r="I31" s="253"/>
      <c r="J31" s="253"/>
      <c r="K31" s="253"/>
      <c r="L31" s="253"/>
      <c r="M31" s="253"/>
      <c r="N31" s="253"/>
      <c r="O31" s="253"/>
      <c r="P31" s="253"/>
      <c r="Q31" s="253"/>
      <c r="R31" s="253"/>
      <c r="S31" s="253"/>
      <c r="T31" s="253"/>
      <c r="U31" s="253"/>
      <c r="V31" s="253"/>
      <c r="W31" s="243"/>
      <c r="X31" s="243"/>
    </row>
    <row r="32" spans="1:24" x14ac:dyDescent="0.3">
      <c r="A32" s="261"/>
      <c r="B32" s="256" t="s">
        <v>11</v>
      </c>
      <c r="C32" s="1011">
        <f>SUM(C25:C31)</f>
        <v>3595138.310428571</v>
      </c>
      <c r="D32" s="1004">
        <f>SUM(D25:D31)</f>
        <v>1995343</v>
      </c>
      <c r="E32" s="407">
        <v>2806008.0758000002</v>
      </c>
      <c r="F32" s="1016">
        <f>SUM(F25:F31)</f>
        <v>1290535</v>
      </c>
      <c r="G32" s="275">
        <f>SUM(G25:G31)</f>
        <v>3850304</v>
      </c>
      <c r="H32" s="379">
        <f>SUM(H25:H31)</f>
        <v>2988086</v>
      </c>
      <c r="I32" s="253"/>
      <c r="J32" s="253"/>
      <c r="K32" s="253"/>
      <c r="L32" s="253"/>
      <c r="M32" s="253"/>
      <c r="N32" s="253"/>
      <c r="O32" s="253"/>
      <c r="P32" s="253"/>
      <c r="Q32" s="253"/>
      <c r="R32" s="253"/>
      <c r="S32" s="253"/>
      <c r="T32" s="253"/>
      <c r="U32" s="253"/>
      <c r="V32" s="253"/>
      <c r="W32" s="243"/>
      <c r="X32" s="243"/>
    </row>
    <row r="33" spans="1:24" x14ac:dyDescent="0.3">
      <c r="A33" s="256"/>
      <c r="B33" s="253"/>
      <c r="C33" s="1010"/>
      <c r="D33" s="1035"/>
      <c r="E33" s="400"/>
      <c r="F33" s="1018"/>
      <c r="G33" s="259"/>
      <c r="H33" s="377"/>
      <c r="I33" s="253"/>
      <c r="J33" s="253"/>
      <c r="K33" s="253"/>
      <c r="L33" s="253"/>
      <c r="M33" s="253"/>
      <c r="N33" s="253"/>
      <c r="O33" s="253"/>
      <c r="P33" s="253"/>
      <c r="Q33" s="253"/>
      <c r="R33" s="253"/>
      <c r="S33" s="253"/>
      <c r="T33" s="253"/>
      <c r="U33" s="253"/>
      <c r="V33" s="253"/>
      <c r="W33" s="243"/>
      <c r="X33" s="243"/>
    </row>
    <row r="34" spans="1:24" s="367" customFormat="1" hidden="1" x14ac:dyDescent="0.3">
      <c r="A34" s="393">
        <v>5000</v>
      </c>
      <c r="B34" s="393" t="s">
        <v>12</v>
      </c>
      <c r="C34" s="1025">
        <f>Budsjett!$C35</f>
        <v>877200</v>
      </c>
      <c r="D34" s="1037"/>
      <c r="E34" s="408">
        <v>883200</v>
      </c>
      <c r="F34" s="1021">
        <v>822137</v>
      </c>
      <c r="G34" s="394">
        <v>553814</v>
      </c>
      <c r="H34" s="395">
        <v>438401</v>
      </c>
      <c r="I34" s="393"/>
      <c r="J34" s="393"/>
      <c r="K34" s="393"/>
      <c r="L34" s="393"/>
      <c r="M34" s="393"/>
      <c r="N34" s="393"/>
      <c r="O34" s="393"/>
      <c r="P34" s="393"/>
      <c r="Q34" s="393"/>
      <c r="R34" s="393"/>
      <c r="S34" s="393"/>
      <c r="T34" s="393"/>
      <c r="U34" s="393"/>
      <c r="V34" s="393"/>
      <c r="W34" s="366"/>
      <c r="X34" s="366"/>
    </row>
    <row r="35" spans="1:24" s="367" customFormat="1" hidden="1" x14ac:dyDescent="0.3">
      <c r="A35" s="393">
        <v>5020</v>
      </c>
      <c r="B35" s="393" t="s">
        <v>592</v>
      </c>
      <c r="C35" s="1025">
        <f>Budsjett!$C36</f>
        <v>105264</v>
      </c>
      <c r="D35" s="1037"/>
      <c r="E35" s="408">
        <v>105984</v>
      </c>
      <c r="F35" s="1021">
        <v>98656</v>
      </c>
      <c r="G35" s="394">
        <v>66458</v>
      </c>
      <c r="H35" s="395">
        <v>52608</v>
      </c>
      <c r="I35" s="393"/>
      <c r="J35" s="393"/>
      <c r="K35" s="393"/>
      <c r="L35" s="393"/>
      <c r="M35" s="393"/>
      <c r="N35" s="393"/>
      <c r="O35" s="393"/>
      <c r="P35" s="393"/>
      <c r="Q35" s="393"/>
      <c r="R35" s="393"/>
      <c r="S35" s="393"/>
      <c r="T35" s="393"/>
      <c r="U35" s="393"/>
      <c r="V35" s="393"/>
      <c r="W35" s="366"/>
      <c r="X35" s="366"/>
    </row>
    <row r="36" spans="1:24" s="367" customFormat="1" hidden="1" x14ac:dyDescent="0.3">
      <c r="A36" s="393">
        <v>5400</v>
      </c>
      <c r="B36" s="393" t="s">
        <v>13</v>
      </c>
      <c r="C36" s="1025">
        <f>Budsjett!$C37</f>
        <v>123685.19999999998</v>
      </c>
      <c r="D36" s="1037"/>
      <c r="E36" s="408">
        <v>130757.75999999998</v>
      </c>
      <c r="F36" s="1021">
        <v>114532</v>
      </c>
      <c r="G36" s="394">
        <v>81686</v>
      </c>
      <c r="H36" s="395">
        <v>69576</v>
      </c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66"/>
      <c r="X36" s="366"/>
    </row>
    <row r="37" spans="1:24" s="367" customFormat="1" hidden="1" x14ac:dyDescent="0.3">
      <c r="A37" s="393">
        <v>5411</v>
      </c>
      <c r="B37" s="441" t="s">
        <v>654</v>
      </c>
      <c r="C37" s="1025">
        <f>Budsjett!$C38</f>
        <v>14842.223999999998</v>
      </c>
      <c r="D37" s="1037"/>
      <c r="E37" s="408">
        <v>14943.743999999999</v>
      </c>
      <c r="F37" s="1021">
        <v>13911</v>
      </c>
      <c r="G37" s="394">
        <v>9371</v>
      </c>
      <c r="H37" s="395">
        <v>7418</v>
      </c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66"/>
      <c r="X37" s="366"/>
    </row>
    <row r="38" spans="1:24" s="367" customFormat="1" hidden="1" x14ac:dyDescent="0.3">
      <c r="A38" s="393">
        <v>5420</v>
      </c>
      <c r="B38" s="393" t="s">
        <v>14</v>
      </c>
      <c r="C38" s="1025">
        <f>Budsjett!$C39</f>
        <v>43860</v>
      </c>
      <c r="D38" s="1037"/>
      <c r="E38" s="408">
        <v>44160</v>
      </c>
      <c r="F38" s="1021">
        <v>34099</v>
      </c>
      <c r="G38" s="394">
        <v>25523</v>
      </c>
      <c r="H38" s="395">
        <v>23362</v>
      </c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66"/>
      <c r="X38" s="366"/>
    </row>
    <row r="39" spans="1:24" s="367" customFormat="1" hidden="1" x14ac:dyDescent="0.3">
      <c r="A39" s="393">
        <v>5800</v>
      </c>
      <c r="B39" s="393" t="s">
        <v>375</v>
      </c>
      <c r="C39" s="1025"/>
      <c r="D39" s="1037"/>
      <c r="E39" s="408"/>
      <c r="F39" s="1021"/>
      <c r="G39" s="396"/>
      <c r="H39" s="397">
        <v>-1679</v>
      </c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66"/>
      <c r="X39" s="366"/>
    </row>
    <row r="40" spans="1:24" s="367" customFormat="1" hidden="1" x14ac:dyDescent="0.3">
      <c r="A40" s="393">
        <v>5820</v>
      </c>
      <c r="B40" s="398" t="s">
        <v>376</v>
      </c>
      <c r="C40" s="1025"/>
      <c r="D40" s="1038"/>
      <c r="E40" s="409"/>
      <c r="F40" s="1021"/>
      <c r="G40" s="396"/>
      <c r="H40" s="397">
        <v>-237</v>
      </c>
      <c r="I40" s="393"/>
      <c r="J40" s="393"/>
      <c r="K40" s="393"/>
      <c r="L40" s="393"/>
      <c r="M40" s="393"/>
      <c r="N40" s="393"/>
      <c r="O40" s="393"/>
      <c r="P40" s="393"/>
      <c r="Q40" s="393"/>
      <c r="R40" s="393"/>
      <c r="S40" s="393"/>
      <c r="T40" s="393"/>
      <c r="U40" s="393"/>
      <c r="V40" s="393"/>
      <c r="W40" s="366"/>
      <c r="X40" s="366"/>
    </row>
    <row r="41" spans="1:24" s="367" customFormat="1" hidden="1" x14ac:dyDescent="0.3">
      <c r="A41" s="393">
        <v>5930</v>
      </c>
      <c r="B41" s="393" t="s">
        <v>377</v>
      </c>
      <c r="C41" s="1025"/>
      <c r="D41" s="1037"/>
      <c r="E41" s="408"/>
      <c r="F41" s="1021"/>
      <c r="G41" s="396"/>
      <c r="H41" s="397">
        <v>10018</v>
      </c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66"/>
      <c r="X41" s="366"/>
    </row>
    <row r="42" spans="1:24" s="367" customFormat="1" hidden="1" x14ac:dyDescent="0.3">
      <c r="A42" s="393">
        <v>5920</v>
      </c>
      <c r="B42" s="393" t="s">
        <v>15</v>
      </c>
      <c r="C42" s="1025">
        <f>Budsjett!$C40</f>
        <v>3000</v>
      </c>
      <c r="D42" s="1037"/>
      <c r="E42" s="408">
        <v>3000</v>
      </c>
      <c r="F42" s="1021">
        <v>2806</v>
      </c>
      <c r="G42" s="394"/>
      <c r="H42" s="395">
        <v>1735</v>
      </c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66"/>
      <c r="X42" s="366"/>
    </row>
    <row r="43" spans="1:24" s="284" customFormat="1" x14ac:dyDescent="0.3">
      <c r="A43" s="282"/>
      <c r="B43" s="256" t="s">
        <v>16</v>
      </c>
      <c r="C43" s="1011">
        <f>SUM(C34:C42)</f>
        <v>1167851.4239999999</v>
      </c>
      <c r="D43" s="1039">
        <v>1128035</v>
      </c>
      <c r="E43" s="407">
        <v>1182045.504</v>
      </c>
      <c r="F43" s="1016">
        <f>SUM(F34:F42)</f>
        <v>1086141</v>
      </c>
      <c r="G43" s="275">
        <f>SUM(G34:G42)</f>
        <v>736852</v>
      </c>
      <c r="H43" s="379">
        <f>SUM(H34:H42)</f>
        <v>601202</v>
      </c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6"/>
      <c r="V43" s="256"/>
      <c r="W43" s="283"/>
      <c r="X43" s="283"/>
    </row>
    <row r="44" spans="1:24" x14ac:dyDescent="0.3">
      <c r="A44" s="253"/>
      <c r="B44" s="253"/>
      <c r="C44" s="1010"/>
      <c r="D44" s="1035"/>
      <c r="E44" s="400"/>
      <c r="F44" s="1018"/>
      <c r="G44" s="259" t="s">
        <v>17</v>
      </c>
      <c r="H44" s="377"/>
      <c r="I44" s="253"/>
      <c r="J44" s="253"/>
      <c r="K44" s="253"/>
      <c r="L44" s="253"/>
      <c r="M44" s="253"/>
      <c r="N44" s="253"/>
      <c r="O44" s="253"/>
      <c r="P44" s="253"/>
      <c r="Q44" s="253"/>
      <c r="R44" s="253"/>
      <c r="S44" s="253"/>
      <c r="T44" s="253"/>
      <c r="U44" s="253"/>
      <c r="V44" s="253"/>
      <c r="W44" s="243"/>
      <c r="X44" s="243"/>
    </row>
    <row r="45" spans="1:24" x14ac:dyDescent="0.3">
      <c r="A45" s="253">
        <v>6300</v>
      </c>
      <c r="B45" s="253" t="s">
        <v>18</v>
      </c>
      <c r="C45" s="1010">
        <f>Budsjett!C43</f>
        <v>180607.9</v>
      </c>
      <c r="D45" s="1035">
        <v>175189</v>
      </c>
      <c r="E45" s="400">
        <v>175189</v>
      </c>
      <c r="F45" s="1018">
        <v>178384</v>
      </c>
      <c r="G45" s="259">
        <v>162569</v>
      </c>
      <c r="H45" s="377">
        <v>223094</v>
      </c>
      <c r="I45" s="253"/>
      <c r="J45" s="253"/>
      <c r="K45" s="253"/>
      <c r="L45" s="253"/>
      <c r="M45" s="253"/>
      <c r="N45" s="253"/>
      <c r="O45" s="253"/>
      <c r="P45" s="253"/>
      <c r="Q45" s="253"/>
      <c r="R45" s="253"/>
      <c r="S45" s="253"/>
      <c r="T45" s="253"/>
      <c r="U45" s="253"/>
      <c r="V45" s="253"/>
      <c r="W45" s="243"/>
      <c r="X45" s="243"/>
    </row>
    <row r="46" spans="1:24" x14ac:dyDescent="0.3">
      <c r="A46" s="253">
        <v>6301</v>
      </c>
      <c r="B46" s="253" t="s">
        <v>19</v>
      </c>
      <c r="C46" s="1010">
        <f>Budsjett!C44</f>
        <v>97573</v>
      </c>
      <c r="D46" s="1035">
        <v>83227</v>
      </c>
      <c r="E46" s="400">
        <v>151300</v>
      </c>
      <c r="F46" s="1018">
        <v>35040</v>
      </c>
      <c r="G46" s="259">
        <v>78983</v>
      </c>
      <c r="H46" s="377">
        <v>186663</v>
      </c>
      <c r="I46" s="253"/>
      <c r="J46" s="253"/>
      <c r="K46" s="253"/>
      <c r="L46" s="253"/>
      <c r="M46" s="253"/>
      <c r="N46" s="253"/>
      <c r="O46" s="253"/>
      <c r="P46" s="253"/>
      <c r="Q46" s="253"/>
      <c r="R46" s="253"/>
      <c r="S46" s="253"/>
      <c r="T46" s="253"/>
      <c r="U46" s="253"/>
      <c r="V46" s="253"/>
      <c r="W46" s="243"/>
      <c r="X46" s="243"/>
    </row>
    <row r="47" spans="1:24" x14ac:dyDescent="0.3">
      <c r="A47" s="253">
        <v>6430</v>
      </c>
      <c r="B47" s="253" t="s">
        <v>663</v>
      </c>
      <c r="C47" s="1010">
        <f>Budsjett!C45</f>
        <v>16297.44</v>
      </c>
      <c r="D47" s="1035">
        <v>16297</v>
      </c>
      <c r="E47" s="400">
        <v>12000</v>
      </c>
      <c r="F47" s="1018">
        <v>15057</v>
      </c>
      <c r="G47" s="259">
        <v>14357</v>
      </c>
      <c r="H47" s="377">
        <v>11149</v>
      </c>
      <c r="I47" s="253"/>
      <c r="J47" s="253"/>
      <c r="K47" s="253"/>
      <c r="L47" s="253"/>
      <c r="M47" s="253"/>
      <c r="N47" s="253"/>
      <c r="O47" s="253"/>
      <c r="P47" s="253"/>
      <c r="Q47" s="253"/>
      <c r="R47" s="253"/>
      <c r="S47" s="253"/>
      <c r="T47" s="253"/>
      <c r="U47" s="253"/>
      <c r="V47" s="253"/>
      <c r="W47" s="243"/>
      <c r="X47" s="243"/>
    </row>
    <row r="48" spans="1:24" x14ac:dyDescent="0.3">
      <c r="A48" s="253">
        <v>6540</v>
      </c>
      <c r="B48" s="253" t="s">
        <v>371</v>
      </c>
      <c r="C48" s="1010">
        <f>Budsjett!C46</f>
        <v>2500</v>
      </c>
      <c r="D48" s="1035">
        <v>6000</v>
      </c>
      <c r="E48" s="400">
        <v>6000</v>
      </c>
      <c r="F48" s="1018"/>
      <c r="G48" s="259">
        <v>7940</v>
      </c>
      <c r="H48" s="377">
        <v>7843</v>
      </c>
      <c r="I48" s="253"/>
      <c r="J48" s="253"/>
      <c r="K48" s="253"/>
      <c r="L48" s="253"/>
      <c r="M48" s="253"/>
      <c r="N48" s="253"/>
      <c r="O48" s="253"/>
      <c r="P48" s="253"/>
      <c r="Q48" s="253"/>
      <c r="R48" s="253"/>
      <c r="S48" s="253"/>
      <c r="T48" s="253"/>
      <c r="U48" s="253"/>
      <c r="V48" s="253"/>
      <c r="W48" s="243"/>
      <c r="X48" s="243"/>
    </row>
    <row r="49" spans="1:24" x14ac:dyDescent="0.3">
      <c r="A49" s="253">
        <v>6550</v>
      </c>
      <c r="B49" s="253" t="s">
        <v>507</v>
      </c>
      <c r="C49" s="1010">
        <f>Budsjett!C47</f>
        <v>26000</v>
      </c>
      <c r="D49" s="1035">
        <v>21500</v>
      </c>
      <c r="E49" s="400">
        <v>6000</v>
      </c>
      <c r="F49" s="1018">
        <v>200</v>
      </c>
      <c r="G49" s="259">
        <v>5265</v>
      </c>
      <c r="H49" s="377"/>
      <c r="I49" s="253"/>
      <c r="J49" s="253"/>
      <c r="K49" s="253"/>
      <c r="L49" s="253"/>
      <c r="M49" s="253"/>
      <c r="N49" s="253"/>
      <c r="O49" s="253"/>
      <c r="P49" s="253"/>
      <c r="Q49" s="253"/>
      <c r="R49" s="253"/>
      <c r="S49" s="253"/>
      <c r="T49" s="253"/>
      <c r="U49" s="253"/>
      <c r="V49" s="253"/>
      <c r="W49" s="243"/>
      <c r="X49" s="243"/>
    </row>
    <row r="50" spans="1:24" x14ac:dyDescent="0.3">
      <c r="A50" s="443">
        <v>6551</v>
      </c>
      <c r="B50" s="444" t="s">
        <v>593</v>
      </c>
      <c r="C50" s="1010"/>
      <c r="D50" s="1035"/>
      <c r="E50" s="400"/>
      <c r="F50" s="1018"/>
      <c r="G50" s="259">
        <v>25014</v>
      </c>
      <c r="H50" s="377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43"/>
      <c r="X50" s="243"/>
    </row>
    <row r="51" spans="1:24" x14ac:dyDescent="0.3">
      <c r="A51" s="253">
        <v>6560</v>
      </c>
      <c r="B51" s="253" t="s">
        <v>607</v>
      </c>
      <c r="C51" s="1010">
        <f>Budsjett!$C48</f>
        <v>4500</v>
      </c>
      <c r="D51" s="1041">
        <v>4500</v>
      </c>
      <c r="E51" s="400">
        <v>4500</v>
      </c>
      <c r="F51" s="1018">
        <v>13122</v>
      </c>
      <c r="G51" s="259">
        <v>780</v>
      </c>
      <c r="H51" s="377">
        <v>2901</v>
      </c>
      <c r="I51" s="253"/>
      <c r="J51" s="253"/>
      <c r="K51" s="253"/>
      <c r="L51" s="253"/>
      <c r="M51" s="253"/>
      <c r="N51" s="253"/>
      <c r="O51" s="253"/>
      <c r="P51" s="253"/>
      <c r="Q51" s="253"/>
      <c r="R51" s="253"/>
      <c r="S51" s="253"/>
      <c r="T51" s="253"/>
      <c r="U51" s="253"/>
      <c r="V51" s="253"/>
      <c r="W51" s="243"/>
      <c r="X51" s="243"/>
    </row>
    <row r="52" spans="1:24" x14ac:dyDescent="0.3">
      <c r="A52" s="253">
        <v>6701</v>
      </c>
      <c r="B52" s="253" t="s">
        <v>331</v>
      </c>
      <c r="C52" s="1010">
        <f>Budsjett!$C49</f>
        <v>75000</v>
      </c>
      <c r="D52" s="1041">
        <v>75000</v>
      </c>
      <c r="E52" s="400">
        <v>75000</v>
      </c>
      <c r="F52" s="1018">
        <v>64813</v>
      </c>
      <c r="G52" s="259">
        <v>76375</v>
      </c>
      <c r="H52" s="377">
        <v>97500</v>
      </c>
      <c r="I52" s="253"/>
      <c r="J52" s="253"/>
      <c r="K52" s="253"/>
      <c r="L52" s="253"/>
      <c r="M52" s="253"/>
      <c r="N52" s="253"/>
      <c r="O52" s="253"/>
      <c r="P52" s="253"/>
      <c r="Q52" s="253"/>
      <c r="R52" s="253"/>
      <c r="S52" s="253"/>
      <c r="T52" s="253"/>
      <c r="U52" s="253"/>
      <c r="V52" s="253"/>
      <c r="W52" s="243"/>
      <c r="X52" s="243"/>
    </row>
    <row r="53" spans="1:24" x14ac:dyDescent="0.3">
      <c r="A53" s="253">
        <v>6705</v>
      </c>
      <c r="B53" s="253" t="s">
        <v>20</v>
      </c>
      <c r="C53" s="1010">
        <f>Budsjett!$C50</f>
        <v>80000</v>
      </c>
      <c r="D53" s="1041">
        <v>80000</v>
      </c>
      <c r="E53" s="400">
        <v>80000</v>
      </c>
      <c r="F53" s="1018">
        <v>11672</v>
      </c>
      <c r="G53" s="255">
        <v>76254</v>
      </c>
      <c r="H53" s="375">
        <v>78025</v>
      </c>
      <c r="I53" s="253"/>
      <c r="J53" s="253"/>
      <c r="K53" s="253"/>
      <c r="L53" s="253"/>
      <c r="M53" s="253"/>
      <c r="N53" s="253"/>
      <c r="O53" s="253"/>
      <c r="P53" s="253"/>
      <c r="Q53" s="253"/>
      <c r="R53" s="253"/>
      <c r="S53" s="253"/>
      <c r="T53" s="253"/>
      <c r="U53" s="253"/>
      <c r="V53" s="253"/>
      <c r="W53" s="243"/>
      <c r="X53" s="243"/>
    </row>
    <row r="54" spans="1:24" x14ac:dyDescent="0.3">
      <c r="A54" s="253">
        <v>6720</v>
      </c>
      <c r="B54" s="253" t="s">
        <v>21</v>
      </c>
      <c r="C54" s="1010">
        <f>Budsjett!$C51</f>
        <v>0</v>
      </c>
      <c r="D54" s="1035"/>
      <c r="E54" s="400">
        <v>0</v>
      </c>
      <c r="F54" s="1018"/>
      <c r="G54" s="259"/>
      <c r="H54" s="377">
        <v>0</v>
      </c>
      <c r="I54" s="253"/>
      <c r="J54" s="253"/>
      <c r="K54" s="253"/>
      <c r="L54" s="253"/>
      <c r="M54" s="253"/>
      <c r="N54" s="253"/>
      <c r="O54" s="253"/>
      <c r="P54" s="253"/>
      <c r="Q54" s="253"/>
      <c r="R54" s="253"/>
      <c r="S54" s="253"/>
      <c r="T54" s="253"/>
      <c r="U54" s="253"/>
      <c r="V54" s="253"/>
      <c r="W54" s="243"/>
      <c r="X54" s="243"/>
    </row>
    <row r="55" spans="1:24" x14ac:dyDescent="0.3">
      <c r="A55" s="257">
        <v>6790</v>
      </c>
      <c r="B55" s="257" t="s">
        <v>378</v>
      </c>
      <c r="C55" s="1010"/>
      <c r="D55" s="1035"/>
      <c r="E55" s="400"/>
      <c r="F55" s="1018">
        <v>2000</v>
      </c>
      <c r="G55" s="259"/>
      <c r="H55" s="377">
        <v>31383</v>
      </c>
      <c r="I55" s="253"/>
      <c r="J55" s="253"/>
      <c r="K55" s="253"/>
      <c r="L55" s="253"/>
      <c r="M55" s="253"/>
      <c r="N55" s="253"/>
      <c r="O55" s="253"/>
      <c r="P55" s="253"/>
      <c r="Q55" s="253"/>
      <c r="R55" s="253"/>
      <c r="S55" s="253"/>
      <c r="T55" s="253"/>
      <c r="U55" s="253"/>
      <c r="V55" s="253"/>
      <c r="W55" s="243"/>
      <c r="X55" s="243"/>
    </row>
    <row r="56" spans="1:24" x14ac:dyDescent="0.3">
      <c r="A56" s="443">
        <v>6800</v>
      </c>
      <c r="B56" s="444" t="s">
        <v>22</v>
      </c>
      <c r="C56" s="1010"/>
      <c r="D56" s="1035"/>
      <c r="E56" s="400"/>
      <c r="F56" s="1018"/>
      <c r="G56" s="259">
        <v>4083</v>
      </c>
      <c r="H56" s="377">
        <v>4456</v>
      </c>
      <c r="I56" s="253"/>
      <c r="J56" s="253"/>
      <c r="K56" s="253"/>
      <c r="L56" s="253"/>
      <c r="M56" s="253"/>
      <c r="N56" s="253"/>
      <c r="O56" s="253"/>
      <c r="P56" s="253"/>
      <c r="Q56" s="253"/>
      <c r="R56" s="253"/>
      <c r="S56" s="253"/>
      <c r="T56" s="253"/>
      <c r="U56" s="253"/>
      <c r="V56" s="253"/>
      <c r="W56" s="243"/>
      <c r="X56" s="243"/>
    </row>
    <row r="57" spans="1:24" x14ac:dyDescent="0.3">
      <c r="A57" s="253">
        <v>6801</v>
      </c>
      <c r="B57" s="253" t="s">
        <v>522</v>
      </c>
      <c r="C57" s="1010">
        <f>Budsjett!$C52</f>
        <v>164168</v>
      </c>
      <c r="D57" s="1035">
        <v>169650.5</v>
      </c>
      <c r="E57" s="400">
        <v>165964</v>
      </c>
      <c r="F57" s="1018">
        <v>145886</v>
      </c>
      <c r="G57" s="258">
        <v>115317</v>
      </c>
      <c r="H57" s="378">
        <v>220792</v>
      </c>
      <c r="I57" s="253"/>
      <c r="J57" s="253"/>
      <c r="K57" s="253"/>
      <c r="L57" s="253"/>
      <c r="M57" s="253"/>
      <c r="N57" s="253"/>
      <c r="O57" s="253"/>
      <c r="P57" s="253"/>
      <c r="Q57" s="253"/>
      <c r="R57" s="253"/>
      <c r="S57" s="253"/>
      <c r="T57" s="253"/>
      <c r="U57" s="253"/>
      <c r="V57" s="253"/>
      <c r="W57" s="243"/>
      <c r="X57" s="243"/>
    </row>
    <row r="58" spans="1:24" x14ac:dyDescent="0.3">
      <c r="A58" s="253">
        <v>6820</v>
      </c>
      <c r="B58" s="253" t="s">
        <v>23</v>
      </c>
      <c r="C58" s="1010">
        <f>Budsjett!$C53</f>
        <v>0</v>
      </c>
      <c r="D58" s="1035">
        <v>0</v>
      </c>
      <c r="E58" s="400">
        <v>0</v>
      </c>
      <c r="F58" s="1018"/>
      <c r="G58" s="255"/>
      <c r="H58" s="375">
        <v>57010</v>
      </c>
      <c r="I58" s="253"/>
      <c r="J58" s="253"/>
      <c r="K58" s="253"/>
      <c r="L58" s="253"/>
      <c r="M58" s="253"/>
      <c r="N58" s="253"/>
      <c r="O58" s="253"/>
      <c r="P58" s="253"/>
      <c r="Q58" s="253"/>
      <c r="R58" s="253"/>
      <c r="S58" s="253"/>
      <c r="T58" s="253"/>
      <c r="U58" s="253"/>
      <c r="V58" s="253"/>
      <c r="W58" s="243"/>
      <c r="X58" s="243"/>
    </row>
    <row r="59" spans="1:24" x14ac:dyDescent="0.3">
      <c r="A59" s="253">
        <v>6860</v>
      </c>
      <c r="B59" s="253" t="s">
        <v>666</v>
      </c>
      <c r="C59" s="1010">
        <f>Budsjett!$C54</f>
        <v>6000</v>
      </c>
      <c r="D59" s="1035">
        <v>3000</v>
      </c>
      <c r="E59" s="400">
        <v>5000</v>
      </c>
      <c r="F59" s="1018"/>
      <c r="G59" s="259">
        <v>30462</v>
      </c>
      <c r="H59" s="377">
        <v>4400</v>
      </c>
      <c r="I59" s="253"/>
      <c r="J59" s="253"/>
      <c r="K59" s="253"/>
      <c r="L59" s="253"/>
      <c r="M59" s="253"/>
      <c r="N59" s="253"/>
      <c r="O59" s="253"/>
      <c r="P59" s="253"/>
      <c r="Q59" s="253"/>
      <c r="R59" s="253"/>
      <c r="S59" s="253"/>
      <c r="T59" s="253"/>
      <c r="U59" s="253"/>
      <c r="V59" s="253"/>
      <c r="W59" s="243"/>
      <c r="X59" s="243"/>
    </row>
    <row r="60" spans="1:24" x14ac:dyDescent="0.3">
      <c r="A60" s="253">
        <v>6868</v>
      </c>
      <c r="B60" s="253" t="s">
        <v>24</v>
      </c>
      <c r="C60" s="1010">
        <f>Budsjett!$C55</f>
        <v>314324.80000000005</v>
      </c>
      <c r="D60" s="1035">
        <v>108490</v>
      </c>
      <c r="E60" s="400">
        <v>238205</v>
      </c>
      <c r="F60" s="1018">
        <v>43752</v>
      </c>
      <c r="G60" s="255">
        <v>231497</v>
      </c>
      <c r="H60" s="375">
        <v>116534</v>
      </c>
      <c r="I60" s="253"/>
      <c r="J60" s="253"/>
      <c r="K60" s="253"/>
      <c r="L60" s="253"/>
      <c r="M60" s="253"/>
      <c r="N60" s="253"/>
      <c r="O60" s="253"/>
      <c r="P60" s="253"/>
      <c r="Q60" s="253"/>
      <c r="R60" s="253"/>
      <c r="S60" s="253"/>
      <c r="T60" s="253"/>
      <c r="U60" s="253"/>
      <c r="V60" s="253"/>
      <c r="W60" s="243"/>
      <c r="X60" s="243"/>
    </row>
    <row r="61" spans="1:24" x14ac:dyDescent="0.3">
      <c r="A61" s="253">
        <v>6900</v>
      </c>
      <c r="B61" s="253" t="s">
        <v>25</v>
      </c>
      <c r="C61" s="1010">
        <f>Budsjett!$C56</f>
        <v>5535</v>
      </c>
      <c r="D61" s="1035">
        <v>7000</v>
      </c>
      <c r="E61" s="400">
        <v>7000</v>
      </c>
      <c r="F61" s="1018">
        <v>5715</v>
      </c>
      <c r="G61" s="255">
        <v>3917</v>
      </c>
      <c r="H61" s="375">
        <v>5080</v>
      </c>
      <c r="I61" s="253"/>
      <c r="J61" s="253"/>
      <c r="K61" s="253"/>
      <c r="L61" s="253"/>
      <c r="M61" s="253"/>
      <c r="N61" s="253"/>
      <c r="O61" s="253"/>
      <c r="P61" s="253"/>
      <c r="Q61" s="253"/>
      <c r="R61" s="253"/>
      <c r="S61" s="253"/>
      <c r="T61" s="253"/>
      <c r="U61" s="253"/>
      <c r="V61" s="253"/>
      <c r="W61" s="243"/>
      <c r="X61" s="243"/>
    </row>
    <row r="62" spans="1:24" x14ac:dyDescent="0.3">
      <c r="A62" s="253">
        <v>6940</v>
      </c>
      <c r="B62" s="253" t="s">
        <v>26</v>
      </c>
      <c r="C62" s="1010">
        <f>Budsjett!$C57</f>
        <v>27000</v>
      </c>
      <c r="D62" s="1035">
        <v>36000</v>
      </c>
      <c r="E62" s="400">
        <v>36000</v>
      </c>
      <c r="F62" s="1018">
        <v>262</v>
      </c>
      <c r="G62" s="255">
        <v>34406</v>
      </c>
      <c r="H62" s="375">
        <v>39709</v>
      </c>
      <c r="I62" s="253"/>
      <c r="J62" s="253"/>
      <c r="K62" s="253"/>
      <c r="L62" s="253"/>
      <c r="M62" s="253"/>
      <c r="N62" s="253"/>
      <c r="O62" s="253"/>
      <c r="P62" s="253"/>
      <c r="Q62" s="253"/>
      <c r="R62" s="253"/>
      <c r="S62" s="253"/>
      <c r="T62" s="253"/>
      <c r="U62" s="253"/>
      <c r="V62" s="253"/>
      <c r="W62" s="243"/>
      <c r="X62" s="243"/>
    </row>
    <row r="63" spans="1:24" x14ac:dyDescent="0.3">
      <c r="A63" s="253">
        <v>6960</v>
      </c>
      <c r="B63" s="253" t="s">
        <v>27</v>
      </c>
      <c r="C63" s="1010">
        <f>Budsjett!$C58</f>
        <v>10600</v>
      </c>
      <c r="D63" s="1035">
        <v>10000</v>
      </c>
      <c r="E63" s="400">
        <v>10000</v>
      </c>
      <c r="F63" s="1018">
        <f>6792-500</f>
        <v>6292</v>
      </c>
      <c r="G63" s="255">
        <v>5803</v>
      </c>
      <c r="H63" s="375">
        <v>4607</v>
      </c>
      <c r="I63" s="253"/>
      <c r="J63" s="253"/>
      <c r="K63" s="253"/>
      <c r="L63" s="253"/>
      <c r="M63" s="253"/>
      <c r="N63" s="253"/>
      <c r="O63" s="253"/>
      <c r="P63" s="253"/>
      <c r="Q63" s="253"/>
      <c r="R63" s="253"/>
      <c r="S63" s="253"/>
      <c r="T63" s="253"/>
      <c r="U63" s="253"/>
      <c r="V63" s="253"/>
      <c r="W63" s="243"/>
      <c r="X63" s="243"/>
    </row>
    <row r="64" spans="1:24" x14ac:dyDescent="0.3">
      <c r="A64" s="253">
        <v>7040</v>
      </c>
      <c r="B64" s="253" t="s">
        <v>28</v>
      </c>
      <c r="C64" s="1010">
        <f>Budsjett!$C59</f>
        <v>2000</v>
      </c>
      <c r="D64" s="1035">
        <v>2000</v>
      </c>
      <c r="E64" s="400">
        <v>2000</v>
      </c>
      <c r="F64" s="1018">
        <f>1912+1170</f>
        <v>3082</v>
      </c>
      <c r="G64" s="259"/>
      <c r="H64" s="377">
        <v>0</v>
      </c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  <c r="U64" s="253"/>
      <c r="V64" s="253"/>
      <c r="W64" s="243"/>
      <c r="X64" s="243"/>
    </row>
    <row r="65" spans="1:24" x14ac:dyDescent="0.3">
      <c r="A65" s="253">
        <v>7105</v>
      </c>
      <c r="B65" s="253" t="s">
        <v>29</v>
      </c>
      <c r="C65" s="1010">
        <f>Budsjett!$C60</f>
        <v>0</v>
      </c>
      <c r="D65" s="1035"/>
      <c r="E65" s="400">
        <v>0</v>
      </c>
      <c r="F65" s="1018"/>
      <c r="G65" s="259"/>
      <c r="H65" s="377">
        <v>-3</v>
      </c>
      <c r="I65" s="253"/>
      <c r="J65" s="253"/>
      <c r="K65" s="253"/>
      <c r="L65" s="253"/>
      <c r="M65" s="253"/>
      <c r="N65" s="253"/>
      <c r="O65" s="253"/>
      <c r="P65" s="253"/>
      <c r="Q65" s="253"/>
      <c r="R65" s="253"/>
      <c r="S65" s="253"/>
      <c r="T65" s="253"/>
      <c r="U65" s="253"/>
      <c r="V65" s="253"/>
      <c r="W65" s="243"/>
      <c r="X65" s="243"/>
    </row>
    <row r="66" spans="1:24" x14ac:dyDescent="0.3">
      <c r="A66" s="253">
        <v>7140</v>
      </c>
      <c r="B66" s="253" t="s">
        <v>30</v>
      </c>
      <c r="C66" s="1010">
        <f>Budsjett!$C61</f>
        <v>600302.5</v>
      </c>
      <c r="D66" s="1035">
        <v>317510</v>
      </c>
      <c r="E66" s="400">
        <v>626070</v>
      </c>
      <c r="F66" s="1018">
        <v>104214</v>
      </c>
      <c r="G66" s="259">
        <v>513630</v>
      </c>
      <c r="H66" s="377">
        <v>493976</v>
      </c>
      <c r="I66" s="253"/>
      <c r="J66" s="253"/>
      <c r="K66" s="253"/>
      <c r="L66" s="253"/>
      <c r="M66" s="253"/>
      <c r="N66" s="253"/>
      <c r="O66" s="253"/>
      <c r="P66" s="253"/>
      <c r="Q66" s="253"/>
      <c r="R66" s="253"/>
      <c r="S66" s="253"/>
      <c r="T66" s="253"/>
      <c r="U66" s="253"/>
      <c r="V66" s="253"/>
      <c r="W66" s="243"/>
      <c r="X66" s="243"/>
    </row>
    <row r="67" spans="1:24" x14ac:dyDescent="0.3">
      <c r="A67" s="253">
        <v>7145</v>
      </c>
      <c r="B67" s="253" t="s">
        <v>31</v>
      </c>
      <c r="C67" s="1010">
        <f>Budsjett!$C62</f>
        <v>365208.19999999995</v>
      </c>
      <c r="D67" s="1035">
        <v>232240</v>
      </c>
      <c r="E67" s="400">
        <v>355560</v>
      </c>
      <c r="F67" s="1018">
        <v>17602</v>
      </c>
      <c r="G67" s="255">
        <v>322676</v>
      </c>
      <c r="H67" s="375">
        <v>385971</v>
      </c>
      <c r="I67" s="253"/>
      <c r="J67" s="253"/>
      <c r="K67" s="253"/>
      <c r="L67" s="253"/>
      <c r="M67" s="253"/>
      <c r="N67" s="253"/>
      <c r="O67" s="253"/>
      <c r="P67" s="253"/>
      <c r="Q67" s="253"/>
      <c r="R67" s="253"/>
      <c r="S67" s="253"/>
      <c r="T67" s="253"/>
      <c r="U67" s="253"/>
      <c r="V67" s="253"/>
      <c r="W67" s="243"/>
      <c r="X67" s="243"/>
    </row>
    <row r="68" spans="1:24" x14ac:dyDescent="0.3">
      <c r="A68" s="253">
        <v>7320</v>
      </c>
      <c r="B68" s="253" t="s">
        <v>372</v>
      </c>
      <c r="C68" s="1010">
        <f>Budsjett!$C63</f>
        <v>9000</v>
      </c>
      <c r="D68" s="1035">
        <v>20000</v>
      </c>
      <c r="E68" s="400">
        <v>20000</v>
      </c>
      <c r="F68" s="1018">
        <v>13487</v>
      </c>
      <c r="G68" s="255">
        <v>45165</v>
      </c>
      <c r="H68" s="375"/>
      <c r="I68" s="253"/>
      <c r="J68" s="253"/>
      <c r="K68" s="253"/>
      <c r="L68" s="253"/>
      <c r="M68" s="253"/>
      <c r="N68" s="253"/>
      <c r="O68" s="253"/>
      <c r="P68" s="253"/>
      <c r="Q68" s="253"/>
      <c r="R68" s="253"/>
      <c r="S68" s="253"/>
      <c r="T68" s="253"/>
      <c r="U68" s="253"/>
      <c r="V68" s="253"/>
      <c r="W68" s="243"/>
      <c r="X68" s="243"/>
    </row>
    <row r="69" spans="1:24" x14ac:dyDescent="0.3">
      <c r="A69" s="253">
        <v>7400</v>
      </c>
      <c r="B69" s="268" t="s">
        <v>321</v>
      </c>
      <c r="C69" s="1010">
        <f>Budsjett!$C64</f>
        <v>697338.2305282231</v>
      </c>
      <c r="D69" s="1035">
        <v>20373.333333333321</v>
      </c>
      <c r="E69" s="401">
        <v>219668.03547999985</v>
      </c>
      <c r="F69" s="1022"/>
      <c r="G69" s="259"/>
      <c r="H69" s="377">
        <v>0</v>
      </c>
      <c r="I69" s="253"/>
      <c r="J69" s="253"/>
      <c r="K69" s="253"/>
      <c r="L69" s="253"/>
      <c r="M69" s="253"/>
      <c r="N69" s="253"/>
      <c r="O69" s="253"/>
      <c r="P69" s="253"/>
      <c r="Q69" s="253"/>
      <c r="R69" s="253"/>
      <c r="S69" s="253"/>
      <c r="T69" s="253"/>
      <c r="U69" s="253"/>
      <c r="V69" s="253"/>
      <c r="W69" s="243"/>
      <c r="X69" s="243"/>
    </row>
    <row r="70" spans="1:24" x14ac:dyDescent="0.3">
      <c r="A70" s="253">
        <v>7601</v>
      </c>
      <c r="B70" s="253" t="s">
        <v>608</v>
      </c>
      <c r="C70" s="1010">
        <f>Budsjett!$C65</f>
        <v>18500</v>
      </c>
      <c r="D70" s="1035">
        <v>19425</v>
      </c>
      <c r="E70" s="400">
        <v>17425</v>
      </c>
      <c r="F70" s="1018">
        <v>21321</v>
      </c>
      <c r="G70" s="259">
        <v>17418</v>
      </c>
      <c r="H70" s="377">
        <v>19925</v>
      </c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43"/>
      <c r="X70" s="243"/>
    </row>
    <row r="71" spans="1:24" x14ac:dyDescent="0.3">
      <c r="A71" s="442">
        <v>7610</v>
      </c>
      <c r="B71" s="442" t="s">
        <v>32</v>
      </c>
      <c r="C71" s="1010">
        <f>Budsjett!$C66</f>
        <v>0</v>
      </c>
      <c r="D71" s="1035"/>
      <c r="E71" s="400">
        <v>0</v>
      </c>
      <c r="F71" s="1018"/>
      <c r="G71" s="259">
        <v>25180</v>
      </c>
      <c r="H71" s="377">
        <v>255624</v>
      </c>
      <c r="I71" s="253"/>
      <c r="J71" s="253"/>
      <c r="K71" s="253"/>
      <c r="L71" s="253"/>
      <c r="M71" s="253"/>
      <c r="N71" s="253"/>
      <c r="O71" s="253"/>
      <c r="P71" s="253"/>
      <c r="Q71" s="253"/>
      <c r="R71" s="253"/>
      <c r="S71" s="253"/>
      <c r="T71" s="253"/>
      <c r="U71" s="253"/>
      <c r="V71" s="253"/>
      <c r="W71" s="243"/>
      <c r="X71" s="243"/>
    </row>
    <row r="72" spans="1:24" x14ac:dyDescent="0.3">
      <c r="A72" s="253">
        <v>7612</v>
      </c>
      <c r="B72" s="253" t="s">
        <v>33</v>
      </c>
      <c r="C72" s="1010"/>
      <c r="D72" s="1035"/>
      <c r="E72" s="400">
        <v>0</v>
      </c>
      <c r="F72" s="1018"/>
      <c r="G72" s="259"/>
      <c r="H72" s="377"/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43"/>
      <c r="X72" s="243"/>
    </row>
    <row r="73" spans="1:24" x14ac:dyDescent="0.3">
      <c r="A73" s="253">
        <v>7620</v>
      </c>
      <c r="B73" s="253" t="s">
        <v>34</v>
      </c>
      <c r="C73" s="1010">
        <f>Budsjett!$C67</f>
        <v>0</v>
      </c>
      <c r="D73" s="1035"/>
      <c r="E73" s="400">
        <v>0</v>
      </c>
      <c r="F73" s="1018"/>
      <c r="G73" s="259">
        <v>320</v>
      </c>
      <c r="H73" s="377">
        <v>12476</v>
      </c>
      <c r="I73" s="253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253"/>
      <c r="U73" s="253"/>
      <c r="V73" s="253"/>
      <c r="W73" s="243"/>
      <c r="X73" s="243"/>
    </row>
    <row r="74" spans="1:24" x14ac:dyDescent="0.3">
      <c r="A74" s="253">
        <v>7630</v>
      </c>
      <c r="B74" s="253" t="s">
        <v>448</v>
      </c>
      <c r="C74" s="1010">
        <f>Budsjett!$C68</f>
        <v>10000</v>
      </c>
      <c r="D74" s="1035"/>
      <c r="E74" s="400">
        <v>0</v>
      </c>
      <c r="F74" s="1018"/>
      <c r="G74" s="259">
        <v>30000</v>
      </c>
      <c r="H74" s="377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43"/>
      <c r="X74" s="243"/>
    </row>
    <row r="75" spans="1:24" x14ac:dyDescent="0.3">
      <c r="A75" s="253">
        <v>7650</v>
      </c>
      <c r="B75" s="253" t="s">
        <v>35</v>
      </c>
      <c r="C75" s="1010">
        <f>Budsjett!$C69</f>
        <v>0</v>
      </c>
      <c r="D75" s="1035"/>
      <c r="E75" s="400">
        <v>0</v>
      </c>
      <c r="F75" s="1018"/>
      <c r="G75" s="259"/>
      <c r="H75" s="377">
        <v>0</v>
      </c>
      <c r="I75" s="253"/>
      <c r="J75" s="253"/>
      <c r="K75" s="253"/>
      <c r="L75" s="253"/>
      <c r="M75" s="253"/>
      <c r="N75" s="253"/>
      <c r="O75" s="253"/>
      <c r="P75" s="253"/>
      <c r="Q75" s="253"/>
      <c r="R75" s="253"/>
      <c r="S75" s="253"/>
      <c r="T75" s="253"/>
      <c r="U75" s="253"/>
      <c r="V75" s="253"/>
      <c r="W75" s="243"/>
      <c r="X75" s="243"/>
    </row>
    <row r="76" spans="1:24" x14ac:dyDescent="0.3">
      <c r="A76" s="253">
        <v>7770</v>
      </c>
      <c r="B76" s="253" t="s">
        <v>36</v>
      </c>
      <c r="C76" s="1010">
        <f>Budsjett!$C70</f>
        <v>11790</v>
      </c>
      <c r="D76" s="1035">
        <v>9000</v>
      </c>
      <c r="E76" s="400">
        <v>9000</v>
      </c>
      <c r="F76" s="1018">
        <v>7842</v>
      </c>
      <c r="G76" s="269">
        <v>9318</v>
      </c>
      <c r="H76" s="380">
        <v>12949</v>
      </c>
      <c r="I76" s="253"/>
      <c r="J76" s="253"/>
      <c r="K76" s="253"/>
      <c r="L76" s="253"/>
      <c r="M76" s="253"/>
      <c r="N76" s="253"/>
      <c r="O76" s="253"/>
      <c r="P76" s="253"/>
      <c r="Q76" s="253"/>
      <c r="R76" s="253"/>
      <c r="S76" s="253"/>
      <c r="T76" s="253"/>
      <c r="U76" s="253"/>
      <c r="V76" s="253"/>
      <c r="W76" s="243"/>
      <c r="X76" s="243"/>
    </row>
    <row r="77" spans="1:24" x14ac:dyDescent="0.3">
      <c r="A77" s="253">
        <v>7801</v>
      </c>
      <c r="B77" s="253" t="s">
        <v>37</v>
      </c>
      <c r="C77" s="1010">
        <f>Budsjett!$C71</f>
        <v>0</v>
      </c>
      <c r="D77" s="1035"/>
      <c r="E77" s="400">
        <v>0</v>
      </c>
      <c r="F77" s="1018"/>
      <c r="G77" s="259"/>
      <c r="H77" s="377">
        <v>0</v>
      </c>
      <c r="I77" s="253"/>
      <c r="J77" s="253"/>
      <c r="K77" s="253"/>
      <c r="L77" s="253"/>
      <c r="M77" s="253"/>
      <c r="N77" s="253"/>
      <c r="O77" s="253"/>
      <c r="P77" s="253"/>
      <c r="Q77" s="253"/>
      <c r="R77" s="253"/>
      <c r="S77" s="253"/>
      <c r="T77" s="253"/>
      <c r="U77" s="253"/>
      <c r="V77" s="253"/>
      <c r="W77" s="243"/>
      <c r="X77" s="243"/>
    </row>
    <row r="78" spans="1:24" x14ac:dyDescent="0.3">
      <c r="A78" s="253">
        <v>7830</v>
      </c>
      <c r="B78" s="253" t="s">
        <v>38</v>
      </c>
      <c r="C78" s="1010">
        <f>Budsjett!$C72</f>
        <v>0</v>
      </c>
      <c r="D78" s="1035"/>
      <c r="E78" s="400">
        <v>0</v>
      </c>
      <c r="F78" s="1018"/>
      <c r="G78" s="259"/>
      <c r="H78" s="377">
        <v>54212</v>
      </c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43"/>
      <c r="X78" s="243"/>
    </row>
    <row r="79" spans="1:24" x14ac:dyDescent="0.3">
      <c r="A79" s="253">
        <v>7970</v>
      </c>
      <c r="B79" s="253" t="s">
        <v>151</v>
      </c>
      <c r="C79" s="1010">
        <f>Budsjett!$C73</f>
        <v>2000</v>
      </c>
      <c r="D79" s="1035">
        <v>2000</v>
      </c>
      <c r="E79" s="400">
        <v>2000</v>
      </c>
      <c r="F79" s="1018"/>
      <c r="G79" s="259"/>
      <c r="H79" s="377">
        <v>1500</v>
      </c>
      <c r="I79" s="253"/>
      <c r="J79" s="253"/>
      <c r="K79" s="253"/>
      <c r="L79" s="253"/>
      <c r="M79" s="253"/>
      <c r="N79" s="253"/>
      <c r="O79" s="253"/>
      <c r="P79" s="253"/>
      <c r="Q79" s="253"/>
      <c r="R79" s="253"/>
      <c r="S79" s="253"/>
      <c r="T79" s="253"/>
      <c r="U79" s="253"/>
      <c r="V79" s="253"/>
      <c r="W79" s="243"/>
      <c r="X79" s="243"/>
    </row>
    <row r="80" spans="1:24" x14ac:dyDescent="0.3">
      <c r="A80" s="261"/>
      <c r="B80" s="256" t="s">
        <v>39</v>
      </c>
      <c r="C80" s="1011">
        <f>SUM(C45:C79)</f>
        <v>2726245.0705282232</v>
      </c>
      <c r="D80" s="1011">
        <f>SUM(D45:D79)</f>
        <v>1418401.8333333333</v>
      </c>
      <c r="E80" s="407">
        <v>2223881.0354800001</v>
      </c>
      <c r="F80" s="1020">
        <f>SUM(F45:F79)</f>
        <v>689743</v>
      </c>
      <c r="G80" s="275">
        <f t="shared" ref="G80:H80" si="1">SUM(G45:G79)</f>
        <v>1836729</v>
      </c>
      <c r="H80" s="379">
        <f t="shared" si="1"/>
        <v>2327776</v>
      </c>
      <c r="I80" s="254"/>
      <c r="J80" s="253"/>
      <c r="K80" s="253"/>
      <c r="L80" s="253"/>
      <c r="M80" s="253"/>
      <c r="N80" s="253"/>
      <c r="O80" s="253"/>
      <c r="P80" s="253"/>
      <c r="Q80" s="253"/>
      <c r="R80" s="253"/>
      <c r="S80" s="253"/>
      <c r="T80" s="253"/>
      <c r="U80" s="253"/>
      <c r="V80" s="253"/>
      <c r="W80" s="243"/>
      <c r="X80" s="243"/>
    </row>
    <row r="81" spans="1:24" x14ac:dyDescent="0.3">
      <c r="A81" s="226"/>
      <c r="B81" s="223" t="s">
        <v>447</v>
      </c>
      <c r="C81" s="1007">
        <f>C32+C43+C80</f>
        <v>7489234.8049567938</v>
      </c>
      <c r="D81" s="1007">
        <f>D32+D43+D80</f>
        <v>4541779.833333333</v>
      </c>
      <c r="E81" s="410">
        <v>6211934.6152800005</v>
      </c>
      <c r="F81" s="1012">
        <f>F32+F43+F80</f>
        <v>3066419</v>
      </c>
      <c r="G81" s="382">
        <f>G32+G43+G80</f>
        <v>6423885</v>
      </c>
      <c r="H81" s="359">
        <f>H32+H43+H80</f>
        <v>5917064</v>
      </c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43"/>
      <c r="X81" s="243"/>
    </row>
    <row r="82" spans="1:24" x14ac:dyDescent="0.3">
      <c r="A82" s="256"/>
      <c r="B82" s="385"/>
      <c r="C82" s="1001"/>
      <c r="D82" s="1001"/>
      <c r="E82" s="411"/>
      <c r="F82" s="386"/>
      <c r="G82" s="387"/>
      <c r="H82" s="387"/>
      <c r="I82" s="253"/>
      <c r="J82" s="253"/>
      <c r="K82" s="253"/>
      <c r="L82" s="253"/>
      <c r="M82" s="253"/>
      <c r="N82" s="253"/>
      <c r="O82" s="253"/>
      <c r="P82" s="253"/>
      <c r="Q82" s="253"/>
      <c r="R82" s="253"/>
      <c r="S82" s="253"/>
      <c r="T82" s="253"/>
      <c r="U82" s="253"/>
      <c r="V82" s="253"/>
      <c r="W82" s="243"/>
      <c r="X82" s="243"/>
    </row>
    <row r="83" spans="1:24" ht="14.5" x14ac:dyDescent="0.35">
      <c r="A83" s="250"/>
      <c r="B83" s="383" t="s">
        <v>40</v>
      </c>
      <c r="C83" s="1026">
        <f>C22-C81</f>
        <v>-328950.34834857099</v>
      </c>
      <c r="D83" s="1026">
        <f>D22-D81</f>
        <v>368180.96666666772</v>
      </c>
      <c r="E83" s="412">
        <v>153796.70298242901</v>
      </c>
      <c r="F83" s="1013">
        <f>F22-F81</f>
        <v>689670</v>
      </c>
      <c r="G83" s="384">
        <f>G22-G81</f>
        <v>2013451</v>
      </c>
      <c r="H83" s="388">
        <f>H22-H81</f>
        <v>865582</v>
      </c>
      <c r="I83" s="253"/>
      <c r="J83" s="253"/>
      <c r="K83" s="253"/>
      <c r="L83" s="253"/>
      <c r="M83" s="253"/>
      <c r="N83" s="253"/>
      <c r="O83" s="253"/>
      <c r="P83" s="253"/>
      <c r="Q83" s="253"/>
      <c r="R83" s="253"/>
      <c r="S83" s="253"/>
      <c r="T83" s="253"/>
      <c r="U83" s="253"/>
      <c r="V83" s="253"/>
      <c r="W83" s="243"/>
      <c r="X83" s="243"/>
    </row>
    <row r="84" spans="1:24" x14ac:dyDescent="0.3">
      <c r="A84" s="253"/>
      <c r="B84" s="253"/>
      <c r="C84" s="1010"/>
      <c r="D84" s="1035"/>
      <c r="E84" s="400"/>
      <c r="F84" s="1018"/>
      <c r="G84" s="259"/>
      <c r="H84" s="377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43"/>
      <c r="X84" s="243"/>
    </row>
    <row r="85" spans="1:24" x14ac:dyDescent="0.3">
      <c r="A85" s="253">
        <v>8040</v>
      </c>
      <c r="B85" s="253" t="s">
        <v>41</v>
      </c>
      <c r="C85" s="1010">
        <f>Budsjett!$C81</f>
        <v>30000</v>
      </c>
      <c r="D85" s="1035">
        <v>30000</v>
      </c>
      <c r="E85" s="400">
        <v>30000</v>
      </c>
      <c r="F85" s="1018">
        <v>30947</v>
      </c>
      <c r="G85" s="259">
        <v>35618</v>
      </c>
      <c r="H85" s="377"/>
      <c r="I85" s="253"/>
      <c r="J85" s="253"/>
      <c r="K85" s="253"/>
      <c r="L85" s="253"/>
      <c r="M85" s="253"/>
      <c r="N85" s="253"/>
      <c r="O85" s="253"/>
      <c r="P85" s="253"/>
      <c r="Q85" s="253"/>
      <c r="R85" s="253"/>
      <c r="S85" s="253"/>
      <c r="T85" s="253"/>
      <c r="U85" s="253"/>
      <c r="V85" s="253"/>
      <c r="W85" s="243"/>
      <c r="X85" s="243"/>
    </row>
    <row r="86" spans="1:24" x14ac:dyDescent="0.3">
      <c r="A86" s="253">
        <v>8050</v>
      </c>
      <c r="B86" s="253" t="s">
        <v>42</v>
      </c>
      <c r="C86" s="1010"/>
      <c r="D86" s="1035"/>
      <c r="E86" s="400"/>
      <c r="F86" s="1018"/>
      <c r="G86" s="259"/>
      <c r="H86" s="377">
        <v>24279</v>
      </c>
      <c r="I86" s="253"/>
      <c r="J86" s="253"/>
      <c r="K86" s="253"/>
      <c r="L86" s="253"/>
      <c r="M86" s="253"/>
      <c r="N86" s="253"/>
      <c r="O86" s="253"/>
      <c r="P86" s="253"/>
      <c r="Q86" s="253"/>
      <c r="R86" s="253"/>
      <c r="S86" s="253"/>
      <c r="T86" s="253"/>
      <c r="U86" s="253"/>
      <c r="V86" s="253"/>
      <c r="W86" s="243"/>
      <c r="X86" s="243"/>
    </row>
    <row r="87" spans="1:24" x14ac:dyDescent="0.3">
      <c r="A87" s="253">
        <v>8080</v>
      </c>
      <c r="B87" s="253" t="s">
        <v>781</v>
      </c>
      <c r="C87" s="1010"/>
      <c r="D87" s="1035"/>
      <c r="E87" s="400"/>
      <c r="F87" s="1018">
        <v>1905</v>
      </c>
      <c r="G87" s="259"/>
      <c r="H87" s="377"/>
      <c r="I87" s="253"/>
      <c r="J87" s="253"/>
      <c r="K87" s="253"/>
      <c r="L87" s="253"/>
      <c r="M87" s="253"/>
      <c r="N87" s="253"/>
      <c r="O87" s="253"/>
      <c r="P87" s="253"/>
      <c r="Q87" s="253"/>
      <c r="R87" s="253"/>
      <c r="S87" s="253"/>
      <c r="T87" s="253"/>
      <c r="U87" s="253"/>
      <c r="V87" s="253"/>
      <c r="W87" s="243"/>
      <c r="X87" s="243"/>
    </row>
    <row r="88" spans="1:24" s="284" customFormat="1" x14ac:dyDescent="0.3">
      <c r="A88" s="282"/>
      <c r="B88" s="256" t="s">
        <v>153</v>
      </c>
      <c r="C88" s="1011">
        <f>SUM(C85:C87)</f>
        <v>30000</v>
      </c>
      <c r="D88" s="1004">
        <f>SUM(D85:D87)</f>
        <v>30000</v>
      </c>
      <c r="E88" s="1000">
        <f>SUM(E85:E87)</f>
        <v>30000</v>
      </c>
      <c r="F88" s="1016">
        <f>SUM(F85:F87)</f>
        <v>32852</v>
      </c>
      <c r="G88" s="275">
        <f>SUM(G86)</f>
        <v>0</v>
      </c>
      <c r="H88" s="379">
        <f>SUM(H86)</f>
        <v>24279</v>
      </c>
      <c r="I88" s="256"/>
      <c r="J88" s="256"/>
      <c r="K88" s="256"/>
      <c r="L88" s="256"/>
      <c r="M88" s="256"/>
      <c r="N88" s="256"/>
      <c r="O88" s="256"/>
      <c r="P88" s="256"/>
      <c r="Q88" s="256"/>
      <c r="R88" s="256"/>
      <c r="S88" s="256"/>
      <c r="T88" s="256"/>
      <c r="U88" s="256"/>
      <c r="V88" s="256"/>
      <c r="W88" s="283"/>
      <c r="X88" s="283"/>
    </row>
    <row r="89" spans="1:24" x14ac:dyDescent="0.3">
      <c r="A89" s="261"/>
      <c r="B89" s="256"/>
      <c r="C89" s="1010"/>
      <c r="D89" s="1039"/>
      <c r="E89" s="402"/>
      <c r="F89" s="1023"/>
      <c r="G89" s="259"/>
      <c r="H89" s="377"/>
      <c r="I89" s="253"/>
      <c r="J89" s="253"/>
      <c r="K89" s="253"/>
      <c r="L89" s="253"/>
      <c r="M89" s="253"/>
      <c r="N89" s="253"/>
      <c r="O89" s="253"/>
      <c r="P89" s="253"/>
      <c r="Q89" s="253"/>
      <c r="R89" s="253"/>
      <c r="S89" s="253"/>
      <c r="T89" s="253"/>
      <c r="U89" s="253"/>
      <c r="V89" s="253"/>
      <c r="W89" s="243"/>
      <c r="X89" s="243"/>
    </row>
    <row r="90" spans="1:24" x14ac:dyDescent="0.3">
      <c r="A90" s="253">
        <v>8091</v>
      </c>
      <c r="B90" s="253" t="s">
        <v>43</v>
      </c>
      <c r="C90" s="1010"/>
      <c r="D90" s="1035"/>
      <c r="E90" s="400"/>
      <c r="F90" s="1018"/>
      <c r="G90" s="259">
        <v>1463</v>
      </c>
      <c r="H90" s="377">
        <v>2625</v>
      </c>
      <c r="I90" s="253"/>
      <c r="J90" s="253"/>
      <c r="K90" s="253"/>
      <c r="L90" s="253"/>
      <c r="M90" s="253"/>
      <c r="N90" s="253"/>
      <c r="O90" s="253"/>
      <c r="P90" s="253"/>
      <c r="Q90" s="253"/>
      <c r="R90" s="253"/>
      <c r="S90" s="253"/>
      <c r="T90" s="253"/>
      <c r="U90" s="253"/>
      <c r="V90" s="253"/>
      <c r="W90" s="243"/>
      <c r="X90" s="243"/>
    </row>
    <row r="91" spans="1:24" x14ac:dyDescent="0.3">
      <c r="A91" s="253">
        <v>8110</v>
      </c>
      <c r="B91" s="253" t="s">
        <v>44</v>
      </c>
      <c r="C91" s="1010"/>
      <c r="D91" s="1035"/>
      <c r="E91" s="400"/>
      <c r="F91" s="1018"/>
      <c r="G91" s="259"/>
      <c r="H91" s="377">
        <v>0</v>
      </c>
      <c r="I91" s="253"/>
      <c r="J91" s="253"/>
      <c r="K91" s="253"/>
      <c r="L91" s="253"/>
      <c r="M91" s="253"/>
      <c r="N91" s="253"/>
      <c r="O91" s="253"/>
      <c r="P91" s="253"/>
      <c r="Q91" s="253"/>
      <c r="R91" s="253"/>
      <c r="S91" s="253"/>
      <c r="T91" s="253"/>
      <c r="U91" s="253"/>
      <c r="V91" s="253"/>
      <c r="W91" s="243"/>
      <c r="X91" s="243"/>
    </row>
    <row r="92" spans="1:24" x14ac:dyDescent="0.3">
      <c r="A92" s="253">
        <v>8140</v>
      </c>
      <c r="B92" s="253" t="s">
        <v>45</v>
      </c>
      <c r="C92" s="1027"/>
      <c r="D92" s="1035"/>
      <c r="E92" s="413"/>
      <c r="F92" s="1018"/>
      <c r="G92" s="259"/>
      <c r="H92" s="377">
        <v>54</v>
      </c>
      <c r="I92" s="253"/>
      <c r="J92" s="253"/>
      <c r="K92" s="253"/>
      <c r="L92" s="253"/>
      <c r="M92" s="253"/>
      <c r="N92" s="253"/>
      <c r="O92" s="253"/>
      <c r="P92" s="253"/>
      <c r="Q92" s="253"/>
      <c r="R92" s="253"/>
      <c r="S92" s="253"/>
      <c r="T92" s="253"/>
      <c r="U92" s="253"/>
      <c r="V92" s="253"/>
      <c r="W92" s="243"/>
      <c r="X92" s="243"/>
    </row>
    <row r="93" spans="1:24" x14ac:dyDescent="0.3">
      <c r="A93" s="270">
        <v>8179</v>
      </c>
      <c r="B93" s="253" t="s">
        <v>64</v>
      </c>
      <c r="C93" s="1010"/>
      <c r="D93" s="1035"/>
      <c r="E93" s="400">
        <v>0</v>
      </c>
      <c r="F93" s="1018"/>
      <c r="G93" s="271"/>
      <c r="H93" s="389">
        <v>100</v>
      </c>
      <c r="I93" s="253"/>
      <c r="J93" s="253"/>
      <c r="K93" s="253"/>
      <c r="L93" s="253"/>
      <c r="M93" s="253"/>
      <c r="N93" s="253"/>
      <c r="O93" s="253"/>
      <c r="P93" s="253"/>
      <c r="Q93" s="253"/>
      <c r="R93" s="253"/>
      <c r="S93" s="253"/>
      <c r="T93" s="253"/>
      <c r="U93" s="253"/>
      <c r="V93" s="253"/>
      <c r="W93" s="243"/>
      <c r="X93" s="243"/>
    </row>
    <row r="94" spans="1:24" s="284" customFormat="1" x14ac:dyDescent="0.3">
      <c r="A94" s="282"/>
      <c r="B94" s="256" t="s">
        <v>46</v>
      </c>
      <c r="C94" s="1011">
        <f>SUM(C90:C93)</f>
        <v>0</v>
      </c>
      <c r="D94" s="1039"/>
      <c r="E94" s="1000">
        <f>SUM(E90:E93)</f>
        <v>0</v>
      </c>
      <c r="F94" s="1016">
        <f>SUM(F90:F93)</f>
        <v>0</v>
      </c>
      <c r="G94" s="275"/>
      <c r="H94" s="379">
        <f>SUM(H90:H93)</f>
        <v>2779</v>
      </c>
      <c r="I94" s="256"/>
      <c r="J94" s="256"/>
      <c r="K94" s="256"/>
      <c r="L94" s="256"/>
      <c r="M94" s="256"/>
      <c r="N94" s="256"/>
      <c r="O94" s="256"/>
      <c r="P94" s="256"/>
      <c r="Q94" s="256"/>
      <c r="R94" s="256"/>
      <c r="S94" s="256"/>
      <c r="T94" s="256"/>
      <c r="U94" s="256"/>
      <c r="V94" s="256"/>
      <c r="W94" s="283"/>
      <c r="X94" s="283"/>
    </row>
    <row r="95" spans="1:24" s="284" customFormat="1" x14ac:dyDescent="0.3">
      <c r="A95" s="282"/>
      <c r="B95" s="256" t="s">
        <v>379</v>
      </c>
      <c r="C95" s="1011">
        <f>C88-C94</f>
        <v>30000</v>
      </c>
      <c r="D95" s="1004">
        <f>D88-D94</f>
        <v>30000</v>
      </c>
      <c r="E95" s="1000">
        <f>E88-E94</f>
        <v>30000</v>
      </c>
      <c r="F95" s="1016">
        <f>F88-F94</f>
        <v>32852</v>
      </c>
      <c r="G95" s="1005">
        <f>SUM(G85:G93)</f>
        <v>37081</v>
      </c>
      <c r="H95" s="390">
        <f>H88-H94</f>
        <v>21500</v>
      </c>
      <c r="I95" s="256"/>
      <c r="J95" s="256"/>
      <c r="K95" s="256"/>
      <c r="L95" s="256"/>
      <c r="M95" s="256"/>
      <c r="N95" s="256"/>
      <c r="O95" s="256"/>
      <c r="P95" s="256"/>
      <c r="Q95" s="256"/>
      <c r="R95" s="256"/>
      <c r="S95" s="256"/>
      <c r="T95" s="256"/>
      <c r="U95" s="256"/>
      <c r="V95" s="256"/>
      <c r="W95" s="283"/>
      <c r="X95" s="283"/>
    </row>
    <row r="96" spans="1:24" ht="14.5" x14ac:dyDescent="0.35">
      <c r="A96" s="250"/>
      <c r="B96" s="274" t="s">
        <v>47</v>
      </c>
      <c r="C96" s="1026">
        <f>C83+C95</f>
        <v>-298950.34834857099</v>
      </c>
      <c r="D96" s="1040">
        <f t="shared" ref="D96:F96" si="2">D83+D95</f>
        <v>398180.96666666772</v>
      </c>
      <c r="E96" s="1002">
        <f t="shared" si="2"/>
        <v>183796.70298242901</v>
      </c>
      <c r="F96" s="1002">
        <f t="shared" si="2"/>
        <v>722522</v>
      </c>
      <c r="G96" s="276">
        <f>G83+G95</f>
        <v>2050532</v>
      </c>
      <c r="H96" s="388">
        <f>H83+H95</f>
        <v>887082</v>
      </c>
      <c r="I96" s="253"/>
      <c r="J96" s="253"/>
      <c r="K96" s="253"/>
      <c r="L96" s="253"/>
      <c r="M96" s="253"/>
      <c r="N96" s="253"/>
      <c r="O96" s="253"/>
      <c r="P96" s="253"/>
      <c r="Q96" s="253"/>
      <c r="R96" s="253"/>
      <c r="S96" s="253"/>
      <c r="T96" s="253"/>
      <c r="U96" s="253"/>
      <c r="V96" s="253"/>
      <c r="W96" s="243"/>
      <c r="X96" s="243"/>
    </row>
    <row r="97" spans="1:24" x14ac:dyDescent="0.3">
      <c r="A97" s="253"/>
      <c r="B97" s="253"/>
      <c r="C97" s="1010"/>
      <c r="D97" s="372"/>
      <c r="E97" s="371"/>
      <c r="F97" s="1018"/>
      <c r="G97" s="259"/>
      <c r="H97" s="377"/>
      <c r="I97" s="253"/>
      <c r="J97" s="253"/>
      <c r="K97" s="253"/>
      <c r="L97" s="253"/>
      <c r="M97" s="253"/>
      <c r="N97" s="253"/>
      <c r="O97" s="253"/>
      <c r="P97" s="253"/>
      <c r="Q97" s="253"/>
      <c r="R97" s="253"/>
      <c r="S97" s="253"/>
      <c r="T97" s="253"/>
      <c r="U97" s="253"/>
      <c r="V97" s="253"/>
      <c r="W97" s="243"/>
      <c r="X97" s="243"/>
    </row>
    <row r="98" spans="1:24" x14ac:dyDescent="0.3">
      <c r="A98" s="261"/>
      <c r="B98" s="256" t="s">
        <v>48</v>
      </c>
      <c r="C98" s="1028"/>
      <c r="D98" s="1004"/>
      <c r="E98" s="373"/>
      <c r="F98" s="1023"/>
      <c r="G98" s="262"/>
      <c r="H98" s="391"/>
      <c r="I98" s="253"/>
      <c r="J98" s="253"/>
      <c r="K98" s="253"/>
      <c r="L98" s="253"/>
      <c r="M98" s="253"/>
      <c r="N98" s="253"/>
      <c r="O98" s="253"/>
      <c r="P98" s="253"/>
      <c r="Q98" s="253"/>
      <c r="R98" s="253"/>
      <c r="S98" s="253"/>
      <c r="T98" s="253"/>
      <c r="U98" s="253"/>
      <c r="V98" s="253"/>
      <c r="W98" s="243"/>
      <c r="X98" s="243"/>
    </row>
    <row r="99" spans="1:24" x14ac:dyDescent="0.3">
      <c r="A99" s="253">
        <f>Budsjett!A94</f>
        <v>2025</v>
      </c>
      <c r="B99" s="253" t="str">
        <f>Budsjett!B94</f>
        <v>Avbestillingsforsikring</v>
      </c>
      <c r="C99" s="1010">
        <f>Budsjett!$C94</f>
        <v>-21750</v>
      </c>
      <c r="D99" s="372"/>
      <c r="E99" s="371"/>
      <c r="F99" s="1018">
        <v>0</v>
      </c>
      <c r="G99" s="255">
        <v>21400</v>
      </c>
      <c r="H99" s="375">
        <v>-114079.88</v>
      </c>
      <c r="I99" s="253"/>
      <c r="J99" s="253"/>
      <c r="K99" s="253"/>
      <c r="L99" s="253"/>
      <c r="M99" s="253"/>
      <c r="N99" s="253"/>
      <c r="O99" s="253"/>
      <c r="P99" s="253"/>
      <c r="Q99" s="253"/>
      <c r="R99" s="253"/>
      <c r="S99" s="253"/>
      <c r="T99" s="253"/>
      <c r="U99" s="253"/>
      <c r="V99" s="253"/>
      <c r="W99" s="243"/>
      <c r="X99" s="243"/>
    </row>
    <row r="100" spans="1:24" x14ac:dyDescent="0.3">
      <c r="A100" s="253">
        <f>Budsjett!A95</f>
        <v>2028</v>
      </c>
      <c r="B100" s="253" t="str">
        <f>Budsjett!B95</f>
        <v>Delegasjonsfondet</v>
      </c>
      <c r="C100" s="1010">
        <f>Budsjett!$C95</f>
        <v>177859.77642857106</v>
      </c>
      <c r="D100" s="372">
        <v>-16328</v>
      </c>
      <c r="E100" s="371"/>
      <c r="F100" s="1018">
        <v>-168699</v>
      </c>
      <c r="G100" s="255">
        <v>-1502.1522217569873</v>
      </c>
      <c r="H100" s="375">
        <v>81212</v>
      </c>
      <c r="I100" s="253"/>
      <c r="J100" s="253"/>
      <c r="K100" s="253"/>
      <c r="L100" s="253"/>
      <c r="M100" s="253"/>
      <c r="N100" s="253"/>
      <c r="O100" s="253"/>
      <c r="P100" s="253"/>
      <c r="Q100" s="253"/>
      <c r="R100" s="253"/>
      <c r="S100" s="253"/>
      <c r="T100" s="253"/>
      <c r="U100" s="253"/>
      <c r="V100" s="253"/>
      <c r="W100" s="243"/>
      <c r="X100" s="243"/>
    </row>
    <row r="101" spans="1:24" x14ac:dyDescent="0.3">
      <c r="A101" s="253">
        <f>Budsjett!A96</f>
        <v>2029</v>
      </c>
      <c r="B101" s="253" t="str">
        <f>Budsjett!B96</f>
        <v>Østeuropafondet</v>
      </c>
      <c r="C101" s="1010">
        <f>Budsjett!$C96</f>
        <v>0</v>
      </c>
      <c r="D101" s="372"/>
      <c r="E101" s="371"/>
      <c r="F101" s="1018"/>
      <c r="G101" s="255">
        <v>0</v>
      </c>
      <c r="H101" s="375">
        <v>0</v>
      </c>
      <c r="I101" s="253"/>
      <c r="J101" s="253"/>
      <c r="K101" s="253"/>
      <c r="L101" s="253"/>
      <c r="M101" s="253"/>
      <c r="N101" s="253"/>
      <c r="O101" s="253"/>
      <c r="P101" s="253"/>
      <c r="Q101" s="253"/>
      <c r="R101" s="253"/>
      <c r="S101" s="253"/>
      <c r="T101" s="253"/>
      <c r="U101" s="253"/>
      <c r="V101" s="253"/>
      <c r="W101" s="243"/>
      <c r="X101" s="243"/>
    </row>
    <row r="102" spans="1:24" x14ac:dyDescent="0.3">
      <c r="A102" s="253">
        <f>Budsjett!A97</f>
        <v>2040</v>
      </c>
      <c r="B102" s="253" t="str">
        <f>Budsjett!B97</f>
        <v>Reservefond</v>
      </c>
      <c r="C102" s="1010">
        <f>Budsjett!$C97</f>
        <v>0</v>
      </c>
      <c r="D102" s="372"/>
      <c r="E102" s="371"/>
      <c r="F102" s="1018">
        <v>-7733</v>
      </c>
      <c r="G102" s="255"/>
      <c r="H102" s="375">
        <v>360379.63</v>
      </c>
      <c r="I102" s="253"/>
      <c r="J102" s="253"/>
      <c r="K102" s="253"/>
      <c r="L102" s="253"/>
      <c r="M102" s="253"/>
      <c r="N102" s="253"/>
      <c r="O102" s="253"/>
      <c r="P102" s="253"/>
      <c r="Q102" s="253"/>
      <c r="R102" s="253"/>
      <c r="S102" s="253"/>
      <c r="T102" s="253"/>
      <c r="U102" s="253"/>
      <c r="V102" s="253"/>
      <c r="W102" s="243"/>
      <c r="X102" s="243"/>
    </row>
    <row r="103" spans="1:24" x14ac:dyDescent="0.3">
      <c r="A103" s="253">
        <f>Budsjett!A98</f>
        <v>2041</v>
      </c>
      <c r="B103" s="253" t="str">
        <f>Budsjett!B98</f>
        <v>STAI-fondet</v>
      </c>
      <c r="C103" s="1010">
        <f>Budsjett!$C98</f>
        <v>-7500</v>
      </c>
      <c r="D103" s="372">
        <v>-7500</v>
      </c>
      <c r="E103" s="371"/>
      <c r="F103" s="1018">
        <v>-7733</v>
      </c>
      <c r="G103" s="255">
        <v>6750</v>
      </c>
      <c r="H103" s="375"/>
      <c r="I103" s="253"/>
      <c r="J103" s="253"/>
      <c r="K103" s="253"/>
      <c r="L103" s="253"/>
      <c r="M103" s="253"/>
      <c r="N103" s="253"/>
      <c r="O103" s="253"/>
      <c r="P103" s="253"/>
      <c r="Q103" s="253"/>
      <c r="R103" s="253"/>
      <c r="S103" s="253"/>
      <c r="T103" s="253"/>
      <c r="U103" s="253"/>
      <c r="V103" s="253"/>
      <c r="W103" s="243"/>
      <c r="X103" s="243"/>
    </row>
    <row r="104" spans="1:24" x14ac:dyDescent="0.3">
      <c r="A104" s="253">
        <f>Budsjett!A99</f>
        <v>2060</v>
      </c>
      <c r="B104" s="253" t="str">
        <f>Budsjett!B99</f>
        <v>Stipendfond</v>
      </c>
      <c r="C104" s="1010">
        <f>Budsjett!$C99</f>
        <v>10000</v>
      </c>
      <c r="D104" s="372">
        <v>-10885</v>
      </c>
      <c r="E104" s="371"/>
      <c r="F104" s="1018">
        <v>-42175</v>
      </c>
      <c r="G104" s="255"/>
      <c r="H104" s="375"/>
      <c r="I104" s="253"/>
      <c r="J104" s="253"/>
      <c r="K104" s="253"/>
      <c r="L104" s="253"/>
      <c r="M104" s="253"/>
      <c r="N104" s="253"/>
      <c r="O104" s="253"/>
      <c r="P104" s="253"/>
      <c r="Q104" s="253"/>
      <c r="R104" s="253"/>
      <c r="S104" s="253"/>
      <c r="T104" s="253"/>
      <c r="U104" s="253"/>
      <c r="V104" s="253"/>
      <c r="W104" s="243"/>
      <c r="X104" s="243"/>
    </row>
    <row r="105" spans="1:24" x14ac:dyDescent="0.3">
      <c r="A105" s="253"/>
      <c r="B105" s="256" t="s">
        <v>51</v>
      </c>
      <c r="C105" s="1011">
        <f t="shared" ref="C105:H105" si="3">SUM(C99:C104)</f>
        <v>158609.77642857106</v>
      </c>
      <c r="D105" s="1004">
        <f t="shared" si="3"/>
        <v>-34713</v>
      </c>
      <c r="E105" s="1000">
        <f t="shared" si="3"/>
        <v>0</v>
      </c>
      <c r="F105" s="1020">
        <f t="shared" si="3"/>
        <v>-226340</v>
      </c>
      <c r="G105" s="272">
        <f t="shared" si="3"/>
        <v>26647.847778243013</v>
      </c>
      <c r="H105" s="376">
        <f t="shared" si="3"/>
        <v>327511.75</v>
      </c>
      <c r="I105" s="253"/>
      <c r="J105" s="253"/>
      <c r="K105" s="253"/>
      <c r="L105" s="253"/>
      <c r="M105" s="253"/>
      <c r="N105" s="253"/>
      <c r="O105" s="253"/>
      <c r="P105" s="253"/>
      <c r="Q105" s="253"/>
      <c r="R105" s="253"/>
      <c r="S105" s="253"/>
      <c r="T105" s="253"/>
      <c r="U105" s="253"/>
      <c r="V105" s="253"/>
      <c r="W105" s="243"/>
      <c r="X105" s="243"/>
    </row>
    <row r="106" spans="1:24" ht="14.5" x14ac:dyDescent="0.35">
      <c r="A106" s="213">
        <v>8980</v>
      </c>
      <c r="B106" s="274" t="s">
        <v>52</v>
      </c>
      <c r="C106" s="1026">
        <f>C96+C105</f>
        <v>-140340.57191999993</v>
      </c>
      <c r="D106" s="1040">
        <f>D96+D105</f>
        <v>363467.96666666772</v>
      </c>
      <c r="E106" s="1002">
        <f>E96+E105</f>
        <v>183796.70298242901</v>
      </c>
      <c r="F106" s="1002">
        <f>F96+F105</f>
        <v>496182</v>
      </c>
      <c r="G106" s="276">
        <v>35341.042540598661</v>
      </c>
      <c r="H106" s="388">
        <f>H96-H105</f>
        <v>559570.25</v>
      </c>
      <c r="I106" s="253"/>
      <c r="J106" s="253"/>
      <c r="K106" s="253"/>
      <c r="L106" s="253"/>
      <c r="M106" s="253"/>
      <c r="N106" s="253"/>
      <c r="O106" s="253"/>
      <c r="P106" s="253"/>
      <c r="Q106" s="253"/>
      <c r="R106" s="253"/>
      <c r="S106" s="253"/>
      <c r="T106" s="253"/>
      <c r="U106" s="253"/>
      <c r="V106" s="253"/>
      <c r="W106" s="243"/>
      <c r="X106" s="243"/>
    </row>
    <row r="107" spans="1:24" x14ac:dyDescent="0.3">
      <c r="A107" s="253"/>
      <c r="B107" s="253"/>
      <c r="C107" s="455"/>
      <c r="D107" s="1024"/>
      <c r="E107" s="253"/>
      <c r="F107" s="253"/>
      <c r="G107" s="260"/>
      <c r="H107" s="260"/>
      <c r="I107" s="253"/>
      <c r="J107" s="253"/>
      <c r="K107" s="253"/>
      <c r="L107" s="253"/>
      <c r="M107" s="253"/>
      <c r="N107" s="253"/>
      <c r="O107" s="253"/>
      <c r="P107" s="253"/>
      <c r="Q107" s="253"/>
      <c r="R107" s="253"/>
      <c r="S107" s="253"/>
      <c r="T107" s="253"/>
      <c r="U107" s="253"/>
      <c r="V107" s="253"/>
      <c r="W107" s="243"/>
      <c r="X107" s="243"/>
    </row>
    <row r="108" spans="1:24" x14ac:dyDescent="0.3">
      <c r="A108" s="253"/>
      <c r="B108" s="253"/>
      <c r="C108" s="257"/>
      <c r="D108" s="1024"/>
      <c r="E108" s="253"/>
      <c r="F108" s="253"/>
      <c r="G108" s="260"/>
      <c r="H108" s="260"/>
      <c r="I108" s="253"/>
      <c r="J108" s="253"/>
      <c r="K108" s="253"/>
      <c r="L108" s="253"/>
      <c r="M108" s="253"/>
      <c r="N108" s="253"/>
      <c r="O108" s="253"/>
      <c r="P108" s="253"/>
      <c r="Q108" s="253"/>
      <c r="R108" s="253"/>
      <c r="S108" s="253"/>
      <c r="T108" s="253"/>
      <c r="U108" s="253"/>
      <c r="V108" s="253"/>
      <c r="W108" s="243"/>
      <c r="X108" s="243"/>
    </row>
    <row r="109" spans="1:24" x14ac:dyDescent="0.3">
      <c r="A109" s="253"/>
      <c r="B109" s="253"/>
      <c r="C109" s="257"/>
      <c r="D109" s="1024"/>
      <c r="E109" s="253"/>
      <c r="F109" s="253"/>
      <c r="G109" s="253"/>
      <c r="H109" s="253"/>
      <c r="I109" s="253"/>
      <c r="J109" s="253"/>
      <c r="K109" s="253"/>
      <c r="L109" s="253"/>
      <c r="M109" s="253"/>
      <c r="N109" s="253"/>
      <c r="O109" s="253"/>
      <c r="P109" s="253"/>
      <c r="Q109" s="253"/>
      <c r="R109" s="253"/>
      <c r="S109" s="253"/>
      <c r="T109" s="253"/>
      <c r="U109" s="253"/>
      <c r="V109" s="253"/>
      <c r="W109" s="243"/>
      <c r="X109" s="243"/>
    </row>
    <row r="110" spans="1:24" x14ac:dyDescent="0.3">
      <c r="A110" s="253"/>
      <c r="B110" s="253"/>
      <c r="C110" s="257"/>
      <c r="D110" s="1024"/>
      <c r="E110" s="253"/>
      <c r="F110" s="253"/>
      <c r="G110" s="253"/>
      <c r="H110" s="253"/>
      <c r="I110" s="253"/>
      <c r="J110" s="253"/>
      <c r="K110" s="253"/>
      <c r="L110" s="253"/>
      <c r="M110" s="253"/>
      <c r="N110" s="253"/>
      <c r="O110" s="253"/>
      <c r="P110" s="253"/>
      <c r="Q110" s="253"/>
      <c r="R110" s="253"/>
      <c r="S110" s="253"/>
      <c r="T110" s="253"/>
      <c r="U110" s="253"/>
      <c r="V110" s="253"/>
      <c r="W110" s="243"/>
      <c r="X110" s="243"/>
    </row>
    <row r="111" spans="1:24" x14ac:dyDescent="0.3">
      <c r="A111" s="253"/>
      <c r="B111" s="253"/>
      <c r="C111" s="257"/>
      <c r="D111" s="1024"/>
      <c r="E111" s="253"/>
      <c r="F111" s="253"/>
      <c r="G111" s="253"/>
      <c r="H111" s="253"/>
      <c r="I111" s="253"/>
      <c r="J111" s="253"/>
      <c r="K111" s="253"/>
      <c r="L111" s="253"/>
      <c r="M111" s="253"/>
      <c r="N111" s="253"/>
      <c r="O111" s="253"/>
      <c r="P111" s="253"/>
      <c r="Q111" s="253"/>
      <c r="R111" s="253"/>
      <c r="S111" s="253"/>
      <c r="T111" s="253"/>
      <c r="U111" s="253"/>
      <c r="V111" s="253"/>
      <c r="W111" s="243"/>
      <c r="X111" s="243"/>
    </row>
    <row r="112" spans="1:24" x14ac:dyDescent="0.3">
      <c r="A112" s="253"/>
      <c r="B112" s="253"/>
      <c r="C112" s="257"/>
      <c r="D112" s="1024"/>
      <c r="E112" s="253"/>
      <c r="F112" s="253"/>
      <c r="G112" s="253"/>
      <c r="H112" s="253"/>
      <c r="I112" s="253"/>
      <c r="J112" s="253"/>
      <c r="K112" s="253"/>
      <c r="L112" s="253"/>
      <c r="M112" s="253"/>
      <c r="N112" s="253"/>
      <c r="O112" s="253"/>
      <c r="P112" s="253"/>
      <c r="Q112" s="253"/>
      <c r="R112" s="253"/>
      <c r="S112" s="253"/>
      <c r="T112" s="253"/>
      <c r="U112" s="253"/>
      <c r="V112" s="253"/>
      <c r="W112" s="243"/>
      <c r="X112" s="243"/>
    </row>
    <row r="113" spans="1:24" x14ac:dyDescent="0.3">
      <c r="A113" s="253"/>
      <c r="B113" s="253"/>
      <c r="C113" s="257"/>
      <c r="D113" s="1024"/>
      <c r="E113" s="253"/>
      <c r="F113" s="253"/>
      <c r="G113" s="253"/>
      <c r="H113" s="253"/>
      <c r="I113" s="253"/>
      <c r="J113" s="253"/>
      <c r="K113" s="253"/>
      <c r="L113" s="253"/>
      <c r="M113" s="253"/>
      <c r="N113" s="253"/>
      <c r="O113" s="253"/>
      <c r="P113" s="253"/>
      <c r="Q113" s="253"/>
      <c r="R113" s="253"/>
      <c r="S113" s="253"/>
      <c r="T113" s="253"/>
      <c r="U113" s="253"/>
      <c r="V113" s="253"/>
      <c r="W113" s="243"/>
      <c r="X113" s="243"/>
    </row>
    <row r="114" spans="1:24" x14ac:dyDescent="0.3">
      <c r="A114" s="253"/>
      <c r="B114" s="253"/>
      <c r="C114" s="257"/>
      <c r="D114" s="1024"/>
      <c r="E114" s="253"/>
      <c r="F114" s="253"/>
      <c r="G114" s="253"/>
      <c r="H114" s="253"/>
      <c r="I114" s="253"/>
      <c r="J114" s="253"/>
      <c r="K114" s="253"/>
      <c r="L114" s="253"/>
      <c r="M114" s="253"/>
      <c r="N114" s="253"/>
      <c r="O114" s="253"/>
      <c r="P114" s="253"/>
      <c r="Q114" s="253"/>
      <c r="R114" s="253"/>
      <c r="S114" s="253"/>
      <c r="T114" s="253"/>
      <c r="U114" s="253"/>
      <c r="V114" s="253"/>
      <c r="W114" s="243"/>
      <c r="X114" s="243"/>
    </row>
    <row r="115" spans="1:24" x14ac:dyDescent="0.3">
      <c r="A115" s="253"/>
      <c r="B115" s="253"/>
      <c r="C115" s="257"/>
      <c r="D115" s="1024"/>
      <c r="E115" s="253"/>
      <c r="F115" s="253"/>
      <c r="G115" s="253"/>
      <c r="H115" s="253"/>
      <c r="I115" s="253"/>
      <c r="J115" s="253"/>
      <c r="K115" s="253"/>
      <c r="L115" s="253"/>
      <c r="M115" s="253"/>
      <c r="N115" s="253"/>
      <c r="O115" s="253"/>
      <c r="P115" s="253"/>
      <c r="Q115" s="253"/>
      <c r="R115" s="253"/>
      <c r="S115" s="253"/>
      <c r="T115" s="253"/>
      <c r="U115" s="253"/>
      <c r="V115" s="253"/>
      <c r="W115" s="243"/>
      <c r="X115" s="243"/>
    </row>
    <row r="116" spans="1:24" x14ac:dyDescent="0.3">
      <c r="A116" s="253"/>
      <c r="B116" s="253"/>
      <c r="C116" s="257"/>
      <c r="D116" s="1024"/>
      <c r="E116" s="253"/>
      <c r="F116" s="253"/>
      <c r="G116" s="253"/>
      <c r="H116" s="253"/>
      <c r="I116" s="253"/>
      <c r="J116" s="253"/>
      <c r="K116" s="253"/>
      <c r="L116" s="253"/>
      <c r="M116" s="253"/>
      <c r="N116" s="253"/>
      <c r="O116" s="253"/>
      <c r="P116" s="253"/>
      <c r="Q116" s="253"/>
      <c r="R116" s="253"/>
      <c r="S116" s="253"/>
      <c r="T116" s="253"/>
      <c r="U116" s="253"/>
      <c r="V116" s="253"/>
      <c r="W116" s="243"/>
      <c r="X116" s="243"/>
    </row>
    <row r="117" spans="1:24" x14ac:dyDescent="0.3">
      <c r="A117" s="253"/>
      <c r="B117" s="253"/>
      <c r="C117" s="257"/>
      <c r="D117" s="1024"/>
      <c r="E117" s="253"/>
      <c r="F117" s="253"/>
      <c r="G117" s="253"/>
      <c r="H117" s="253"/>
      <c r="I117" s="253"/>
      <c r="J117" s="253"/>
      <c r="K117" s="253"/>
      <c r="L117" s="253"/>
      <c r="M117" s="253"/>
      <c r="N117" s="253"/>
      <c r="O117" s="253"/>
      <c r="P117" s="253"/>
      <c r="Q117" s="253"/>
      <c r="R117" s="253"/>
      <c r="S117" s="253"/>
      <c r="T117" s="253"/>
      <c r="U117" s="253"/>
      <c r="V117" s="253"/>
      <c r="W117" s="243"/>
      <c r="X117" s="243"/>
    </row>
    <row r="118" spans="1:24" x14ac:dyDescent="0.3">
      <c r="A118" s="253"/>
      <c r="B118" s="253"/>
      <c r="C118" s="257"/>
      <c r="D118" s="1024"/>
      <c r="E118" s="253"/>
      <c r="F118" s="253"/>
      <c r="G118" s="253"/>
      <c r="H118" s="253"/>
      <c r="I118" s="253"/>
      <c r="J118" s="253"/>
      <c r="K118" s="253"/>
      <c r="L118" s="253"/>
      <c r="M118" s="253"/>
      <c r="N118" s="253"/>
      <c r="O118" s="253"/>
      <c r="P118" s="253"/>
      <c r="Q118" s="253"/>
      <c r="R118" s="253"/>
      <c r="S118" s="253"/>
      <c r="T118" s="253"/>
      <c r="U118" s="253"/>
      <c r="V118" s="253"/>
      <c r="W118" s="243"/>
      <c r="X118" s="243"/>
    </row>
    <row r="119" spans="1:24" x14ac:dyDescent="0.3">
      <c r="A119" s="253"/>
      <c r="B119" s="253"/>
      <c r="C119" s="257"/>
      <c r="D119" s="1024"/>
      <c r="E119" s="253"/>
      <c r="F119" s="253"/>
      <c r="G119" s="253"/>
      <c r="H119" s="253"/>
      <c r="I119" s="253"/>
      <c r="J119" s="253"/>
      <c r="K119" s="253"/>
      <c r="L119" s="253"/>
      <c r="M119" s="253"/>
      <c r="N119" s="253"/>
      <c r="O119" s="253"/>
      <c r="P119" s="253"/>
      <c r="Q119" s="253"/>
      <c r="R119" s="253"/>
      <c r="S119" s="253"/>
      <c r="T119" s="253"/>
      <c r="U119" s="253"/>
      <c r="V119" s="253"/>
      <c r="W119" s="243"/>
      <c r="X119" s="243"/>
    </row>
    <row r="120" spans="1:24" x14ac:dyDescent="0.3">
      <c r="A120" s="253"/>
      <c r="B120" s="253"/>
      <c r="C120" s="257"/>
      <c r="D120" s="1024"/>
      <c r="E120" s="253"/>
      <c r="F120" s="253"/>
      <c r="G120" s="253"/>
      <c r="H120" s="253"/>
      <c r="I120" s="253"/>
      <c r="J120" s="253"/>
      <c r="K120" s="253"/>
      <c r="L120" s="253"/>
      <c r="M120" s="253"/>
      <c r="N120" s="253"/>
      <c r="O120" s="253"/>
      <c r="P120" s="253"/>
      <c r="Q120" s="253"/>
      <c r="R120" s="253"/>
      <c r="S120" s="253"/>
      <c r="T120" s="253"/>
      <c r="U120" s="253"/>
      <c r="V120" s="253"/>
      <c r="W120" s="243"/>
      <c r="X120" s="243"/>
    </row>
    <row r="121" spans="1:24" x14ac:dyDescent="0.3">
      <c r="A121" s="253"/>
      <c r="B121" s="253"/>
      <c r="C121" s="257"/>
      <c r="D121" s="1024"/>
      <c r="E121" s="253"/>
      <c r="F121" s="253"/>
      <c r="G121" s="253"/>
      <c r="H121" s="253"/>
      <c r="I121" s="253"/>
      <c r="J121" s="253"/>
      <c r="K121" s="253"/>
      <c r="L121" s="253"/>
      <c r="M121" s="253"/>
      <c r="N121" s="253"/>
      <c r="O121" s="253"/>
      <c r="P121" s="253"/>
      <c r="Q121" s="253"/>
      <c r="R121" s="253"/>
      <c r="S121" s="253"/>
      <c r="T121" s="253"/>
      <c r="U121" s="253"/>
      <c r="V121" s="253"/>
      <c r="W121" s="243"/>
      <c r="X121" s="243"/>
    </row>
    <row r="122" spans="1:24" x14ac:dyDescent="0.3">
      <c r="A122" s="253"/>
      <c r="B122" s="253"/>
      <c r="C122" s="257"/>
      <c r="D122" s="1024"/>
      <c r="E122" s="253"/>
      <c r="F122" s="253"/>
      <c r="G122" s="253"/>
      <c r="H122" s="253"/>
      <c r="I122" s="253"/>
      <c r="J122" s="253"/>
      <c r="K122" s="253"/>
      <c r="L122" s="253"/>
      <c r="M122" s="253"/>
      <c r="N122" s="253"/>
      <c r="O122" s="253"/>
      <c r="P122" s="253"/>
      <c r="Q122" s="253"/>
      <c r="R122" s="253"/>
      <c r="S122" s="253"/>
      <c r="T122" s="253"/>
      <c r="U122" s="253"/>
      <c r="V122" s="253"/>
      <c r="W122" s="243"/>
      <c r="X122" s="243"/>
    </row>
    <row r="123" spans="1:24" x14ac:dyDescent="0.3">
      <c r="A123" s="253"/>
      <c r="B123" s="253"/>
      <c r="C123" s="257"/>
      <c r="D123" s="1024"/>
      <c r="E123" s="253"/>
      <c r="F123" s="253"/>
      <c r="G123" s="253"/>
      <c r="H123" s="253"/>
      <c r="I123" s="253"/>
      <c r="J123" s="253"/>
      <c r="K123" s="253"/>
      <c r="L123" s="253"/>
      <c r="M123" s="253"/>
      <c r="N123" s="253"/>
      <c r="O123" s="253"/>
      <c r="P123" s="253"/>
      <c r="Q123" s="253"/>
      <c r="R123" s="253"/>
      <c r="S123" s="253"/>
      <c r="T123" s="253"/>
      <c r="U123" s="253"/>
      <c r="V123" s="253"/>
      <c r="W123" s="243"/>
      <c r="X123" s="243"/>
    </row>
    <row r="124" spans="1:24" x14ac:dyDescent="0.3">
      <c r="A124" s="253"/>
      <c r="B124" s="253"/>
      <c r="C124" s="257"/>
      <c r="D124" s="1024"/>
      <c r="E124" s="253"/>
      <c r="F124" s="253"/>
      <c r="G124" s="253"/>
      <c r="H124" s="253"/>
      <c r="I124" s="253"/>
      <c r="J124" s="253"/>
      <c r="K124" s="253"/>
      <c r="L124" s="253"/>
      <c r="M124" s="253"/>
      <c r="N124" s="253"/>
      <c r="O124" s="253"/>
      <c r="P124" s="253"/>
      <c r="Q124" s="253"/>
      <c r="R124" s="253"/>
      <c r="S124" s="253"/>
      <c r="T124" s="253"/>
      <c r="U124" s="253"/>
      <c r="V124" s="253"/>
      <c r="W124" s="243"/>
      <c r="X124" s="243"/>
    </row>
    <row r="125" spans="1:24" x14ac:dyDescent="0.3">
      <c r="A125" s="253"/>
      <c r="B125" s="253"/>
      <c r="C125" s="257"/>
      <c r="D125" s="1024"/>
      <c r="E125" s="253"/>
      <c r="F125" s="253"/>
      <c r="G125" s="253"/>
      <c r="H125" s="253"/>
      <c r="I125" s="253"/>
      <c r="J125" s="253"/>
      <c r="K125" s="253"/>
      <c r="L125" s="253"/>
      <c r="M125" s="253"/>
      <c r="N125" s="253"/>
      <c r="O125" s="253"/>
      <c r="P125" s="253"/>
      <c r="Q125" s="253"/>
      <c r="R125" s="253"/>
      <c r="S125" s="253"/>
      <c r="T125" s="253"/>
      <c r="U125" s="253"/>
      <c r="V125" s="253"/>
      <c r="W125" s="243"/>
      <c r="X125" s="243"/>
    </row>
    <row r="126" spans="1:24" x14ac:dyDescent="0.3">
      <c r="A126" s="253"/>
      <c r="B126" s="253"/>
      <c r="C126" s="257"/>
      <c r="D126" s="1024"/>
      <c r="E126" s="253"/>
      <c r="F126" s="253"/>
      <c r="G126" s="253"/>
      <c r="H126" s="253"/>
      <c r="I126" s="253"/>
      <c r="J126" s="253"/>
      <c r="K126" s="253"/>
      <c r="L126" s="253"/>
      <c r="M126" s="253"/>
      <c r="N126" s="253"/>
      <c r="O126" s="253"/>
      <c r="P126" s="253"/>
      <c r="Q126" s="253"/>
      <c r="R126" s="253"/>
      <c r="S126" s="253"/>
      <c r="T126" s="253"/>
      <c r="U126" s="253"/>
      <c r="V126" s="253"/>
      <c r="W126" s="243"/>
      <c r="X126" s="243"/>
    </row>
    <row r="127" spans="1:24" x14ac:dyDescent="0.3">
      <c r="A127" s="253"/>
      <c r="B127" s="253"/>
      <c r="C127" s="257"/>
      <c r="D127" s="1024"/>
      <c r="E127" s="253"/>
      <c r="F127" s="253"/>
      <c r="G127" s="253"/>
      <c r="H127" s="253"/>
      <c r="I127" s="253"/>
      <c r="J127" s="253"/>
      <c r="K127" s="253"/>
      <c r="L127" s="253"/>
      <c r="M127" s="253"/>
      <c r="N127" s="253"/>
      <c r="O127" s="253"/>
      <c r="P127" s="253"/>
      <c r="Q127" s="253"/>
      <c r="R127" s="253"/>
      <c r="S127" s="253"/>
      <c r="T127" s="253"/>
      <c r="U127" s="253"/>
      <c r="V127" s="253"/>
      <c r="W127" s="243"/>
      <c r="X127" s="243"/>
    </row>
    <row r="128" spans="1:24" x14ac:dyDescent="0.3">
      <c r="A128" s="253"/>
      <c r="B128" s="253"/>
      <c r="C128" s="257"/>
      <c r="D128" s="1024"/>
      <c r="E128" s="253"/>
      <c r="F128" s="253"/>
      <c r="G128" s="253"/>
      <c r="H128" s="253"/>
      <c r="I128" s="253"/>
      <c r="J128" s="253"/>
      <c r="K128" s="253"/>
      <c r="L128" s="253"/>
      <c r="M128" s="253"/>
      <c r="N128" s="253"/>
      <c r="O128" s="253"/>
      <c r="P128" s="253"/>
      <c r="Q128" s="253"/>
      <c r="R128" s="253"/>
      <c r="S128" s="253"/>
      <c r="T128" s="253"/>
      <c r="U128" s="253"/>
      <c r="V128" s="253"/>
      <c r="W128" s="243"/>
      <c r="X128" s="243"/>
    </row>
    <row r="129" spans="1:24" x14ac:dyDescent="0.3">
      <c r="A129" s="253"/>
      <c r="B129" s="253"/>
      <c r="C129" s="257"/>
      <c r="D129" s="1024"/>
      <c r="E129" s="253"/>
      <c r="F129" s="253"/>
      <c r="G129" s="253"/>
      <c r="H129" s="253"/>
      <c r="I129" s="253"/>
      <c r="J129" s="253"/>
      <c r="K129" s="253"/>
      <c r="L129" s="253"/>
      <c r="M129" s="253"/>
      <c r="N129" s="253"/>
      <c r="O129" s="253"/>
      <c r="P129" s="253"/>
      <c r="Q129" s="253"/>
      <c r="R129" s="253"/>
      <c r="S129" s="253"/>
      <c r="T129" s="253"/>
      <c r="U129" s="253"/>
      <c r="V129" s="253"/>
      <c r="W129" s="243"/>
      <c r="X129" s="243"/>
    </row>
    <row r="130" spans="1:24" x14ac:dyDescent="0.3">
      <c r="A130" s="253"/>
      <c r="B130" s="253"/>
      <c r="C130" s="257"/>
      <c r="D130" s="1024"/>
      <c r="E130" s="253"/>
      <c r="F130" s="253"/>
      <c r="G130" s="253"/>
      <c r="H130" s="253"/>
      <c r="I130" s="253"/>
      <c r="J130" s="253"/>
      <c r="K130" s="253"/>
      <c r="L130" s="253"/>
      <c r="M130" s="253"/>
      <c r="N130" s="253"/>
      <c r="O130" s="253"/>
      <c r="P130" s="253"/>
      <c r="Q130" s="253"/>
      <c r="R130" s="253"/>
      <c r="S130" s="253"/>
      <c r="T130" s="253"/>
      <c r="U130" s="253"/>
      <c r="V130" s="253"/>
      <c r="W130" s="243"/>
      <c r="X130" s="243"/>
    </row>
    <row r="131" spans="1:24" x14ac:dyDescent="0.3">
      <c r="A131" s="253"/>
      <c r="B131" s="253"/>
      <c r="C131" s="257"/>
      <c r="D131" s="1024"/>
      <c r="E131" s="253"/>
      <c r="F131" s="253"/>
      <c r="G131" s="253"/>
      <c r="H131" s="253"/>
      <c r="I131" s="253"/>
      <c r="J131" s="253"/>
      <c r="K131" s="253"/>
      <c r="L131" s="253"/>
      <c r="M131" s="253"/>
      <c r="N131" s="253"/>
      <c r="O131" s="253"/>
      <c r="P131" s="253"/>
      <c r="Q131" s="253"/>
      <c r="R131" s="253"/>
      <c r="S131" s="253"/>
      <c r="T131" s="253"/>
      <c r="U131" s="253"/>
      <c r="V131" s="253"/>
      <c r="W131" s="243"/>
      <c r="X131" s="243"/>
    </row>
    <row r="132" spans="1:24" x14ac:dyDescent="0.3">
      <c r="A132" s="253"/>
      <c r="B132" s="253"/>
      <c r="C132" s="257"/>
      <c r="D132" s="1024"/>
      <c r="E132" s="253"/>
      <c r="F132" s="253"/>
      <c r="G132" s="253"/>
      <c r="H132" s="253"/>
      <c r="I132" s="253"/>
      <c r="J132" s="253"/>
      <c r="K132" s="253"/>
      <c r="L132" s="253"/>
      <c r="M132" s="253"/>
      <c r="N132" s="253"/>
      <c r="O132" s="253"/>
      <c r="P132" s="253"/>
      <c r="Q132" s="253"/>
      <c r="R132" s="253"/>
      <c r="S132" s="253"/>
      <c r="T132" s="253"/>
      <c r="U132" s="253"/>
      <c r="V132" s="253"/>
      <c r="W132" s="243"/>
      <c r="X132" s="243"/>
    </row>
    <row r="133" spans="1:24" x14ac:dyDescent="0.3">
      <c r="A133" s="253"/>
      <c r="B133" s="253"/>
      <c r="C133" s="257"/>
      <c r="D133" s="1024"/>
      <c r="E133" s="253"/>
      <c r="F133" s="253"/>
      <c r="G133" s="253"/>
      <c r="H133" s="253"/>
      <c r="I133" s="253"/>
      <c r="J133" s="253"/>
      <c r="K133" s="253"/>
      <c r="L133" s="253"/>
      <c r="M133" s="253"/>
      <c r="N133" s="253"/>
      <c r="O133" s="253"/>
      <c r="P133" s="253"/>
      <c r="Q133" s="253"/>
      <c r="R133" s="253"/>
      <c r="S133" s="253"/>
      <c r="T133" s="253"/>
      <c r="U133" s="253"/>
      <c r="V133" s="253"/>
      <c r="W133" s="243"/>
      <c r="X133" s="243"/>
    </row>
    <row r="134" spans="1:24" x14ac:dyDescent="0.3">
      <c r="A134" s="253"/>
      <c r="B134" s="253"/>
      <c r="C134" s="257"/>
      <c r="D134" s="1024"/>
      <c r="E134" s="253"/>
      <c r="F134" s="253"/>
      <c r="G134" s="253"/>
      <c r="H134" s="253"/>
      <c r="I134" s="253"/>
      <c r="J134" s="253"/>
      <c r="K134" s="253"/>
      <c r="L134" s="253"/>
      <c r="M134" s="253"/>
      <c r="N134" s="253"/>
      <c r="O134" s="253"/>
      <c r="P134" s="253"/>
      <c r="Q134" s="253"/>
      <c r="R134" s="253"/>
      <c r="S134" s="253"/>
      <c r="T134" s="253"/>
      <c r="U134" s="253"/>
      <c r="V134" s="253"/>
      <c r="W134" s="243"/>
      <c r="X134" s="243"/>
    </row>
    <row r="135" spans="1:24" x14ac:dyDescent="0.3">
      <c r="A135" s="253"/>
      <c r="B135" s="253"/>
      <c r="C135" s="257"/>
      <c r="D135" s="1024"/>
      <c r="E135" s="253"/>
      <c r="F135" s="253"/>
      <c r="G135" s="253"/>
      <c r="H135" s="253"/>
      <c r="I135" s="253"/>
      <c r="J135" s="253"/>
      <c r="K135" s="253"/>
      <c r="L135" s="253"/>
      <c r="M135" s="253"/>
      <c r="N135" s="253"/>
      <c r="O135" s="253"/>
      <c r="P135" s="253"/>
      <c r="Q135" s="253"/>
      <c r="R135" s="253"/>
      <c r="S135" s="253"/>
      <c r="T135" s="253"/>
      <c r="U135" s="253"/>
      <c r="V135" s="253"/>
      <c r="W135" s="243"/>
      <c r="X135" s="243"/>
    </row>
    <row r="136" spans="1:24" x14ac:dyDescent="0.3">
      <c r="A136" s="253"/>
      <c r="B136" s="253"/>
      <c r="C136" s="257"/>
      <c r="D136" s="1024"/>
      <c r="E136" s="253"/>
      <c r="F136" s="253"/>
      <c r="G136" s="253"/>
      <c r="H136" s="253"/>
      <c r="I136" s="253"/>
      <c r="J136" s="253"/>
      <c r="K136" s="253"/>
      <c r="L136" s="253"/>
      <c r="M136" s="253"/>
      <c r="N136" s="253"/>
      <c r="O136" s="253"/>
      <c r="P136" s="253"/>
      <c r="Q136" s="253"/>
      <c r="R136" s="253"/>
      <c r="S136" s="253"/>
      <c r="T136" s="253"/>
      <c r="U136" s="253"/>
      <c r="V136" s="253"/>
      <c r="W136" s="243"/>
      <c r="X136" s="243"/>
    </row>
    <row r="137" spans="1:24" x14ac:dyDescent="0.3">
      <c r="A137" s="253"/>
      <c r="B137" s="253"/>
      <c r="C137" s="257"/>
      <c r="D137" s="1024"/>
      <c r="E137" s="253"/>
      <c r="F137" s="253"/>
      <c r="G137" s="253"/>
      <c r="H137" s="253"/>
      <c r="I137" s="253"/>
      <c r="J137" s="253"/>
      <c r="K137" s="253"/>
      <c r="L137" s="253"/>
      <c r="M137" s="253"/>
      <c r="N137" s="253"/>
      <c r="O137" s="253"/>
      <c r="P137" s="253"/>
      <c r="Q137" s="253"/>
      <c r="R137" s="253"/>
      <c r="S137" s="253"/>
      <c r="T137" s="253"/>
      <c r="U137" s="253"/>
      <c r="V137" s="253"/>
      <c r="W137" s="243"/>
      <c r="X137" s="243"/>
    </row>
    <row r="138" spans="1:24" x14ac:dyDescent="0.3">
      <c r="A138" s="253"/>
      <c r="B138" s="253"/>
      <c r="C138" s="257"/>
      <c r="D138" s="1024"/>
      <c r="E138" s="253"/>
      <c r="F138" s="253"/>
      <c r="G138" s="253"/>
      <c r="H138" s="253"/>
      <c r="I138" s="253"/>
      <c r="J138" s="253"/>
      <c r="K138" s="253"/>
      <c r="L138" s="253"/>
      <c r="M138" s="253"/>
      <c r="N138" s="253"/>
      <c r="O138" s="253"/>
      <c r="P138" s="253"/>
      <c r="Q138" s="253"/>
      <c r="R138" s="253"/>
      <c r="S138" s="253"/>
      <c r="T138" s="253"/>
      <c r="U138" s="253"/>
      <c r="V138" s="253"/>
      <c r="W138" s="243"/>
      <c r="X138" s="243"/>
    </row>
    <row r="139" spans="1:24" x14ac:dyDescent="0.3">
      <c r="A139" s="253"/>
      <c r="B139" s="253"/>
      <c r="C139" s="257"/>
      <c r="D139" s="1024"/>
      <c r="E139" s="253"/>
      <c r="F139" s="253"/>
      <c r="G139" s="253"/>
      <c r="H139" s="253"/>
      <c r="I139" s="253"/>
      <c r="J139" s="253"/>
      <c r="K139" s="253"/>
      <c r="L139" s="253"/>
      <c r="M139" s="253"/>
      <c r="N139" s="253"/>
      <c r="O139" s="253"/>
      <c r="P139" s="253"/>
      <c r="Q139" s="253"/>
      <c r="R139" s="253"/>
      <c r="S139" s="253"/>
      <c r="T139" s="253"/>
      <c r="U139" s="253"/>
      <c r="V139" s="253"/>
      <c r="W139" s="243"/>
      <c r="X139" s="243"/>
    </row>
    <row r="140" spans="1:24" x14ac:dyDescent="0.3">
      <c r="A140" s="253"/>
      <c r="B140" s="253"/>
      <c r="C140" s="257"/>
      <c r="D140" s="1024"/>
      <c r="E140" s="253"/>
      <c r="F140" s="253"/>
      <c r="G140" s="253"/>
      <c r="H140" s="253"/>
      <c r="I140" s="253"/>
      <c r="J140" s="253"/>
      <c r="K140" s="253"/>
      <c r="L140" s="253"/>
      <c r="M140" s="253"/>
      <c r="N140" s="253"/>
      <c r="O140" s="253"/>
      <c r="P140" s="253"/>
      <c r="Q140" s="253"/>
      <c r="R140" s="253"/>
      <c r="S140" s="253"/>
      <c r="T140" s="253"/>
      <c r="U140" s="253"/>
      <c r="V140" s="253"/>
      <c r="W140" s="243"/>
      <c r="X140" s="243"/>
    </row>
    <row r="141" spans="1:24" x14ac:dyDescent="0.3">
      <c r="A141" s="253"/>
      <c r="B141" s="253"/>
      <c r="C141" s="257"/>
      <c r="D141" s="1024"/>
      <c r="E141" s="253"/>
      <c r="F141" s="253"/>
      <c r="G141" s="253"/>
      <c r="H141" s="253"/>
      <c r="I141" s="253"/>
      <c r="J141" s="253"/>
      <c r="K141" s="253"/>
      <c r="L141" s="253"/>
      <c r="M141" s="253"/>
      <c r="N141" s="253"/>
      <c r="O141" s="253"/>
      <c r="P141" s="253"/>
      <c r="Q141" s="253"/>
      <c r="R141" s="253"/>
      <c r="S141" s="253"/>
      <c r="T141" s="253"/>
      <c r="U141" s="253"/>
      <c r="V141" s="253"/>
      <c r="W141" s="243"/>
      <c r="X141" s="243"/>
    </row>
    <row r="142" spans="1:24" x14ac:dyDescent="0.3">
      <c r="A142" s="253"/>
      <c r="B142" s="253"/>
      <c r="C142" s="257"/>
      <c r="D142" s="1024"/>
      <c r="E142" s="253"/>
      <c r="F142" s="253"/>
      <c r="G142" s="253"/>
      <c r="H142" s="253"/>
      <c r="I142" s="253"/>
      <c r="J142" s="253"/>
      <c r="K142" s="253"/>
      <c r="L142" s="253"/>
      <c r="M142" s="253"/>
      <c r="N142" s="253"/>
      <c r="O142" s="253"/>
      <c r="P142" s="253"/>
      <c r="Q142" s="253"/>
      <c r="R142" s="253"/>
      <c r="S142" s="253"/>
      <c r="T142" s="253"/>
      <c r="U142" s="253"/>
      <c r="V142" s="253"/>
      <c r="W142" s="243"/>
      <c r="X142" s="243"/>
    </row>
    <row r="143" spans="1:24" x14ac:dyDescent="0.3">
      <c r="A143" s="253"/>
      <c r="B143" s="253"/>
      <c r="C143" s="257"/>
      <c r="D143" s="1024"/>
      <c r="E143" s="253"/>
      <c r="F143" s="253"/>
      <c r="G143" s="253"/>
      <c r="H143" s="253"/>
      <c r="I143" s="253"/>
      <c r="J143" s="253"/>
      <c r="K143" s="253"/>
      <c r="L143" s="253"/>
      <c r="M143" s="253"/>
      <c r="N143" s="253"/>
      <c r="O143" s="253"/>
      <c r="P143" s="253"/>
      <c r="Q143" s="253"/>
      <c r="R143" s="253"/>
      <c r="S143" s="253"/>
      <c r="T143" s="253"/>
      <c r="U143" s="253"/>
      <c r="V143" s="253"/>
      <c r="W143" s="243"/>
      <c r="X143" s="243"/>
    </row>
    <row r="144" spans="1:24" x14ac:dyDescent="0.3">
      <c r="A144" s="253"/>
      <c r="B144" s="253"/>
      <c r="C144" s="257"/>
      <c r="D144" s="1024"/>
      <c r="E144" s="253"/>
      <c r="F144" s="253"/>
      <c r="G144" s="253"/>
      <c r="H144" s="253"/>
      <c r="I144" s="253"/>
      <c r="J144" s="253"/>
      <c r="K144" s="253"/>
      <c r="L144" s="253"/>
      <c r="M144" s="253"/>
      <c r="N144" s="253"/>
      <c r="O144" s="253"/>
      <c r="P144" s="253"/>
      <c r="Q144" s="253"/>
      <c r="R144" s="253"/>
      <c r="S144" s="253"/>
      <c r="T144" s="253"/>
      <c r="U144" s="253"/>
      <c r="V144" s="253"/>
      <c r="W144" s="243"/>
      <c r="X144" s="243"/>
    </row>
    <row r="145" spans="1:24" x14ac:dyDescent="0.3">
      <c r="A145" s="253"/>
      <c r="B145" s="253"/>
      <c r="C145" s="257"/>
      <c r="D145" s="1024"/>
      <c r="E145" s="253"/>
      <c r="F145" s="253"/>
      <c r="G145" s="253"/>
      <c r="H145" s="253"/>
      <c r="I145" s="253"/>
      <c r="J145" s="253"/>
      <c r="K145" s="253"/>
      <c r="L145" s="253"/>
      <c r="M145" s="253"/>
      <c r="N145" s="253"/>
      <c r="O145" s="253"/>
      <c r="P145" s="253"/>
      <c r="Q145" s="253"/>
      <c r="R145" s="253"/>
      <c r="S145" s="253"/>
      <c r="T145" s="253"/>
      <c r="U145" s="253"/>
      <c r="V145" s="253"/>
      <c r="W145" s="243"/>
      <c r="X145" s="243"/>
    </row>
    <row r="146" spans="1:24" x14ac:dyDescent="0.3">
      <c r="A146" s="253"/>
      <c r="B146" s="253"/>
      <c r="C146" s="257"/>
      <c r="D146" s="1024"/>
      <c r="E146" s="253"/>
      <c r="F146" s="253"/>
      <c r="G146" s="253"/>
      <c r="H146" s="253"/>
      <c r="I146" s="253"/>
      <c r="J146" s="253"/>
      <c r="K146" s="253"/>
      <c r="L146" s="253"/>
      <c r="M146" s="253"/>
      <c r="N146" s="253"/>
      <c r="O146" s="253"/>
      <c r="P146" s="253"/>
      <c r="Q146" s="253"/>
      <c r="R146" s="253"/>
      <c r="S146" s="253"/>
      <c r="T146" s="253"/>
      <c r="U146" s="253"/>
      <c r="V146" s="253"/>
      <c r="W146" s="243"/>
      <c r="X146" s="243"/>
    </row>
    <row r="147" spans="1:24" x14ac:dyDescent="0.3">
      <c r="A147" s="253"/>
      <c r="B147" s="253"/>
      <c r="C147" s="257"/>
      <c r="D147" s="1024"/>
      <c r="E147" s="253"/>
      <c r="F147" s="253"/>
      <c r="G147" s="253"/>
      <c r="H147" s="253"/>
      <c r="I147" s="253"/>
      <c r="J147" s="253"/>
      <c r="K147" s="253"/>
      <c r="L147" s="253"/>
      <c r="M147" s="253"/>
      <c r="N147" s="253"/>
      <c r="O147" s="253"/>
      <c r="P147" s="253"/>
      <c r="Q147" s="253"/>
      <c r="R147" s="253"/>
      <c r="S147" s="253"/>
      <c r="T147" s="253"/>
      <c r="U147" s="253"/>
      <c r="V147" s="253"/>
      <c r="W147" s="243"/>
      <c r="X147" s="243"/>
    </row>
    <row r="148" spans="1:24" x14ac:dyDescent="0.3">
      <c r="A148" s="253"/>
      <c r="B148" s="253"/>
      <c r="C148" s="257"/>
      <c r="D148" s="1024"/>
      <c r="E148" s="253"/>
      <c r="F148" s="253"/>
      <c r="G148" s="253"/>
      <c r="H148" s="253"/>
      <c r="I148" s="253"/>
      <c r="J148" s="253"/>
      <c r="K148" s="253"/>
      <c r="L148" s="253"/>
      <c r="M148" s="253"/>
      <c r="N148" s="253"/>
      <c r="O148" s="253"/>
      <c r="P148" s="253"/>
      <c r="Q148" s="253"/>
      <c r="R148" s="253"/>
      <c r="S148" s="253"/>
      <c r="T148" s="253"/>
      <c r="U148" s="253"/>
      <c r="V148" s="253"/>
      <c r="W148" s="243"/>
      <c r="X148" s="243"/>
    </row>
    <row r="149" spans="1:24" x14ac:dyDescent="0.3">
      <c r="A149" s="253"/>
      <c r="B149" s="253"/>
      <c r="C149" s="257"/>
      <c r="D149" s="1024"/>
      <c r="E149" s="253"/>
      <c r="F149" s="253"/>
      <c r="G149" s="253"/>
      <c r="H149" s="253"/>
      <c r="I149" s="253"/>
      <c r="J149" s="253"/>
      <c r="K149" s="253"/>
      <c r="L149" s="253"/>
      <c r="M149" s="253"/>
      <c r="N149" s="253"/>
      <c r="O149" s="253"/>
      <c r="P149" s="253"/>
      <c r="Q149" s="253"/>
      <c r="R149" s="253"/>
      <c r="S149" s="253"/>
      <c r="T149" s="253"/>
      <c r="U149" s="253"/>
      <c r="V149" s="253"/>
      <c r="W149" s="243"/>
      <c r="X149" s="243"/>
    </row>
    <row r="150" spans="1:24" x14ac:dyDescent="0.3">
      <c r="A150" s="253"/>
      <c r="B150" s="253"/>
      <c r="C150" s="257"/>
      <c r="D150" s="1024"/>
      <c r="E150" s="253"/>
      <c r="F150" s="253"/>
      <c r="G150" s="253"/>
      <c r="H150" s="253"/>
      <c r="I150" s="253"/>
      <c r="J150" s="253"/>
      <c r="K150" s="253"/>
      <c r="L150" s="253"/>
      <c r="M150" s="253"/>
      <c r="N150" s="253"/>
      <c r="O150" s="253"/>
      <c r="P150" s="253"/>
      <c r="Q150" s="253"/>
      <c r="R150" s="253"/>
      <c r="S150" s="253"/>
      <c r="T150" s="253"/>
      <c r="U150" s="253"/>
      <c r="V150" s="253"/>
      <c r="W150" s="243"/>
      <c r="X150" s="243"/>
    </row>
    <row r="151" spans="1:24" x14ac:dyDescent="0.3">
      <c r="A151" s="253"/>
      <c r="B151" s="253"/>
      <c r="C151" s="257"/>
      <c r="D151" s="1024"/>
      <c r="E151" s="253"/>
      <c r="F151" s="253"/>
      <c r="G151" s="253"/>
      <c r="H151" s="253"/>
      <c r="I151" s="253"/>
      <c r="J151" s="253"/>
      <c r="K151" s="253"/>
      <c r="L151" s="253"/>
      <c r="M151" s="253"/>
      <c r="N151" s="253"/>
      <c r="O151" s="253"/>
      <c r="P151" s="253"/>
      <c r="Q151" s="253"/>
      <c r="R151" s="253"/>
      <c r="S151" s="253"/>
      <c r="T151" s="253"/>
      <c r="U151" s="253"/>
      <c r="V151" s="253"/>
      <c r="W151" s="243"/>
      <c r="X151" s="243"/>
    </row>
    <row r="152" spans="1:24" x14ac:dyDescent="0.3">
      <c r="A152" s="253"/>
      <c r="B152" s="253"/>
      <c r="C152" s="257"/>
      <c r="D152" s="1024"/>
      <c r="E152" s="253"/>
      <c r="F152" s="253"/>
      <c r="G152" s="253"/>
      <c r="H152" s="253"/>
      <c r="I152" s="253"/>
      <c r="J152" s="253"/>
      <c r="K152" s="253"/>
      <c r="L152" s="253"/>
      <c r="M152" s="253"/>
      <c r="N152" s="253"/>
      <c r="O152" s="253"/>
      <c r="P152" s="253"/>
      <c r="Q152" s="253"/>
      <c r="R152" s="253"/>
      <c r="S152" s="253"/>
      <c r="T152" s="253"/>
      <c r="U152" s="253"/>
      <c r="V152" s="253"/>
      <c r="W152" s="243"/>
      <c r="X152" s="243"/>
    </row>
    <row r="153" spans="1:24" x14ac:dyDescent="0.3">
      <c r="A153" s="253"/>
      <c r="B153" s="253"/>
      <c r="C153" s="257"/>
      <c r="D153" s="1024"/>
      <c r="E153" s="253"/>
      <c r="F153" s="253"/>
      <c r="G153" s="253"/>
      <c r="H153" s="253"/>
      <c r="I153" s="253"/>
      <c r="J153" s="253"/>
      <c r="K153" s="253"/>
      <c r="L153" s="253"/>
      <c r="M153" s="253"/>
      <c r="N153" s="253"/>
      <c r="O153" s="253"/>
      <c r="P153" s="253"/>
      <c r="Q153" s="253"/>
      <c r="R153" s="253"/>
      <c r="S153" s="253"/>
      <c r="T153" s="253"/>
      <c r="U153" s="253"/>
      <c r="V153" s="253"/>
      <c r="W153" s="243"/>
      <c r="X153" s="243"/>
    </row>
    <row r="154" spans="1:24" x14ac:dyDescent="0.3">
      <c r="A154" s="253"/>
      <c r="B154" s="253"/>
      <c r="C154" s="257"/>
      <c r="D154" s="1024"/>
      <c r="E154" s="253"/>
      <c r="F154" s="253"/>
      <c r="G154" s="253"/>
      <c r="H154" s="253"/>
      <c r="I154" s="253"/>
      <c r="J154" s="253"/>
      <c r="K154" s="253"/>
      <c r="L154" s="253"/>
      <c r="M154" s="253"/>
      <c r="N154" s="253"/>
      <c r="O154" s="253"/>
      <c r="P154" s="253"/>
      <c r="Q154" s="253"/>
      <c r="R154" s="253"/>
      <c r="S154" s="253"/>
      <c r="T154" s="253"/>
      <c r="U154" s="253"/>
      <c r="V154" s="253"/>
      <c r="W154" s="243"/>
      <c r="X154" s="243"/>
    </row>
    <row r="155" spans="1:24" x14ac:dyDescent="0.3">
      <c r="A155" s="253"/>
      <c r="B155" s="253"/>
      <c r="C155" s="257"/>
      <c r="D155" s="1024"/>
      <c r="E155" s="253"/>
      <c r="F155" s="253"/>
      <c r="G155" s="253"/>
      <c r="H155" s="253"/>
      <c r="I155" s="253"/>
      <c r="J155" s="253"/>
      <c r="K155" s="253"/>
      <c r="L155" s="253"/>
      <c r="M155" s="253"/>
      <c r="N155" s="253"/>
      <c r="O155" s="253"/>
      <c r="P155" s="253"/>
      <c r="Q155" s="253"/>
      <c r="R155" s="253"/>
      <c r="S155" s="253"/>
      <c r="T155" s="253"/>
      <c r="U155" s="253"/>
      <c r="V155" s="253"/>
      <c r="W155" s="243"/>
      <c r="X155" s="243"/>
    </row>
    <row r="156" spans="1:24" x14ac:dyDescent="0.3">
      <c r="A156" s="253"/>
      <c r="B156" s="253"/>
      <c r="C156" s="257"/>
      <c r="D156" s="1024"/>
      <c r="E156" s="253"/>
      <c r="F156" s="253"/>
      <c r="G156" s="253"/>
      <c r="H156" s="253"/>
      <c r="I156" s="253"/>
      <c r="J156" s="253"/>
      <c r="K156" s="253"/>
      <c r="L156" s="253"/>
      <c r="M156" s="253"/>
      <c r="N156" s="253"/>
      <c r="O156" s="253"/>
      <c r="P156" s="253"/>
      <c r="Q156" s="253"/>
      <c r="R156" s="253"/>
      <c r="S156" s="253"/>
      <c r="T156" s="253"/>
      <c r="U156" s="253"/>
      <c r="V156" s="253"/>
      <c r="W156" s="243"/>
      <c r="X156" s="243"/>
    </row>
    <row r="157" spans="1:24" x14ac:dyDescent="0.3">
      <c r="A157" s="253"/>
      <c r="B157" s="253"/>
      <c r="C157" s="257"/>
      <c r="D157" s="1024"/>
      <c r="E157" s="253"/>
      <c r="F157" s="253"/>
      <c r="G157" s="253"/>
      <c r="H157" s="253"/>
      <c r="I157" s="253"/>
      <c r="J157" s="253"/>
      <c r="K157" s="253"/>
      <c r="L157" s="253"/>
      <c r="M157" s="253"/>
      <c r="N157" s="253"/>
      <c r="O157" s="253"/>
      <c r="P157" s="253"/>
      <c r="Q157" s="253"/>
      <c r="R157" s="253"/>
      <c r="S157" s="253"/>
      <c r="T157" s="253"/>
      <c r="U157" s="253"/>
      <c r="V157" s="253"/>
      <c r="W157" s="243"/>
      <c r="X157" s="243"/>
    </row>
    <row r="158" spans="1:24" x14ac:dyDescent="0.3">
      <c r="A158" s="253"/>
      <c r="B158" s="253"/>
      <c r="C158" s="257"/>
      <c r="D158" s="1024"/>
      <c r="E158" s="253"/>
      <c r="F158" s="253"/>
      <c r="G158" s="253"/>
      <c r="H158" s="253"/>
      <c r="I158" s="253"/>
      <c r="J158" s="253"/>
      <c r="K158" s="253"/>
      <c r="L158" s="253"/>
      <c r="M158" s="253"/>
      <c r="N158" s="253"/>
      <c r="O158" s="253"/>
      <c r="P158" s="253"/>
      <c r="Q158" s="253"/>
      <c r="R158" s="253"/>
      <c r="S158" s="253"/>
      <c r="T158" s="253"/>
      <c r="U158" s="253"/>
      <c r="V158" s="253"/>
      <c r="W158" s="243"/>
      <c r="X158" s="243"/>
    </row>
    <row r="159" spans="1:24" x14ac:dyDescent="0.3">
      <c r="A159" s="253"/>
      <c r="B159" s="253"/>
      <c r="C159" s="257"/>
      <c r="D159" s="1024"/>
      <c r="E159" s="253"/>
      <c r="F159" s="253"/>
      <c r="G159" s="253"/>
      <c r="H159" s="253"/>
      <c r="I159" s="253"/>
      <c r="J159" s="253"/>
      <c r="K159" s="253"/>
      <c r="L159" s="253"/>
      <c r="M159" s="253"/>
      <c r="N159" s="253"/>
      <c r="O159" s="253"/>
      <c r="P159" s="253"/>
      <c r="Q159" s="253"/>
      <c r="R159" s="253"/>
      <c r="S159" s="253"/>
      <c r="T159" s="253"/>
      <c r="U159" s="253"/>
      <c r="V159" s="253"/>
      <c r="W159" s="243"/>
      <c r="X159" s="243"/>
    </row>
    <row r="160" spans="1:24" x14ac:dyDescent="0.3">
      <c r="A160" s="253"/>
      <c r="B160" s="253"/>
      <c r="C160" s="257"/>
      <c r="D160" s="1024"/>
      <c r="E160" s="253"/>
      <c r="F160" s="253"/>
      <c r="G160" s="253"/>
      <c r="H160" s="253"/>
      <c r="I160" s="253"/>
      <c r="J160" s="253"/>
      <c r="K160" s="253"/>
      <c r="L160" s="253"/>
      <c r="M160" s="253"/>
      <c r="N160" s="253"/>
      <c r="O160" s="253"/>
      <c r="P160" s="253"/>
      <c r="Q160" s="253"/>
      <c r="R160" s="253"/>
      <c r="S160" s="253"/>
      <c r="T160" s="253"/>
      <c r="U160" s="253"/>
      <c r="V160" s="253"/>
      <c r="W160" s="243"/>
      <c r="X160" s="243"/>
    </row>
    <row r="161" spans="1:24" x14ac:dyDescent="0.3">
      <c r="A161" s="253"/>
      <c r="B161" s="253"/>
      <c r="C161" s="257"/>
      <c r="D161" s="1024"/>
      <c r="E161" s="253"/>
      <c r="F161" s="253"/>
      <c r="G161" s="253"/>
      <c r="H161" s="253"/>
      <c r="I161" s="253"/>
      <c r="J161" s="253"/>
      <c r="K161" s="253"/>
      <c r="L161" s="253"/>
      <c r="M161" s="253"/>
      <c r="N161" s="253"/>
      <c r="O161" s="253"/>
      <c r="P161" s="253"/>
      <c r="Q161" s="253"/>
      <c r="R161" s="253"/>
      <c r="S161" s="253"/>
      <c r="T161" s="253"/>
      <c r="U161" s="253"/>
      <c r="V161" s="253"/>
      <c r="W161" s="243"/>
      <c r="X161" s="243"/>
    </row>
    <row r="162" spans="1:24" x14ac:dyDescent="0.3">
      <c r="A162" s="253"/>
      <c r="B162" s="253"/>
      <c r="C162" s="257"/>
      <c r="D162" s="1024"/>
      <c r="E162" s="253"/>
      <c r="F162" s="253"/>
      <c r="G162" s="253"/>
      <c r="H162" s="253"/>
      <c r="I162" s="253"/>
      <c r="J162" s="253"/>
      <c r="K162" s="253"/>
      <c r="L162" s="253"/>
      <c r="M162" s="253"/>
      <c r="N162" s="253"/>
      <c r="O162" s="253"/>
      <c r="P162" s="253"/>
      <c r="Q162" s="253"/>
      <c r="R162" s="253"/>
      <c r="S162" s="253"/>
      <c r="T162" s="253"/>
      <c r="U162" s="253"/>
      <c r="V162" s="253"/>
      <c r="W162" s="243"/>
      <c r="X162" s="243"/>
    </row>
    <row r="163" spans="1:24" x14ac:dyDescent="0.3">
      <c r="A163" s="253"/>
      <c r="B163" s="253"/>
      <c r="C163" s="257"/>
      <c r="D163" s="1024"/>
      <c r="E163" s="253"/>
      <c r="F163" s="253"/>
      <c r="G163" s="253"/>
      <c r="H163" s="253"/>
      <c r="I163" s="253"/>
      <c r="J163" s="253"/>
      <c r="K163" s="253"/>
      <c r="L163" s="253"/>
      <c r="M163" s="253"/>
      <c r="N163" s="253"/>
      <c r="O163" s="253"/>
      <c r="P163" s="253"/>
      <c r="Q163" s="253"/>
      <c r="R163" s="253"/>
      <c r="S163" s="253"/>
      <c r="T163" s="253"/>
      <c r="U163" s="253"/>
      <c r="V163" s="253"/>
      <c r="W163" s="243"/>
      <c r="X163" s="243"/>
    </row>
    <row r="164" spans="1:24" x14ac:dyDescent="0.3">
      <c r="A164" s="253"/>
      <c r="B164" s="253"/>
      <c r="C164" s="257"/>
      <c r="D164" s="1024"/>
      <c r="E164" s="253"/>
      <c r="F164" s="253"/>
      <c r="G164" s="253"/>
      <c r="H164" s="253"/>
      <c r="I164" s="253"/>
      <c r="J164" s="253"/>
      <c r="K164" s="253"/>
      <c r="L164" s="253"/>
      <c r="M164" s="253"/>
      <c r="N164" s="253"/>
      <c r="O164" s="253"/>
      <c r="P164" s="253"/>
      <c r="Q164" s="253"/>
      <c r="R164" s="253"/>
      <c r="S164" s="253"/>
      <c r="T164" s="253"/>
      <c r="U164" s="253"/>
      <c r="V164" s="253"/>
      <c r="W164" s="243"/>
      <c r="X164" s="243"/>
    </row>
    <row r="165" spans="1:24" x14ac:dyDescent="0.3">
      <c r="A165" s="253"/>
      <c r="B165" s="253"/>
      <c r="C165" s="257"/>
      <c r="D165" s="1024"/>
      <c r="E165" s="253"/>
      <c r="F165" s="253"/>
      <c r="G165" s="253"/>
      <c r="H165" s="253"/>
      <c r="I165" s="253"/>
      <c r="J165" s="253"/>
      <c r="K165" s="253"/>
      <c r="L165" s="253"/>
      <c r="M165" s="253"/>
      <c r="N165" s="253"/>
      <c r="O165" s="253"/>
      <c r="P165" s="253"/>
      <c r="Q165" s="253"/>
      <c r="R165" s="253"/>
      <c r="S165" s="253"/>
      <c r="T165" s="253"/>
      <c r="U165" s="253"/>
      <c r="V165" s="253"/>
      <c r="W165" s="243"/>
      <c r="X165" s="243"/>
    </row>
    <row r="166" spans="1:24" x14ac:dyDescent="0.3">
      <c r="A166" s="253"/>
      <c r="B166" s="253"/>
      <c r="C166" s="257"/>
      <c r="D166" s="1024"/>
      <c r="E166" s="253"/>
      <c r="F166" s="253"/>
      <c r="G166" s="253"/>
      <c r="H166" s="253"/>
      <c r="I166" s="253"/>
      <c r="J166" s="253"/>
      <c r="K166" s="253"/>
      <c r="L166" s="253"/>
      <c r="M166" s="253"/>
      <c r="N166" s="253"/>
      <c r="O166" s="253"/>
      <c r="P166" s="253"/>
      <c r="Q166" s="253"/>
      <c r="R166" s="253"/>
      <c r="S166" s="253"/>
      <c r="T166" s="253"/>
      <c r="U166" s="253"/>
      <c r="V166" s="253"/>
      <c r="W166" s="243"/>
      <c r="X166" s="243"/>
    </row>
    <row r="167" spans="1:24" x14ac:dyDescent="0.3">
      <c r="A167" s="253"/>
      <c r="B167" s="253"/>
      <c r="C167" s="257"/>
      <c r="D167" s="1024"/>
      <c r="E167" s="253"/>
      <c r="F167" s="253"/>
      <c r="G167" s="253"/>
      <c r="H167" s="253"/>
      <c r="I167" s="253"/>
      <c r="J167" s="253"/>
      <c r="K167" s="253"/>
      <c r="L167" s="253"/>
      <c r="M167" s="253"/>
      <c r="N167" s="253"/>
      <c r="O167" s="253"/>
      <c r="P167" s="253"/>
      <c r="Q167" s="253"/>
      <c r="R167" s="253"/>
      <c r="S167" s="253"/>
      <c r="T167" s="253"/>
      <c r="U167" s="253"/>
      <c r="V167" s="253"/>
      <c r="W167" s="243"/>
      <c r="X167" s="243"/>
    </row>
    <row r="168" spans="1:24" x14ac:dyDescent="0.3">
      <c r="A168" s="253"/>
      <c r="B168" s="253"/>
      <c r="C168" s="257"/>
      <c r="D168" s="1024"/>
      <c r="E168" s="253"/>
      <c r="F168" s="253"/>
      <c r="G168" s="253"/>
      <c r="H168" s="253"/>
      <c r="I168" s="253"/>
      <c r="J168" s="253"/>
      <c r="K168" s="253"/>
      <c r="L168" s="253"/>
      <c r="M168" s="253"/>
      <c r="N168" s="253"/>
      <c r="O168" s="253"/>
      <c r="P168" s="253"/>
      <c r="Q168" s="253"/>
      <c r="R168" s="253"/>
      <c r="S168" s="253"/>
      <c r="T168" s="253"/>
      <c r="U168" s="253"/>
      <c r="V168" s="253"/>
      <c r="W168" s="243"/>
      <c r="X168" s="243"/>
    </row>
    <row r="169" spans="1:24" x14ac:dyDescent="0.3">
      <c r="A169" s="253"/>
      <c r="B169" s="253"/>
      <c r="C169" s="257"/>
      <c r="D169" s="1024"/>
      <c r="E169" s="253"/>
      <c r="F169" s="253"/>
      <c r="G169" s="253"/>
      <c r="H169" s="253"/>
      <c r="I169" s="253"/>
      <c r="J169" s="253"/>
      <c r="K169" s="253"/>
      <c r="L169" s="253"/>
      <c r="M169" s="253"/>
      <c r="N169" s="253"/>
      <c r="O169" s="253"/>
      <c r="P169" s="253"/>
      <c r="Q169" s="253"/>
      <c r="R169" s="253"/>
      <c r="S169" s="253"/>
      <c r="T169" s="253"/>
      <c r="U169" s="253"/>
      <c r="V169" s="253"/>
      <c r="W169" s="243"/>
      <c r="X169" s="243"/>
    </row>
    <row r="170" spans="1:24" x14ac:dyDescent="0.3">
      <c r="A170" s="253"/>
      <c r="B170" s="253"/>
      <c r="C170" s="257"/>
      <c r="D170" s="1024"/>
      <c r="E170" s="253"/>
      <c r="F170" s="253"/>
      <c r="G170" s="253"/>
      <c r="H170" s="253"/>
      <c r="I170" s="253"/>
      <c r="J170" s="253"/>
      <c r="K170" s="253"/>
      <c r="L170" s="253"/>
      <c r="M170" s="253"/>
      <c r="N170" s="253"/>
      <c r="O170" s="253"/>
      <c r="P170" s="253"/>
      <c r="Q170" s="253"/>
      <c r="R170" s="253"/>
      <c r="S170" s="253"/>
      <c r="T170" s="253"/>
      <c r="U170" s="253"/>
      <c r="V170" s="253"/>
      <c r="W170" s="243"/>
      <c r="X170" s="243"/>
    </row>
    <row r="171" spans="1:24" x14ac:dyDescent="0.3">
      <c r="A171" s="253"/>
      <c r="B171" s="253"/>
      <c r="C171" s="257"/>
      <c r="D171" s="1024"/>
      <c r="E171" s="253"/>
      <c r="F171" s="253"/>
      <c r="G171" s="253"/>
      <c r="H171" s="253"/>
      <c r="I171" s="253"/>
      <c r="J171" s="253"/>
      <c r="K171" s="253"/>
      <c r="L171" s="253"/>
      <c r="M171" s="253"/>
      <c r="N171" s="253"/>
      <c r="O171" s="253"/>
      <c r="P171" s="253"/>
      <c r="Q171" s="253"/>
      <c r="R171" s="253"/>
      <c r="S171" s="253"/>
      <c r="T171" s="253"/>
      <c r="U171" s="253"/>
      <c r="V171" s="253"/>
      <c r="W171" s="243"/>
      <c r="X171" s="243"/>
    </row>
    <row r="172" spans="1:24" x14ac:dyDescent="0.3">
      <c r="A172" s="253"/>
      <c r="B172" s="253"/>
      <c r="C172" s="257"/>
      <c r="D172" s="1024"/>
      <c r="E172" s="253"/>
      <c r="F172" s="253"/>
      <c r="G172" s="253"/>
      <c r="H172" s="253"/>
      <c r="I172" s="253"/>
      <c r="J172" s="253"/>
      <c r="K172" s="253"/>
      <c r="L172" s="253"/>
      <c r="M172" s="253"/>
      <c r="N172" s="253"/>
      <c r="O172" s="253"/>
      <c r="P172" s="253"/>
      <c r="Q172" s="253"/>
      <c r="R172" s="253"/>
      <c r="S172" s="253"/>
      <c r="T172" s="253"/>
      <c r="U172" s="253"/>
      <c r="V172" s="253"/>
      <c r="W172" s="243"/>
      <c r="X172" s="243"/>
    </row>
    <row r="173" spans="1:24" x14ac:dyDescent="0.3">
      <c r="A173" s="253"/>
      <c r="B173" s="253"/>
      <c r="C173" s="257"/>
      <c r="D173" s="1024"/>
      <c r="E173" s="253"/>
      <c r="F173" s="253"/>
      <c r="G173" s="253"/>
      <c r="H173" s="253"/>
      <c r="I173" s="253"/>
      <c r="J173" s="253"/>
      <c r="K173" s="253"/>
      <c r="L173" s="253"/>
      <c r="M173" s="253"/>
      <c r="N173" s="253"/>
      <c r="O173" s="253"/>
      <c r="P173" s="253"/>
      <c r="Q173" s="253"/>
      <c r="R173" s="253"/>
      <c r="S173" s="253"/>
      <c r="T173" s="253"/>
      <c r="U173" s="253"/>
      <c r="V173" s="253"/>
      <c r="W173" s="243"/>
      <c r="X173" s="243"/>
    </row>
    <row r="174" spans="1:24" x14ac:dyDescent="0.3">
      <c r="A174" s="253"/>
      <c r="B174" s="253"/>
      <c r="C174" s="257"/>
      <c r="D174" s="1024"/>
      <c r="E174" s="253"/>
      <c r="F174" s="253"/>
      <c r="G174" s="253"/>
      <c r="H174" s="253"/>
      <c r="I174" s="253"/>
      <c r="J174" s="253"/>
      <c r="K174" s="253"/>
      <c r="L174" s="253"/>
      <c r="M174" s="253"/>
      <c r="N174" s="253"/>
      <c r="O174" s="253"/>
      <c r="P174" s="253"/>
      <c r="Q174" s="253"/>
      <c r="R174" s="253"/>
      <c r="S174" s="253"/>
      <c r="T174" s="253"/>
      <c r="U174" s="253"/>
      <c r="V174" s="253"/>
      <c r="W174" s="243"/>
      <c r="X174" s="243"/>
    </row>
    <row r="175" spans="1:24" x14ac:dyDescent="0.3">
      <c r="A175" s="253"/>
      <c r="B175" s="253"/>
      <c r="C175" s="257"/>
      <c r="D175" s="1024"/>
      <c r="E175" s="253"/>
      <c r="F175" s="253"/>
      <c r="G175" s="253"/>
      <c r="H175" s="253"/>
      <c r="I175" s="253"/>
      <c r="J175" s="253"/>
      <c r="K175" s="253"/>
      <c r="L175" s="253"/>
      <c r="M175" s="253"/>
      <c r="N175" s="253"/>
      <c r="O175" s="253"/>
      <c r="P175" s="253"/>
      <c r="Q175" s="253"/>
      <c r="R175" s="253"/>
      <c r="S175" s="253"/>
      <c r="T175" s="253"/>
      <c r="U175" s="253"/>
      <c r="V175" s="253"/>
      <c r="W175" s="243"/>
      <c r="X175" s="243"/>
    </row>
    <row r="176" spans="1:24" x14ac:dyDescent="0.3">
      <c r="A176" s="253"/>
      <c r="B176" s="253"/>
      <c r="C176" s="257"/>
      <c r="D176" s="1024"/>
      <c r="E176" s="253"/>
      <c r="F176" s="253"/>
      <c r="G176" s="253"/>
      <c r="H176" s="253"/>
      <c r="I176" s="253"/>
      <c r="J176" s="253"/>
      <c r="K176" s="253"/>
      <c r="L176" s="253"/>
      <c r="M176" s="253"/>
      <c r="N176" s="253"/>
      <c r="O176" s="253"/>
      <c r="P176" s="253"/>
      <c r="Q176" s="253"/>
      <c r="R176" s="253"/>
      <c r="S176" s="253"/>
      <c r="T176" s="253"/>
      <c r="U176" s="253"/>
      <c r="V176" s="253"/>
      <c r="W176" s="243"/>
      <c r="X176" s="243"/>
    </row>
    <row r="177" spans="1:24" x14ac:dyDescent="0.3">
      <c r="A177" s="253"/>
      <c r="B177" s="253"/>
      <c r="C177" s="257"/>
      <c r="D177" s="1024"/>
      <c r="E177" s="253"/>
      <c r="F177" s="253"/>
      <c r="G177" s="253"/>
      <c r="H177" s="253"/>
      <c r="I177" s="253"/>
      <c r="J177" s="253"/>
      <c r="K177" s="253"/>
      <c r="L177" s="253"/>
      <c r="M177" s="253"/>
      <c r="N177" s="253"/>
      <c r="O177" s="253"/>
      <c r="P177" s="253"/>
      <c r="Q177" s="253"/>
      <c r="R177" s="253"/>
      <c r="S177" s="253"/>
      <c r="T177" s="253"/>
      <c r="U177" s="253"/>
      <c r="V177" s="253"/>
      <c r="W177" s="243"/>
      <c r="X177" s="243"/>
    </row>
    <row r="178" spans="1:24" x14ac:dyDescent="0.3">
      <c r="A178" s="253"/>
      <c r="B178" s="253"/>
      <c r="C178" s="257"/>
      <c r="D178" s="1024"/>
      <c r="E178" s="253"/>
      <c r="F178" s="253"/>
      <c r="G178" s="253"/>
      <c r="H178" s="253"/>
      <c r="I178" s="253"/>
      <c r="J178" s="253"/>
      <c r="K178" s="253"/>
      <c r="L178" s="253"/>
      <c r="M178" s="253"/>
      <c r="N178" s="253"/>
      <c r="O178" s="253"/>
      <c r="P178" s="253"/>
      <c r="Q178" s="253"/>
      <c r="R178" s="253"/>
      <c r="S178" s="253"/>
      <c r="T178" s="253"/>
      <c r="U178" s="253"/>
      <c r="V178" s="253"/>
      <c r="W178" s="243"/>
      <c r="X178" s="243"/>
    </row>
    <row r="179" spans="1:24" x14ac:dyDescent="0.3">
      <c r="A179" s="253"/>
      <c r="B179" s="253"/>
      <c r="C179" s="257"/>
      <c r="D179" s="1024"/>
      <c r="E179" s="253"/>
      <c r="F179" s="253"/>
      <c r="G179" s="253"/>
      <c r="H179" s="253"/>
      <c r="I179" s="253"/>
      <c r="J179" s="253"/>
      <c r="K179" s="253"/>
      <c r="L179" s="253"/>
      <c r="M179" s="253"/>
      <c r="N179" s="253"/>
      <c r="O179" s="253"/>
      <c r="P179" s="253"/>
      <c r="Q179" s="253"/>
      <c r="R179" s="253"/>
      <c r="S179" s="253"/>
      <c r="T179" s="253"/>
      <c r="U179" s="253"/>
      <c r="V179" s="253"/>
      <c r="W179" s="243"/>
      <c r="X179" s="243"/>
    </row>
    <row r="180" spans="1:24" x14ac:dyDescent="0.3">
      <c r="A180" s="253"/>
      <c r="B180" s="253"/>
      <c r="C180" s="257"/>
      <c r="D180" s="1024"/>
      <c r="E180" s="253"/>
      <c r="F180" s="253"/>
      <c r="G180" s="253"/>
      <c r="H180" s="253"/>
      <c r="I180" s="253"/>
      <c r="J180" s="253"/>
      <c r="K180" s="253"/>
      <c r="L180" s="253"/>
      <c r="M180" s="253"/>
      <c r="N180" s="253"/>
      <c r="O180" s="253"/>
      <c r="P180" s="253"/>
      <c r="Q180" s="253"/>
      <c r="R180" s="253"/>
      <c r="S180" s="253"/>
      <c r="T180" s="253"/>
      <c r="U180" s="253"/>
      <c r="V180" s="253"/>
      <c r="W180" s="243"/>
      <c r="X180" s="243"/>
    </row>
    <row r="181" spans="1:24" x14ac:dyDescent="0.3">
      <c r="A181" s="253"/>
      <c r="B181" s="253"/>
      <c r="C181" s="257"/>
      <c r="D181" s="1024"/>
      <c r="E181" s="253"/>
      <c r="F181" s="253"/>
      <c r="G181" s="253"/>
      <c r="H181" s="253"/>
      <c r="I181" s="253"/>
      <c r="J181" s="253"/>
      <c r="K181" s="253"/>
      <c r="L181" s="253"/>
      <c r="M181" s="253"/>
      <c r="N181" s="253"/>
      <c r="O181" s="253"/>
      <c r="P181" s="253"/>
      <c r="Q181" s="253"/>
      <c r="R181" s="253"/>
      <c r="S181" s="253"/>
      <c r="T181" s="253"/>
      <c r="U181" s="253"/>
      <c r="V181" s="253"/>
      <c r="W181" s="243"/>
      <c r="X181" s="243"/>
    </row>
    <row r="182" spans="1:24" x14ac:dyDescent="0.3">
      <c r="A182" s="253"/>
      <c r="B182" s="253"/>
      <c r="C182" s="257"/>
      <c r="D182" s="1024"/>
      <c r="E182" s="253"/>
      <c r="F182" s="253"/>
      <c r="G182" s="253"/>
      <c r="H182" s="253"/>
      <c r="I182" s="253"/>
      <c r="J182" s="253"/>
      <c r="K182" s="253"/>
      <c r="L182" s="253"/>
      <c r="M182" s="253"/>
      <c r="N182" s="253"/>
      <c r="O182" s="253"/>
      <c r="P182" s="253"/>
      <c r="Q182" s="253"/>
      <c r="R182" s="253"/>
      <c r="S182" s="253"/>
      <c r="T182" s="253"/>
      <c r="U182" s="253"/>
      <c r="V182" s="253"/>
      <c r="W182" s="243"/>
      <c r="X182" s="243"/>
    </row>
    <row r="183" spans="1:24" x14ac:dyDescent="0.3">
      <c r="A183" s="253"/>
      <c r="B183" s="253"/>
      <c r="C183" s="257"/>
      <c r="D183" s="1024"/>
      <c r="E183" s="253"/>
      <c r="F183" s="253"/>
      <c r="G183" s="253"/>
      <c r="H183" s="253"/>
      <c r="I183" s="253"/>
      <c r="J183" s="253"/>
      <c r="K183" s="253"/>
      <c r="L183" s="253"/>
      <c r="M183" s="253"/>
      <c r="N183" s="253"/>
      <c r="O183" s="253"/>
      <c r="P183" s="253"/>
      <c r="Q183" s="253"/>
      <c r="R183" s="253"/>
      <c r="S183" s="253"/>
      <c r="T183" s="253"/>
      <c r="U183" s="253"/>
      <c r="V183" s="253"/>
      <c r="W183" s="243"/>
      <c r="X183" s="243"/>
    </row>
    <row r="184" spans="1:24" x14ac:dyDescent="0.3">
      <c r="A184" s="253"/>
      <c r="B184" s="253"/>
      <c r="C184" s="257"/>
      <c r="D184" s="1024"/>
      <c r="E184" s="253"/>
      <c r="F184" s="253"/>
      <c r="G184" s="253"/>
      <c r="H184" s="253"/>
      <c r="I184" s="253"/>
      <c r="J184" s="253"/>
      <c r="K184" s="253"/>
      <c r="L184" s="253"/>
      <c r="M184" s="253"/>
      <c r="N184" s="253"/>
      <c r="O184" s="253"/>
      <c r="P184" s="253"/>
      <c r="Q184" s="253"/>
      <c r="R184" s="253"/>
      <c r="S184" s="253"/>
      <c r="T184" s="253"/>
      <c r="U184" s="253"/>
      <c r="V184" s="253"/>
      <c r="W184" s="243"/>
      <c r="X184" s="243"/>
    </row>
    <row r="185" spans="1:24" x14ac:dyDescent="0.3">
      <c r="A185" s="253"/>
      <c r="B185" s="253"/>
      <c r="C185" s="257"/>
      <c r="D185" s="1024"/>
      <c r="E185" s="253"/>
      <c r="F185" s="253"/>
      <c r="G185" s="253"/>
      <c r="H185" s="253"/>
      <c r="I185" s="253"/>
      <c r="J185" s="253"/>
      <c r="K185" s="253"/>
      <c r="L185" s="253"/>
      <c r="M185" s="253"/>
      <c r="N185" s="253"/>
      <c r="O185" s="253"/>
      <c r="P185" s="253"/>
      <c r="Q185" s="253"/>
      <c r="R185" s="253"/>
      <c r="S185" s="253"/>
      <c r="T185" s="253"/>
      <c r="U185" s="253"/>
      <c r="V185" s="253"/>
      <c r="W185" s="243"/>
      <c r="X185" s="243"/>
    </row>
    <row r="186" spans="1:24" x14ac:dyDescent="0.3">
      <c r="A186" s="253"/>
      <c r="B186" s="253"/>
      <c r="C186" s="257"/>
      <c r="D186" s="1024"/>
      <c r="E186" s="253"/>
      <c r="F186" s="253"/>
      <c r="G186" s="253"/>
      <c r="H186" s="253"/>
      <c r="I186" s="253"/>
      <c r="J186" s="253"/>
      <c r="K186" s="253"/>
      <c r="L186" s="253"/>
      <c r="M186" s="253"/>
      <c r="N186" s="253"/>
      <c r="O186" s="253"/>
      <c r="P186" s="253"/>
      <c r="Q186" s="253"/>
      <c r="R186" s="253"/>
      <c r="S186" s="253"/>
      <c r="T186" s="253"/>
      <c r="U186" s="253"/>
      <c r="V186" s="253"/>
      <c r="W186" s="243"/>
      <c r="X186" s="243"/>
    </row>
    <row r="187" spans="1:24" x14ac:dyDescent="0.3">
      <c r="A187" s="253"/>
      <c r="B187" s="253"/>
      <c r="C187" s="257"/>
      <c r="D187" s="1024"/>
      <c r="E187" s="253"/>
      <c r="F187" s="253"/>
      <c r="G187" s="253"/>
      <c r="H187" s="253"/>
      <c r="I187" s="253"/>
      <c r="J187" s="253"/>
      <c r="K187" s="253"/>
      <c r="L187" s="253"/>
      <c r="M187" s="253"/>
      <c r="N187" s="253"/>
      <c r="O187" s="253"/>
      <c r="P187" s="253"/>
      <c r="Q187" s="253"/>
      <c r="R187" s="253"/>
      <c r="S187" s="253"/>
      <c r="T187" s="253"/>
      <c r="U187" s="253"/>
      <c r="V187" s="253"/>
      <c r="W187" s="243"/>
      <c r="X187" s="243"/>
    </row>
    <row r="188" spans="1:24" x14ac:dyDescent="0.3">
      <c r="A188" s="253"/>
      <c r="B188" s="253"/>
      <c r="C188" s="257"/>
      <c r="D188" s="1024"/>
      <c r="E188" s="253"/>
      <c r="F188" s="253"/>
      <c r="G188" s="253"/>
      <c r="H188" s="253"/>
      <c r="I188" s="253"/>
      <c r="J188" s="253"/>
      <c r="K188" s="253"/>
      <c r="L188" s="253"/>
      <c r="M188" s="253"/>
      <c r="N188" s="253"/>
      <c r="O188" s="253"/>
      <c r="P188" s="253"/>
      <c r="Q188" s="253"/>
      <c r="R188" s="253"/>
      <c r="S188" s="253"/>
      <c r="T188" s="253"/>
      <c r="U188" s="253"/>
      <c r="V188" s="253"/>
      <c r="W188" s="243"/>
      <c r="X188" s="243"/>
    </row>
    <row r="189" spans="1:24" x14ac:dyDescent="0.3">
      <c r="A189" s="253"/>
      <c r="B189" s="253"/>
      <c r="C189" s="257"/>
      <c r="D189" s="1024"/>
      <c r="E189" s="253"/>
      <c r="F189" s="253"/>
      <c r="G189" s="253"/>
      <c r="H189" s="253"/>
      <c r="I189" s="253"/>
      <c r="J189" s="253"/>
      <c r="K189" s="253"/>
      <c r="L189" s="253"/>
      <c r="M189" s="253"/>
      <c r="N189" s="253"/>
      <c r="O189" s="253"/>
      <c r="P189" s="253"/>
      <c r="Q189" s="253"/>
      <c r="R189" s="253"/>
      <c r="S189" s="253"/>
      <c r="T189" s="253"/>
      <c r="U189" s="253"/>
      <c r="V189" s="253"/>
      <c r="W189" s="243"/>
      <c r="X189" s="243"/>
    </row>
    <row r="190" spans="1:24" x14ac:dyDescent="0.3">
      <c r="A190" s="253"/>
      <c r="B190" s="253"/>
      <c r="C190" s="257"/>
      <c r="D190" s="1024"/>
      <c r="E190" s="253"/>
      <c r="F190" s="253"/>
      <c r="G190" s="253"/>
      <c r="H190" s="253"/>
      <c r="I190" s="253"/>
      <c r="J190" s="253"/>
      <c r="K190" s="253"/>
      <c r="L190" s="253"/>
      <c r="M190" s="253"/>
      <c r="N190" s="253"/>
      <c r="O190" s="253"/>
      <c r="P190" s="253"/>
      <c r="Q190" s="253"/>
      <c r="R190" s="253"/>
      <c r="S190" s="253"/>
      <c r="T190" s="253"/>
      <c r="U190" s="253"/>
      <c r="V190" s="253"/>
      <c r="W190" s="243"/>
      <c r="X190" s="243"/>
    </row>
    <row r="191" spans="1:24" x14ac:dyDescent="0.3">
      <c r="A191" s="253"/>
      <c r="B191" s="253"/>
      <c r="C191" s="257"/>
      <c r="D191" s="1024"/>
      <c r="E191" s="253"/>
      <c r="F191" s="253"/>
      <c r="G191" s="253"/>
      <c r="H191" s="253"/>
      <c r="I191" s="253"/>
      <c r="J191" s="253"/>
      <c r="K191" s="253"/>
      <c r="L191" s="253"/>
      <c r="M191" s="253"/>
      <c r="N191" s="253"/>
      <c r="O191" s="253"/>
      <c r="P191" s="253"/>
      <c r="Q191" s="253"/>
      <c r="R191" s="253"/>
      <c r="S191" s="253"/>
      <c r="T191" s="253"/>
      <c r="U191" s="253"/>
      <c r="V191" s="253"/>
      <c r="W191" s="243"/>
      <c r="X191" s="243"/>
    </row>
    <row r="192" spans="1:24" x14ac:dyDescent="0.3">
      <c r="A192" s="253"/>
      <c r="B192" s="253"/>
      <c r="C192" s="257"/>
      <c r="D192" s="1024"/>
      <c r="E192" s="253"/>
      <c r="F192" s="253"/>
      <c r="G192" s="253"/>
      <c r="H192" s="253"/>
      <c r="I192" s="253"/>
      <c r="J192" s="253"/>
      <c r="K192" s="253"/>
      <c r="L192" s="253"/>
      <c r="M192" s="253"/>
      <c r="N192" s="253"/>
      <c r="O192" s="253"/>
      <c r="P192" s="253"/>
      <c r="Q192" s="253"/>
      <c r="R192" s="253"/>
      <c r="S192" s="253"/>
      <c r="T192" s="253"/>
      <c r="U192" s="253"/>
      <c r="V192" s="253"/>
      <c r="W192" s="243"/>
      <c r="X192" s="243"/>
    </row>
    <row r="193" spans="1:24" x14ac:dyDescent="0.3">
      <c r="A193" s="253"/>
      <c r="B193" s="253"/>
      <c r="C193" s="257"/>
      <c r="D193" s="1024"/>
      <c r="E193" s="253"/>
      <c r="F193" s="253"/>
      <c r="G193" s="253"/>
      <c r="H193" s="253"/>
      <c r="I193" s="253"/>
      <c r="J193" s="253"/>
      <c r="K193" s="253"/>
      <c r="L193" s="253"/>
      <c r="M193" s="253"/>
      <c r="N193" s="253"/>
      <c r="O193" s="253"/>
      <c r="P193" s="253"/>
      <c r="Q193" s="253"/>
      <c r="R193" s="253"/>
      <c r="S193" s="253"/>
      <c r="T193" s="253"/>
      <c r="U193" s="253"/>
      <c r="V193" s="253"/>
      <c r="W193" s="243"/>
      <c r="X193" s="243"/>
    </row>
    <row r="194" spans="1:24" x14ac:dyDescent="0.3">
      <c r="A194" s="253"/>
      <c r="B194" s="253"/>
      <c r="C194" s="257"/>
      <c r="D194" s="1024"/>
      <c r="E194" s="253"/>
      <c r="F194" s="253"/>
      <c r="G194" s="253"/>
      <c r="H194" s="253"/>
      <c r="I194" s="253"/>
      <c r="J194" s="253"/>
      <c r="K194" s="253"/>
      <c r="L194" s="253"/>
      <c r="M194" s="253"/>
      <c r="N194" s="253"/>
      <c r="O194" s="253"/>
      <c r="P194" s="253"/>
      <c r="Q194" s="253"/>
      <c r="R194" s="253"/>
      <c r="S194" s="253"/>
      <c r="T194" s="253"/>
      <c r="U194" s="253"/>
      <c r="V194" s="253"/>
      <c r="W194" s="243"/>
      <c r="X194" s="243"/>
    </row>
    <row r="195" spans="1:24" x14ac:dyDescent="0.3">
      <c r="A195" s="253"/>
      <c r="B195" s="253"/>
      <c r="C195" s="257"/>
      <c r="D195" s="1024"/>
      <c r="E195" s="253"/>
      <c r="F195" s="253"/>
      <c r="G195" s="253"/>
      <c r="H195" s="253"/>
      <c r="I195" s="253"/>
      <c r="J195" s="253"/>
      <c r="K195" s="253"/>
      <c r="L195" s="253"/>
      <c r="M195" s="253"/>
      <c r="N195" s="253"/>
      <c r="O195" s="253"/>
      <c r="P195" s="253"/>
      <c r="Q195" s="253"/>
      <c r="R195" s="253"/>
      <c r="S195" s="253"/>
      <c r="T195" s="253"/>
      <c r="U195" s="253"/>
      <c r="V195" s="253"/>
      <c r="W195" s="243"/>
      <c r="X195" s="243"/>
    </row>
    <row r="196" spans="1:24" x14ac:dyDescent="0.3">
      <c r="A196" s="253"/>
      <c r="B196" s="253"/>
      <c r="C196" s="257"/>
      <c r="D196" s="1024"/>
      <c r="E196" s="253"/>
      <c r="F196" s="253"/>
      <c r="G196" s="253"/>
      <c r="H196" s="253"/>
      <c r="I196" s="253"/>
      <c r="J196" s="253"/>
      <c r="K196" s="253"/>
      <c r="L196" s="253"/>
      <c r="M196" s="253"/>
      <c r="N196" s="253"/>
      <c r="O196" s="253"/>
      <c r="P196" s="253"/>
      <c r="Q196" s="253"/>
      <c r="R196" s="253"/>
      <c r="S196" s="253"/>
      <c r="T196" s="253"/>
      <c r="U196" s="253"/>
      <c r="V196" s="253"/>
      <c r="W196" s="243"/>
      <c r="X196" s="243"/>
    </row>
    <row r="197" spans="1:24" x14ac:dyDescent="0.3">
      <c r="A197" s="253"/>
      <c r="B197" s="253"/>
      <c r="C197" s="257"/>
      <c r="D197" s="1024"/>
      <c r="E197" s="253"/>
      <c r="F197" s="253"/>
      <c r="G197" s="253"/>
      <c r="H197" s="253"/>
      <c r="I197" s="253"/>
      <c r="J197" s="253"/>
      <c r="K197" s="253"/>
      <c r="L197" s="253"/>
      <c r="M197" s="253"/>
      <c r="N197" s="253"/>
      <c r="O197" s="253"/>
      <c r="P197" s="253"/>
      <c r="Q197" s="253"/>
      <c r="R197" s="253"/>
      <c r="S197" s="253"/>
      <c r="T197" s="253"/>
      <c r="U197" s="253"/>
      <c r="V197" s="253"/>
      <c r="W197" s="243"/>
      <c r="X197" s="243"/>
    </row>
    <row r="198" spans="1:24" x14ac:dyDescent="0.3">
      <c r="A198" s="253"/>
      <c r="B198" s="253"/>
      <c r="C198" s="257"/>
      <c r="D198" s="1024"/>
      <c r="E198" s="253"/>
      <c r="F198" s="253"/>
      <c r="G198" s="253"/>
      <c r="H198" s="253"/>
      <c r="I198" s="253"/>
      <c r="J198" s="253"/>
      <c r="K198" s="253"/>
      <c r="L198" s="253"/>
      <c r="M198" s="253"/>
      <c r="N198" s="253"/>
      <c r="O198" s="253"/>
      <c r="P198" s="253"/>
      <c r="Q198" s="253"/>
      <c r="R198" s="253"/>
      <c r="S198" s="253"/>
      <c r="T198" s="253"/>
      <c r="U198" s="253"/>
      <c r="V198" s="253"/>
      <c r="W198" s="243"/>
      <c r="X198" s="243"/>
    </row>
    <row r="199" spans="1:24" x14ac:dyDescent="0.3">
      <c r="A199" s="253"/>
      <c r="B199" s="253"/>
      <c r="C199" s="257"/>
      <c r="D199" s="1024"/>
      <c r="E199" s="253"/>
      <c r="F199" s="253"/>
      <c r="G199" s="253"/>
      <c r="H199" s="253"/>
      <c r="I199" s="253"/>
      <c r="J199" s="253"/>
      <c r="K199" s="253"/>
      <c r="L199" s="253"/>
      <c r="M199" s="253"/>
      <c r="N199" s="253"/>
      <c r="O199" s="253"/>
      <c r="P199" s="253"/>
      <c r="Q199" s="253"/>
      <c r="R199" s="253"/>
      <c r="S199" s="253"/>
      <c r="T199" s="253"/>
      <c r="U199" s="253"/>
      <c r="V199" s="253"/>
      <c r="W199" s="243"/>
      <c r="X199" s="243"/>
    </row>
    <row r="200" spans="1:24" x14ac:dyDescent="0.3">
      <c r="A200" s="253"/>
      <c r="B200" s="253"/>
      <c r="C200" s="257"/>
      <c r="D200" s="1024"/>
      <c r="E200" s="253"/>
      <c r="F200" s="253"/>
      <c r="G200" s="253"/>
      <c r="H200" s="253"/>
      <c r="I200" s="253"/>
      <c r="J200" s="253"/>
      <c r="K200" s="253"/>
      <c r="L200" s="253"/>
      <c r="M200" s="253"/>
      <c r="N200" s="253"/>
      <c r="O200" s="253"/>
      <c r="P200" s="253"/>
      <c r="Q200" s="253"/>
      <c r="R200" s="253"/>
      <c r="S200" s="253"/>
      <c r="T200" s="253"/>
      <c r="U200" s="253"/>
      <c r="V200" s="253"/>
      <c r="W200" s="243"/>
      <c r="X200" s="243"/>
    </row>
    <row r="201" spans="1:24" x14ac:dyDescent="0.3">
      <c r="A201" s="253"/>
      <c r="B201" s="253"/>
      <c r="C201" s="257"/>
      <c r="D201" s="1024"/>
      <c r="E201" s="253"/>
      <c r="F201" s="253"/>
      <c r="G201" s="253"/>
      <c r="H201" s="253"/>
      <c r="I201" s="253"/>
      <c r="J201" s="253"/>
      <c r="K201" s="253"/>
      <c r="L201" s="253"/>
      <c r="M201" s="253"/>
      <c r="N201" s="253"/>
      <c r="O201" s="253"/>
      <c r="P201" s="253"/>
      <c r="Q201" s="253"/>
      <c r="R201" s="253"/>
      <c r="S201" s="253"/>
      <c r="T201" s="253"/>
      <c r="U201" s="253"/>
      <c r="V201" s="253"/>
      <c r="W201" s="243"/>
      <c r="X201" s="243"/>
    </row>
    <row r="202" spans="1:24" x14ac:dyDescent="0.3">
      <c r="A202" s="253"/>
      <c r="B202" s="253"/>
      <c r="C202" s="257"/>
      <c r="D202" s="1024"/>
      <c r="E202" s="253"/>
      <c r="F202" s="253"/>
      <c r="G202" s="253"/>
      <c r="H202" s="253"/>
      <c r="I202" s="253"/>
      <c r="J202" s="253"/>
      <c r="K202" s="253"/>
      <c r="L202" s="253"/>
      <c r="M202" s="253"/>
      <c r="N202" s="253"/>
      <c r="O202" s="253"/>
      <c r="P202" s="253"/>
      <c r="Q202" s="253"/>
      <c r="R202" s="253"/>
      <c r="S202" s="253"/>
      <c r="T202" s="253"/>
      <c r="U202" s="253"/>
      <c r="V202" s="253"/>
      <c r="W202" s="243"/>
      <c r="X202" s="243"/>
    </row>
    <row r="203" spans="1:24" x14ac:dyDescent="0.3">
      <c r="A203" s="253"/>
      <c r="B203" s="253"/>
      <c r="C203" s="257"/>
      <c r="D203" s="1024"/>
      <c r="E203" s="253"/>
      <c r="F203" s="253"/>
      <c r="G203" s="253"/>
      <c r="H203" s="253"/>
      <c r="I203" s="253"/>
      <c r="J203" s="253"/>
      <c r="K203" s="253"/>
      <c r="L203" s="253"/>
      <c r="M203" s="253"/>
      <c r="N203" s="253"/>
      <c r="O203" s="253"/>
      <c r="P203" s="253"/>
      <c r="Q203" s="253"/>
      <c r="R203" s="253"/>
      <c r="S203" s="253"/>
      <c r="T203" s="253"/>
      <c r="U203" s="253"/>
      <c r="V203" s="253"/>
      <c r="W203" s="243"/>
      <c r="X203" s="243"/>
    </row>
    <row r="204" spans="1:24" x14ac:dyDescent="0.3">
      <c r="A204" s="253"/>
      <c r="B204" s="253"/>
      <c r="C204" s="257"/>
      <c r="D204" s="1024"/>
      <c r="E204" s="253"/>
      <c r="F204" s="253"/>
      <c r="G204" s="253"/>
      <c r="H204" s="253"/>
      <c r="I204" s="253"/>
      <c r="J204" s="253"/>
      <c r="K204" s="253"/>
      <c r="L204" s="253"/>
      <c r="M204" s="253"/>
      <c r="N204" s="253"/>
      <c r="O204" s="253"/>
      <c r="P204" s="253"/>
      <c r="Q204" s="253"/>
      <c r="R204" s="253"/>
      <c r="S204" s="253"/>
      <c r="T204" s="253"/>
      <c r="U204" s="253"/>
      <c r="V204" s="253"/>
      <c r="W204" s="243"/>
      <c r="X204" s="243"/>
    </row>
    <row r="205" spans="1:24" x14ac:dyDescent="0.3">
      <c r="A205" s="253"/>
      <c r="B205" s="253"/>
      <c r="C205" s="257"/>
      <c r="D205" s="1024"/>
      <c r="E205" s="253"/>
      <c r="F205" s="253"/>
      <c r="G205" s="253"/>
      <c r="H205" s="253"/>
      <c r="I205" s="253"/>
      <c r="J205" s="253"/>
      <c r="K205" s="253"/>
      <c r="L205" s="253"/>
      <c r="M205" s="253"/>
      <c r="N205" s="253"/>
      <c r="O205" s="253"/>
      <c r="P205" s="253"/>
      <c r="Q205" s="253"/>
      <c r="R205" s="253"/>
      <c r="S205" s="253"/>
      <c r="T205" s="253"/>
      <c r="U205" s="253"/>
      <c r="V205" s="253"/>
      <c r="W205" s="243"/>
      <c r="X205" s="243"/>
    </row>
    <row r="206" spans="1:24" x14ac:dyDescent="0.3">
      <c r="A206" s="253"/>
      <c r="B206" s="253"/>
      <c r="C206" s="257"/>
      <c r="D206" s="1024"/>
      <c r="E206" s="253"/>
      <c r="F206" s="253"/>
      <c r="G206" s="253"/>
      <c r="H206" s="253"/>
      <c r="I206" s="253"/>
      <c r="J206" s="253"/>
      <c r="K206" s="253"/>
      <c r="L206" s="253"/>
      <c r="M206" s="253"/>
      <c r="N206" s="253"/>
      <c r="O206" s="253"/>
      <c r="P206" s="253"/>
      <c r="Q206" s="253"/>
      <c r="R206" s="253"/>
      <c r="S206" s="253"/>
      <c r="T206" s="253"/>
      <c r="U206" s="253"/>
      <c r="V206" s="253"/>
      <c r="W206" s="243"/>
      <c r="X206" s="243"/>
    </row>
    <row r="207" spans="1:24" x14ac:dyDescent="0.3">
      <c r="A207" s="253"/>
      <c r="B207" s="253"/>
      <c r="C207" s="257"/>
      <c r="D207" s="1024"/>
      <c r="E207" s="253"/>
      <c r="F207" s="253"/>
      <c r="G207" s="253"/>
      <c r="H207" s="253"/>
      <c r="I207" s="253"/>
      <c r="J207" s="253"/>
      <c r="K207" s="253"/>
      <c r="L207" s="253"/>
      <c r="M207" s="253"/>
      <c r="N207" s="253"/>
      <c r="O207" s="253"/>
      <c r="P207" s="253"/>
      <c r="Q207" s="253"/>
      <c r="R207" s="253"/>
      <c r="S207" s="253"/>
      <c r="T207" s="253"/>
      <c r="U207" s="253"/>
      <c r="V207" s="253"/>
      <c r="W207" s="243"/>
      <c r="X207" s="243"/>
    </row>
    <row r="208" spans="1:24" x14ac:dyDescent="0.3">
      <c r="A208" s="253"/>
      <c r="B208" s="253"/>
      <c r="C208" s="257"/>
      <c r="D208" s="1024"/>
      <c r="E208" s="253"/>
      <c r="F208" s="253"/>
      <c r="G208" s="253"/>
      <c r="H208" s="253"/>
      <c r="I208" s="253"/>
      <c r="J208" s="253"/>
      <c r="K208" s="253"/>
      <c r="L208" s="253"/>
      <c r="M208" s="253"/>
      <c r="N208" s="253"/>
      <c r="O208" s="253"/>
      <c r="P208" s="253"/>
      <c r="Q208" s="253"/>
      <c r="R208" s="253"/>
      <c r="S208" s="253"/>
      <c r="T208" s="253"/>
      <c r="U208" s="253"/>
      <c r="V208" s="253"/>
      <c r="W208" s="243"/>
      <c r="X208" s="243"/>
    </row>
    <row r="209" spans="1:24" x14ac:dyDescent="0.3">
      <c r="A209" s="253"/>
      <c r="B209" s="253"/>
      <c r="C209" s="257"/>
      <c r="D209" s="1024"/>
      <c r="E209" s="253"/>
      <c r="F209" s="253"/>
      <c r="G209" s="253"/>
      <c r="H209" s="253"/>
      <c r="I209" s="253"/>
      <c r="J209" s="253"/>
      <c r="K209" s="253"/>
      <c r="L209" s="253"/>
      <c r="M209" s="253"/>
      <c r="N209" s="253"/>
      <c r="O209" s="253"/>
      <c r="P209" s="253"/>
      <c r="Q209" s="253"/>
      <c r="R209" s="253"/>
      <c r="S209" s="253"/>
      <c r="T209" s="253"/>
      <c r="U209" s="253"/>
      <c r="V209" s="253"/>
      <c r="W209" s="243"/>
      <c r="X209" s="243"/>
    </row>
    <row r="210" spans="1:24" x14ac:dyDescent="0.3">
      <c r="A210" s="253"/>
      <c r="B210" s="253"/>
      <c r="C210" s="257"/>
      <c r="D210" s="1024"/>
      <c r="E210" s="253"/>
      <c r="F210" s="253"/>
      <c r="G210" s="253"/>
      <c r="H210" s="253"/>
      <c r="I210" s="253"/>
      <c r="J210" s="253"/>
      <c r="K210" s="253"/>
      <c r="L210" s="253"/>
      <c r="M210" s="253"/>
      <c r="N210" s="253"/>
      <c r="O210" s="253"/>
      <c r="P210" s="253"/>
      <c r="Q210" s="253"/>
      <c r="R210" s="253"/>
      <c r="S210" s="253"/>
      <c r="T210" s="253"/>
      <c r="U210" s="253"/>
      <c r="V210" s="253"/>
      <c r="W210" s="243"/>
      <c r="X210" s="243"/>
    </row>
    <row r="211" spans="1:24" x14ac:dyDescent="0.3">
      <c r="A211" s="253"/>
      <c r="B211" s="253"/>
      <c r="C211" s="257"/>
      <c r="D211" s="1024"/>
      <c r="E211" s="253"/>
      <c r="F211" s="253"/>
      <c r="G211" s="253"/>
      <c r="H211" s="253"/>
      <c r="I211" s="253"/>
      <c r="J211" s="253"/>
      <c r="K211" s="253"/>
      <c r="L211" s="253"/>
      <c r="M211" s="253"/>
      <c r="N211" s="253"/>
      <c r="O211" s="253"/>
      <c r="P211" s="253"/>
      <c r="Q211" s="253"/>
      <c r="R211" s="253"/>
      <c r="S211" s="253"/>
      <c r="T211" s="253"/>
      <c r="U211" s="253"/>
      <c r="V211" s="253"/>
      <c r="W211" s="243"/>
      <c r="X211" s="243"/>
    </row>
    <row r="212" spans="1:24" x14ac:dyDescent="0.3">
      <c r="A212" s="253"/>
      <c r="B212" s="253"/>
      <c r="C212" s="257"/>
      <c r="D212" s="1024"/>
      <c r="E212" s="253"/>
      <c r="F212" s="253"/>
      <c r="G212" s="253"/>
      <c r="H212" s="253"/>
      <c r="I212" s="253"/>
      <c r="J212" s="253"/>
      <c r="K212" s="253"/>
      <c r="L212" s="253"/>
      <c r="M212" s="253"/>
      <c r="N212" s="253"/>
      <c r="O212" s="253"/>
      <c r="P212" s="253"/>
      <c r="Q212" s="253"/>
      <c r="R212" s="253"/>
      <c r="S212" s="253"/>
      <c r="T212" s="253"/>
      <c r="U212" s="253"/>
      <c r="V212" s="253"/>
      <c r="W212" s="243"/>
      <c r="X212" s="243"/>
    </row>
    <row r="213" spans="1:24" x14ac:dyDescent="0.3">
      <c r="A213" s="253"/>
      <c r="B213" s="253"/>
      <c r="C213" s="257"/>
      <c r="D213" s="1024"/>
      <c r="E213" s="253"/>
      <c r="F213" s="253"/>
      <c r="G213" s="253"/>
      <c r="H213" s="253"/>
      <c r="I213" s="253"/>
      <c r="J213" s="253"/>
      <c r="K213" s="253"/>
      <c r="L213" s="253"/>
      <c r="M213" s="253"/>
      <c r="N213" s="253"/>
      <c r="O213" s="253"/>
      <c r="P213" s="253"/>
      <c r="Q213" s="253"/>
      <c r="R213" s="253"/>
      <c r="S213" s="253"/>
      <c r="T213" s="253"/>
      <c r="U213" s="253"/>
      <c r="V213" s="253"/>
      <c r="W213" s="243"/>
      <c r="X213" s="243"/>
    </row>
    <row r="214" spans="1:24" x14ac:dyDescent="0.3">
      <c r="A214" s="253"/>
      <c r="B214" s="253"/>
      <c r="C214" s="257"/>
      <c r="D214" s="1024"/>
      <c r="E214" s="253"/>
      <c r="F214" s="253"/>
      <c r="G214" s="253"/>
      <c r="H214" s="253"/>
      <c r="I214" s="253"/>
      <c r="J214" s="253"/>
      <c r="K214" s="253"/>
      <c r="L214" s="253"/>
      <c r="M214" s="253"/>
      <c r="N214" s="253"/>
      <c r="O214" s="253"/>
      <c r="P214" s="253"/>
      <c r="Q214" s="253"/>
      <c r="R214" s="253"/>
      <c r="S214" s="253"/>
      <c r="T214" s="253"/>
      <c r="U214" s="253"/>
      <c r="V214" s="253"/>
      <c r="W214" s="243"/>
      <c r="X214" s="243"/>
    </row>
    <row r="215" spans="1:24" x14ac:dyDescent="0.3">
      <c r="A215" s="253"/>
      <c r="B215" s="253"/>
      <c r="C215" s="257"/>
      <c r="D215" s="1024"/>
      <c r="E215" s="253"/>
      <c r="F215" s="253"/>
      <c r="G215" s="253"/>
      <c r="H215" s="253"/>
      <c r="I215" s="253"/>
      <c r="J215" s="253"/>
      <c r="K215" s="253"/>
      <c r="L215" s="253"/>
      <c r="M215" s="253"/>
      <c r="N215" s="253"/>
      <c r="O215" s="253"/>
      <c r="P215" s="253"/>
      <c r="Q215" s="253"/>
      <c r="R215" s="253"/>
      <c r="S215" s="253"/>
      <c r="T215" s="253"/>
      <c r="U215" s="253"/>
      <c r="V215" s="253"/>
      <c r="W215" s="243"/>
      <c r="X215" s="243"/>
    </row>
    <row r="216" spans="1:24" x14ac:dyDescent="0.3">
      <c r="A216" s="253"/>
      <c r="B216" s="253"/>
      <c r="C216" s="257"/>
      <c r="D216" s="1024"/>
      <c r="E216" s="253"/>
      <c r="F216" s="253"/>
      <c r="G216" s="253"/>
      <c r="H216" s="253"/>
      <c r="I216" s="253"/>
      <c r="J216" s="253"/>
      <c r="K216" s="253"/>
      <c r="L216" s="253"/>
      <c r="M216" s="253"/>
      <c r="N216" s="253"/>
      <c r="O216" s="253"/>
      <c r="P216" s="253"/>
      <c r="Q216" s="253"/>
      <c r="R216" s="253"/>
      <c r="S216" s="253"/>
      <c r="T216" s="253"/>
      <c r="U216" s="253"/>
      <c r="V216" s="253"/>
      <c r="W216" s="243"/>
      <c r="X216" s="243"/>
    </row>
    <row r="217" spans="1:24" x14ac:dyDescent="0.3">
      <c r="A217" s="253"/>
      <c r="B217" s="253"/>
      <c r="C217" s="257"/>
      <c r="D217" s="1024"/>
      <c r="E217" s="253"/>
      <c r="F217" s="253"/>
      <c r="G217" s="253"/>
      <c r="H217" s="253"/>
      <c r="I217" s="253"/>
      <c r="J217" s="253"/>
      <c r="K217" s="253"/>
      <c r="L217" s="253"/>
      <c r="M217" s="253"/>
      <c r="N217" s="253"/>
      <c r="O217" s="253"/>
      <c r="P217" s="253"/>
      <c r="Q217" s="253"/>
      <c r="R217" s="253"/>
      <c r="S217" s="253"/>
      <c r="T217" s="253"/>
      <c r="U217" s="253"/>
      <c r="V217" s="253"/>
      <c r="W217" s="243"/>
      <c r="X217" s="243"/>
    </row>
    <row r="218" spans="1:24" x14ac:dyDescent="0.3">
      <c r="A218" s="253"/>
      <c r="B218" s="253"/>
      <c r="C218" s="257"/>
      <c r="D218" s="1024"/>
      <c r="E218" s="253"/>
      <c r="F218" s="253"/>
      <c r="G218" s="253"/>
      <c r="H218" s="253"/>
      <c r="I218" s="253"/>
      <c r="J218" s="253"/>
      <c r="K218" s="253"/>
      <c r="L218" s="253"/>
      <c r="M218" s="253"/>
      <c r="N218" s="253"/>
      <c r="O218" s="253"/>
      <c r="P218" s="253"/>
      <c r="Q218" s="253"/>
      <c r="R218" s="253"/>
      <c r="S218" s="253"/>
      <c r="T218" s="253"/>
      <c r="U218" s="253"/>
      <c r="V218" s="253"/>
      <c r="W218" s="243"/>
      <c r="X218" s="243"/>
    </row>
    <row r="219" spans="1:24" x14ac:dyDescent="0.3">
      <c r="A219" s="253"/>
      <c r="B219" s="253"/>
      <c r="C219" s="257"/>
      <c r="D219" s="1024"/>
      <c r="E219" s="253"/>
      <c r="F219" s="253"/>
      <c r="G219" s="253"/>
      <c r="H219" s="253"/>
      <c r="I219" s="253"/>
      <c r="J219" s="253"/>
      <c r="K219" s="253"/>
      <c r="L219" s="253"/>
      <c r="M219" s="253"/>
      <c r="N219" s="253"/>
      <c r="O219" s="253"/>
      <c r="P219" s="253"/>
      <c r="Q219" s="253"/>
      <c r="R219" s="253"/>
      <c r="S219" s="253"/>
      <c r="T219" s="253"/>
      <c r="U219" s="253"/>
      <c r="V219" s="253"/>
      <c r="W219" s="243"/>
      <c r="X219" s="243"/>
    </row>
    <row r="220" spans="1:24" x14ac:dyDescent="0.3">
      <c r="A220" s="253"/>
      <c r="B220" s="253"/>
      <c r="C220" s="257"/>
      <c r="D220" s="1024"/>
      <c r="E220" s="253"/>
      <c r="F220" s="253"/>
      <c r="G220" s="253"/>
      <c r="H220" s="253"/>
      <c r="I220" s="253"/>
      <c r="J220" s="253"/>
      <c r="K220" s="253"/>
      <c r="L220" s="253"/>
      <c r="M220" s="253"/>
      <c r="N220" s="253"/>
      <c r="O220" s="253"/>
      <c r="P220" s="253"/>
      <c r="Q220" s="253"/>
      <c r="R220" s="253"/>
      <c r="S220" s="253"/>
      <c r="T220" s="253"/>
      <c r="U220" s="253"/>
      <c r="V220" s="253"/>
      <c r="W220" s="243"/>
      <c r="X220" s="243"/>
    </row>
    <row r="221" spans="1:24" x14ac:dyDescent="0.3">
      <c r="A221" s="253"/>
      <c r="B221" s="253"/>
      <c r="C221" s="257"/>
      <c r="D221" s="1024"/>
      <c r="E221" s="253"/>
      <c r="F221" s="253"/>
      <c r="G221" s="253"/>
      <c r="H221" s="253"/>
      <c r="I221" s="253"/>
      <c r="J221" s="253"/>
      <c r="K221" s="253"/>
      <c r="L221" s="253"/>
      <c r="M221" s="253"/>
      <c r="N221" s="253"/>
      <c r="O221" s="253"/>
      <c r="P221" s="253"/>
      <c r="Q221" s="253"/>
      <c r="R221" s="253"/>
      <c r="S221" s="253"/>
      <c r="T221" s="253"/>
      <c r="U221" s="253"/>
      <c r="V221" s="253"/>
      <c r="W221" s="243"/>
      <c r="X221" s="243"/>
    </row>
    <row r="222" spans="1:24" x14ac:dyDescent="0.3">
      <c r="A222" s="253"/>
      <c r="B222" s="253"/>
      <c r="C222" s="257"/>
      <c r="D222" s="1024"/>
      <c r="E222" s="253"/>
      <c r="F222" s="253"/>
      <c r="G222" s="253"/>
      <c r="H222" s="253"/>
      <c r="I222" s="253"/>
      <c r="J222" s="253"/>
      <c r="K222" s="253"/>
      <c r="L222" s="253"/>
      <c r="M222" s="253"/>
      <c r="N222" s="253"/>
      <c r="O222" s="253"/>
      <c r="P222" s="253"/>
      <c r="Q222" s="253"/>
      <c r="R222" s="253"/>
      <c r="S222" s="253"/>
      <c r="T222" s="253"/>
      <c r="U222" s="253"/>
      <c r="V222" s="253"/>
      <c r="W222" s="243"/>
      <c r="X222" s="243"/>
    </row>
    <row r="223" spans="1:24" x14ac:dyDescent="0.3">
      <c r="A223" s="253"/>
      <c r="B223" s="253"/>
      <c r="C223" s="257"/>
      <c r="D223" s="1024"/>
      <c r="E223" s="253"/>
      <c r="F223" s="253"/>
      <c r="G223" s="253"/>
      <c r="H223" s="253"/>
      <c r="I223" s="253"/>
      <c r="J223" s="253"/>
      <c r="K223" s="253"/>
      <c r="L223" s="253"/>
      <c r="M223" s="253"/>
      <c r="N223" s="253"/>
      <c r="O223" s="253"/>
      <c r="P223" s="253"/>
      <c r="Q223" s="253"/>
      <c r="R223" s="253"/>
      <c r="S223" s="253"/>
      <c r="T223" s="253"/>
      <c r="U223" s="253"/>
      <c r="V223" s="253"/>
      <c r="W223" s="243"/>
      <c r="X223" s="243"/>
    </row>
    <row r="224" spans="1:24" x14ac:dyDescent="0.3">
      <c r="A224" s="253"/>
      <c r="B224" s="253"/>
      <c r="C224" s="257"/>
      <c r="D224" s="1024"/>
      <c r="E224" s="253"/>
      <c r="F224" s="253"/>
      <c r="G224" s="253"/>
      <c r="H224" s="253"/>
      <c r="I224" s="253"/>
      <c r="J224" s="253"/>
      <c r="K224" s="253"/>
      <c r="L224" s="253"/>
      <c r="M224" s="253"/>
      <c r="N224" s="253"/>
      <c r="O224" s="253"/>
      <c r="P224" s="253"/>
      <c r="Q224" s="253"/>
      <c r="R224" s="253"/>
      <c r="S224" s="253"/>
      <c r="T224" s="253"/>
      <c r="U224" s="253"/>
      <c r="V224" s="253"/>
      <c r="W224" s="243"/>
      <c r="X224" s="243"/>
    </row>
    <row r="225" spans="1:24" x14ac:dyDescent="0.3">
      <c r="A225" s="253"/>
      <c r="B225" s="253"/>
      <c r="C225" s="257"/>
      <c r="D225" s="1024"/>
      <c r="E225" s="253"/>
      <c r="F225" s="253"/>
      <c r="G225" s="253"/>
      <c r="H225" s="253"/>
      <c r="I225" s="253"/>
      <c r="J225" s="253"/>
      <c r="K225" s="253"/>
      <c r="L225" s="253"/>
      <c r="M225" s="253"/>
      <c r="N225" s="253"/>
      <c r="O225" s="253"/>
      <c r="P225" s="253"/>
      <c r="Q225" s="253"/>
      <c r="R225" s="253"/>
      <c r="S225" s="253"/>
      <c r="T225" s="253"/>
      <c r="U225" s="253"/>
      <c r="V225" s="253"/>
      <c r="W225" s="243"/>
      <c r="X225" s="243"/>
    </row>
    <row r="226" spans="1:24" x14ac:dyDescent="0.3">
      <c r="A226" s="253"/>
      <c r="B226" s="253"/>
      <c r="C226" s="257"/>
      <c r="D226" s="1024"/>
      <c r="E226" s="253"/>
      <c r="F226" s="253"/>
      <c r="G226" s="253"/>
      <c r="H226" s="253"/>
      <c r="I226" s="253"/>
      <c r="J226" s="253"/>
      <c r="K226" s="253"/>
      <c r="L226" s="253"/>
      <c r="M226" s="253"/>
      <c r="N226" s="253"/>
      <c r="O226" s="253"/>
      <c r="P226" s="253"/>
      <c r="Q226" s="253"/>
      <c r="R226" s="253"/>
      <c r="S226" s="253"/>
      <c r="T226" s="253"/>
      <c r="U226" s="253"/>
      <c r="V226" s="253"/>
      <c r="W226" s="243"/>
      <c r="X226" s="243"/>
    </row>
    <row r="227" spans="1:24" x14ac:dyDescent="0.3">
      <c r="A227" s="253"/>
      <c r="B227" s="253"/>
      <c r="C227" s="257"/>
      <c r="D227" s="1024"/>
      <c r="E227" s="253"/>
      <c r="F227" s="253"/>
      <c r="G227" s="253"/>
      <c r="H227" s="253"/>
      <c r="I227" s="253"/>
      <c r="J227" s="253"/>
      <c r="K227" s="253"/>
      <c r="L227" s="253"/>
      <c r="M227" s="253"/>
      <c r="N227" s="253"/>
      <c r="O227" s="253"/>
      <c r="P227" s="253"/>
      <c r="Q227" s="253"/>
      <c r="R227" s="253"/>
      <c r="S227" s="253"/>
      <c r="T227" s="253"/>
      <c r="U227" s="253"/>
      <c r="V227" s="253"/>
      <c r="W227" s="243"/>
      <c r="X227" s="243"/>
    </row>
    <row r="228" spans="1:24" x14ac:dyDescent="0.3">
      <c r="A228" s="253"/>
      <c r="B228" s="253"/>
      <c r="C228" s="257"/>
      <c r="D228" s="1024"/>
      <c r="E228" s="253"/>
      <c r="F228" s="253"/>
      <c r="G228" s="253"/>
      <c r="H228" s="253"/>
      <c r="I228" s="253"/>
      <c r="J228" s="253"/>
      <c r="K228" s="253"/>
      <c r="L228" s="253"/>
      <c r="M228" s="253"/>
      <c r="N228" s="253"/>
      <c r="O228" s="253"/>
      <c r="P228" s="253"/>
      <c r="Q228" s="253"/>
      <c r="R228" s="253"/>
      <c r="S228" s="253"/>
      <c r="T228" s="253"/>
      <c r="U228" s="253"/>
      <c r="V228" s="253"/>
      <c r="W228" s="243"/>
      <c r="X228" s="243"/>
    </row>
    <row r="229" spans="1:24" x14ac:dyDescent="0.3">
      <c r="A229" s="253"/>
      <c r="B229" s="253"/>
      <c r="C229" s="257"/>
      <c r="D229" s="1024"/>
      <c r="E229" s="253"/>
      <c r="F229" s="253"/>
      <c r="G229" s="253"/>
      <c r="H229" s="253"/>
      <c r="I229" s="253"/>
      <c r="J229" s="253"/>
      <c r="K229" s="253"/>
      <c r="L229" s="253"/>
      <c r="M229" s="253"/>
      <c r="N229" s="253"/>
      <c r="O229" s="253"/>
      <c r="P229" s="253"/>
      <c r="Q229" s="253"/>
      <c r="R229" s="253"/>
      <c r="S229" s="253"/>
      <c r="T229" s="253"/>
      <c r="U229" s="253"/>
      <c r="V229" s="253"/>
      <c r="W229" s="243"/>
      <c r="X229" s="243"/>
    </row>
    <row r="230" spans="1:24" x14ac:dyDescent="0.3">
      <c r="A230" s="253"/>
      <c r="B230" s="253"/>
      <c r="C230" s="257"/>
      <c r="D230" s="1024"/>
      <c r="E230" s="253"/>
      <c r="F230" s="253"/>
      <c r="G230" s="253"/>
      <c r="H230" s="253"/>
      <c r="I230" s="253"/>
      <c r="J230" s="253"/>
      <c r="K230" s="253"/>
      <c r="L230" s="253"/>
      <c r="M230" s="253"/>
      <c r="N230" s="253"/>
      <c r="O230" s="253"/>
      <c r="P230" s="253"/>
      <c r="Q230" s="253"/>
      <c r="R230" s="253"/>
      <c r="S230" s="253"/>
      <c r="T230" s="253"/>
      <c r="U230" s="253"/>
      <c r="V230" s="253"/>
      <c r="W230" s="243"/>
      <c r="X230" s="243"/>
    </row>
    <row r="231" spans="1:24" x14ac:dyDescent="0.3">
      <c r="A231" s="253"/>
      <c r="B231" s="253"/>
      <c r="C231" s="257"/>
      <c r="D231" s="1024"/>
      <c r="E231" s="253"/>
      <c r="F231" s="253"/>
      <c r="G231" s="253"/>
      <c r="H231" s="253"/>
      <c r="I231" s="253"/>
      <c r="J231" s="253"/>
      <c r="K231" s="253"/>
      <c r="L231" s="253"/>
      <c r="M231" s="253"/>
      <c r="N231" s="253"/>
      <c r="O231" s="253"/>
      <c r="P231" s="253"/>
      <c r="Q231" s="253"/>
      <c r="R231" s="253"/>
      <c r="S231" s="253"/>
      <c r="T231" s="253"/>
      <c r="U231" s="253"/>
      <c r="V231" s="253"/>
      <c r="W231" s="243"/>
      <c r="X231" s="243"/>
    </row>
    <row r="232" spans="1:24" x14ac:dyDescent="0.3">
      <c r="A232" s="253"/>
      <c r="B232" s="253"/>
      <c r="C232" s="257"/>
      <c r="D232" s="1024"/>
      <c r="E232" s="253"/>
      <c r="F232" s="253"/>
      <c r="G232" s="253"/>
      <c r="H232" s="253"/>
      <c r="I232" s="253"/>
      <c r="J232" s="253"/>
      <c r="K232" s="253"/>
      <c r="L232" s="253"/>
      <c r="M232" s="253"/>
      <c r="N232" s="253"/>
      <c r="O232" s="253"/>
      <c r="P232" s="253"/>
      <c r="Q232" s="253"/>
      <c r="R232" s="253"/>
      <c r="S232" s="253"/>
      <c r="T232" s="253"/>
      <c r="U232" s="253"/>
      <c r="V232" s="253"/>
      <c r="W232" s="243"/>
      <c r="X232" s="243"/>
    </row>
    <row r="233" spans="1:24" x14ac:dyDescent="0.3">
      <c r="A233" s="253"/>
      <c r="B233" s="253"/>
      <c r="C233" s="257"/>
      <c r="D233" s="1024"/>
      <c r="E233" s="253"/>
      <c r="F233" s="253"/>
      <c r="G233" s="253"/>
      <c r="H233" s="253"/>
      <c r="I233" s="253"/>
      <c r="J233" s="253"/>
      <c r="K233" s="253"/>
      <c r="L233" s="253"/>
      <c r="M233" s="253"/>
      <c r="N233" s="253"/>
      <c r="O233" s="253"/>
      <c r="P233" s="253"/>
      <c r="Q233" s="253"/>
      <c r="R233" s="253"/>
      <c r="S233" s="253"/>
      <c r="T233" s="253"/>
      <c r="U233" s="253"/>
      <c r="V233" s="253"/>
      <c r="W233" s="243"/>
      <c r="X233" s="243"/>
    </row>
    <row r="234" spans="1:24" x14ac:dyDescent="0.3">
      <c r="A234" s="253"/>
      <c r="B234" s="253"/>
      <c r="C234" s="257"/>
      <c r="D234" s="1024"/>
      <c r="E234" s="253"/>
      <c r="F234" s="253"/>
      <c r="G234" s="253"/>
      <c r="H234" s="253"/>
      <c r="I234" s="253"/>
      <c r="J234" s="253"/>
      <c r="K234" s="253"/>
      <c r="L234" s="253"/>
      <c r="M234" s="253"/>
      <c r="N234" s="253"/>
      <c r="O234" s="253"/>
      <c r="P234" s="253"/>
      <c r="Q234" s="253"/>
      <c r="R234" s="253"/>
      <c r="S234" s="253"/>
      <c r="T234" s="253"/>
      <c r="U234" s="253"/>
      <c r="V234" s="253"/>
      <c r="W234" s="243"/>
      <c r="X234" s="243"/>
    </row>
    <row r="235" spans="1:24" x14ac:dyDescent="0.3">
      <c r="A235" s="253"/>
      <c r="B235" s="253"/>
      <c r="C235" s="257"/>
      <c r="D235" s="1024"/>
      <c r="E235" s="253"/>
      <c r="F235" s="253"/>
      <c r="G235" s="253"/>
      <c r="H235" s="253"/>
      <c r="I235" s="253"/>
      <c r="J235" s="253"/>
      <c r="K235" s="253"/>
      <c r="L235" s="253"/>
      <c r="M235" s="253"/>
      <c r="N235" s="253"/>
      <c r="O235" s="253"/>
      <c r="P235" s="253"/>
      <c r="Q235" s="253"/>
      <c r="R235" s="253"/>
      <c r="S235" s="253"/>
      <c r="T235" s="253"/>
      <c r="U235" s="253"/>
      <c r="V235" s="253"/>
      <c r="W235" s="243"/>
      <c r="X235" s="243"/>
    </row>
    <row r="236" spans="1:24" x14ac:dyDescent="0.3">
      <c r="A236" s="253"/>
      <c r="B236" s="253"/>
      <c r="C236" s="257"/>
      <c r="D236" s="1024"/>
      <c r="E236" s="253"/>
      <c r="F236" s="253"/>
      <c r="G236" s="253"/>
      <c r="H236" s="253"/>
      <c r="I236" s="253"/>
      <c r="J236" s="253"/>
      <c r="K236" s="253"/>
      <c r="L236" s="253"/>
      <c r="M236" s="253"/>
      <c r="N236" s="253"/>
      <c r="O236" s="253"/>
      <c r="P236" s="253"/>
      <c r="Q236" s="253"/>
      <c r="R236" s="253"/>
      <c r="S236" s="253"/>
      <c r="T236" s="253"/>
      <c r="U236" s="253"/>
      <c r="V236" s="253"/>
      <c r="W236" s="243"/>
      <c r="X236" s="243"/>
    </row>
    <row r="237" spans="1:24" x14ac:dyDescent="0.3">
      <c r="A237" s="253"/>
      <c r="B237" s="253"/>
      <c r="C237" s="257"/>
      <c r="D237" s="1024"/>
      <c r="E237" s="253"/>
      <c r="F237" s="253"/>
      <c r="G237" s="253"/>
      <c r="H237" s="253"/>
      <c r="I237" s="253"/>
      <c r="J237" s="253"/>
      <c r="K237" s="253"/>
      <c r="L237" s="253"/>
      <c r="M237" s="253"/>
      <c r="N237" s="253"/>
      <c r="O237" s="253"/>
      <c r="P237" s="253"/>
      <c r="Q237" s="253"/>
      <c r="R237" s="253"/>
      <c r="S237" s="253"/>
      <c r="T237" s="253"/>
      <c r="U237" s="253"/>
      <c r="V237" s="253"/>
      <c r="W237" s="243"/>
      <c r="X237" s="243"/>
    </row>
    <row r="238" spans="1:24" x14ac:dyDescent="0.3">
      <c r="A238" s="253"/>
      <c r="B238" s="253"/>
      <c r="C238" s="257"/>
      <c r="D238" s="1024"/>
      <c r="E238" s="253"/>
      <c r="F238" s="253"/>
      <c r="G238" s="253"/>
      <c r="H238" s="253"/>
      <c r="I238" s="253"/>
      <c r="J238" s="253"/>
      <c r="K238" s="253"/>
      <c r="L238" s="253"/>
      <c r="M238" s="253"/>
      <c r="N238" s="253"/>
      <c r="O238" s="253"/>
      <c r="P238" s="253"/>
      <c r="Q238" s="253"/>
      <c r="R238" s="253"/>
      <c r="S238" s="253"/>
      <c r="T238" s="253"/>
      <c r="U238" s="253"/>
      <c r="V238" s="253"/>
      <c r="W238" s="243"/>
      <c r="X238" s="243"/>
    </row>
    <row r="239" spans="1:24" x14ac:dyDescent="0.3">
      <c r="A239" s="253"/>
      <c r="B239" s="253"/>
      <c r="C239" s="257"/>
      <c r="D239" s="1024"/>
      <c r="E239" s="253"/>
      <c r="F239" s="253"/>
      <c r="G239" s="253"/>
      <c r="H239" s="253"/>
      <c r="I239" s="253"/>
      <c r="J239" s="253"/>
      <c r="K239" s="253"/>
      <c r="L239" s="253"/>
      <c r="M239" s="253"/>
      <c r="N239" s="253"/>
      <c r="O239" s="253"/>
      <c r="P239" s="253"/>
      <c r="Q239" s="253"/>
      <c r="R239" s="253"/>
      <c r="S239" s="253"/>
      <c r="T239" s="253"/>
      <c r="U239" s="253"/>
      <c r="V239" s="253"/>
      <c r="W239" s="243"/>
      <c r="X239" s="243"/>
    </row>
    <row r="240" spans="1:24" x14ac:dyDescent="0.3">
      <c r="A240" s="253"/>
      <c r="B240" s="253"/>
      <c r="C240" s="257"/>
      <c r="D240" s="1024"/>
      <c r="E240" s="253"/>
      <c r="F240" s="253"/>
      <c r="G240" s="253"/>
      <c r="H240" s="253"/>
      <c r="I240" s="253"/>
      <c r="J240" s="253"/>
      <c r="K240" s="253"/>
      <c r="L240" s="253"/>
      <c r="M240" s="253"/>
      <c r="N240" s="253"/>
      <c r="O240" s="253"/>
      <c r="P240" s="253"/>
      <c r="Q240" s="253"/>
      <c r="R240" s="253"/>
      <c r="S240" s="253"/>
      <c r="T240" s="253"/>
      <c r="U240" s="253"/>
      <c r="V240" s="253"/>
      <c r="W240" s="243"/>
      <c r="X240" s="243"/>
    </row>
    <row r="241" spans="1:24" x14ac:dyDescent="0.3">
      <c r="A241" s="253"/>
      <c r="B241" s="253"/>
      <c r="C241" s="257"/>
      <c r="D241" s="1024"/>
      <c r="E241" s="253"/>
      <c r="F241" s="253"/>
      <c r="G241" s="253"/>
      <c r="H241" s="253"/>
      <c r="I241" s="253"/>
      <c r="J241" s="253"/>
      <c r="K241" s="253"/>
      <c r="L241" s="253"/>
      <c r="M241" s="253"/>
      <c r="N241" s="253"/>
      <c r="O241" s="253"/>
      <c r="P241" s="253"/>
      <c r="Q241" s="253"/>
      <c r="R241" s="253"/>
      <c r="S241" s="253"/>
      <c r="T241" s="253"/>
      <c r="U241" s="253"/>
      <c r="V241" s="253"/>
      <c r="W241" s="243"/>
      <c r="X241" s="243"/>
    </row>
    <row r="242" spans="1:24" x14ac:dyDescent="0.3">
      <c r="A242" s="253"/>
      <c r="B242" s="253"/>
      <c r="C242" s="257"/>
      <c r="D242" s="1024"/>
      <c r="E242" s="253"/>
      <c r="F242" s="253"/>
      <c r="G242" s="253"/>
      <c r="H242" s="253"/>
      <c r="I242" s="253"/>
      <c r="J242" s="253"/>
      <c r="K242" s="253"/>
      <c r="L242" s="253"/>
      <c r="M242" s="253"/>
      <c r="N242" s="253"/>
      <c r="O242" s="253"/>
      <c r="P242" s="253"/>
      <c r="Q242" s="253"/>
      <c r="R242" s="253"/>
      <c r="S242" s="253"/>
      <c r="T242" s="253"/>
      <c r="U242" s="253"/>
      <c r="V242" s="253"/>
      <c r="W242" s="243"/>
      <c r="X242" s="243"/>
    </row>
    <row r="243" spans="1:24" x14ac:dyDescent="0.3">
      <c r="A243" s="253"/>
      <c r="B243" s="253"/>
      <c r="C243" s="257"/>
      <c r="D243" s="1024"/>
      <c r="E243" s="253"/>
      <c r="F243" s="253"/>
      <c r="G243" s="253"/>
      <c r="H243" s="253"/>
      <c r="I243" s="253"/>
      <c r="J243" s="253"/>
      <c r="K243" s="253"/>
      <c r="L243" s="253"/>
      <c r="M243" s="253"/>
      <c r="N243" s="253"/>
      <c r="O243" s="253"/>
      <c r="P243" s="253"/>
      <c r="Q243" s="253"/>
      <c r="R243" s="253"/>
      <c r="S243" s="253"/>
      <c r="T243" s="253"/>
      <c r="U243" s="253"/>
      <c r="V243" s="253"/>
      <c r="W243" s="243"/>
      <c r="X243" s="243"/>
    </row>
    <row r="244" spans="1:24" x14ac:dyDescent="0.3">
      <c r="A244" s="253"/>
      <c r="B244" s="253"/>
      <c r="C244" s="257"/>
      <c r="D244" s="1024"/>
      <c r="E244" s="253"/>
      <c r="F244" s="253"/>
      <c r="G244" s="253"/>
      <c r="H244" s="253"/>
      <c r="I244" s="253"/>
      <c r="J244" s="253"/>
      <c r="K244" s="253"/>
      <c r="L244" s="253"/>
      <c r="M244" s="253"/>
      <c r="N244" s="253"/>
      <c r="O244" s="253"/>
      <c r="P244" s="253"/>
      <c r="Q244" s="253"/>
      <c r="R244" s="253"/>
      <c r="S244" s="253"/>
      <c r="T244" s="253"/>
      <c r="U244" s="253"/>
      <c r="V244" s="253"/>
      <c r="W244" s="243"/>
      <c r="X244" s="243"/>
    </row>
    <row r="245" spans="1:24" x14ac:dyDescent="0.3">
      <c r="A245" s="253"/>
      <c r="B245" s="253"/>
      <c r="C245" s="257"/>
      <c r="D245" s="1024"/>
      <c r="E245" s="253"/>
      <c r="F245" s="253"/>
      <c r="G245" s="253"/>
      <c r="H245" s="253"/>
      <c r="I245" s="253"/>
      <c r="J245" s="253"/>
      <c r="K245" s="253"/>
      <c r="L245" s="253"/>
      <c r="M245" s="253"/>
      <c r="N245" s="253"/>
      <c r="O245" s="253"/>
      <c r="P245" s="253"/>
      <c r="Q245" s="253"/>
      <c r="R245" s="253"/>
      <c r="S245" s="253"/>
      <c r="T245" s="253"/>
      <c r="U245" s="253"/>
      <c r="V245" s="253"/>
      <c r="W245" s="243"/>
      <c r="X245" s="243"/>
    </row>
    <row r="246" spans="1:24" x14ac:dyDescent="0.3">
      <c r="A246" s="253"/>
      <c r="B246" s="253"/>
      <c r="C246" s="257"/>
      <c r="D246" s="1024"/>
      <c r="E246" s="253"/>
      <c r="F246" s="253"/>
      <c r="G246" s="253"/>
      <c r="H246" s="253"/>
      <c r="I246" s="253"/>
      <c r="J246" s="253"/>
      <c r="K246" s="253"/>
      <c r="L246" s="253"/>
      <c r="M246" s="253"/>
      <c r="N246" s="253"/>
      <c r="O246" s="253"/>
      <c r="P246" s="253"/>
      <c r="Q246" s="253"/>
      <c r="R246" s="253"/>
      <c r="S246" s="253"/>
      <c r="T246" s="253"/>
      <c r="U246" s="253"/>
      <c r="V246" s="253"/>
      <c r="W246" s="243"/>
      <c r="X246" s="243"/>
    </row>
    <row r="247" spans="1:24" x14ac:dyDescent="0.3">
      <c r="A247" s="253"/>
      <c r="B247" s="253"/>
      <c r="C247" s="257"/>
      <c r="D247" s="1024"/>
      <c r="E247" s="253"/>
      <c r="F247" s="253"/>
      <c r="G247" s="253"/>
      <c r="H247" s="253"/>
      <c r="I247" s="253"/>
      <c r="J247" s="253"/>
      <c r="K247" s="253"/>
      <c r="L247" s="253"/>
      <c r="M247" s="253"/>
      <c r="N247" s="253"/>
      <c r="O247" s="253"/>
      <c r="P247" s="253"/>
      <c r="Q247" s="253"/>
      <c r="R247" s="253"/>
      <c r="S247" s="253"/>
      <c r="T247" s="253"/>
      <c r="U247" s="253"/>
      <c r="V247" s="253"/>
      <c r="W247" s="243"/>
      <c r="X247" s="243"/>
    </row>
    <row r="248" spans="1:24" x14ac:dyDescent="0.3">
      <c r="A248" s="253"/>
      <c r="B248" s="253"/>
      <c r="C248" s="257"/>
      <c r="D248" s="1024"/>
      <c r="E248" s="253"/>
      <c r="F248" s="253"/>
      <c r="G248" s="253"/>
      <c r="H248" s="253"/>
      <c r="I248" s="253"/>
      <c r="J248" s="253"/>
      <c r="K248" s="253"/>
      <c r="L248" s="253"/>
      <c r="M248" s="253"/>
      <c r="N248" s="253"/>
      <c r="O248" s="253"/>
      <c r="P248" s="253"/>
      <c r="Q248" s="253"/>
      <c r="R248" s="253"/>
      <c r="S248" s="253"/>
      <c r="T248" s="253"/>
      <c r="U248" s="253"/>
      <c r="V248" s="253"/>
      <c r="W248" s="243"/>
      <c r="X248" s="243"/>
    </row>
    <row r="249" spans="1:24" x14ac:dyDescent="0.3">
      <c r="A249" s="253"/>
      <c r="B249" s="253"/>
      <c r="C249" s="257"/>
      <c r="D249" s="1024"/>
      <c r="E249" s="253"/>
      <c r="F249" s="253"/>
      <c r="G249" s="253"/>
      <c r="H249" s="253"/>
      <c r="I249" s="253"/>
      <c r="J249" s="253"/>
      <c r="K249" s="253"/>
      <c r="L249" s="253"/>
      <c r="M249" s="253"/>
      <c r="N249" s="253"/>
      <c r="O249" s="253"/>
      <c r="P249" s="253"/>
      <c r="Q249" s="253"/>
      <c r="R249" s="253"/>
      <c r="S249" s="253"/>
      <c r="T249" s="253"/>
      <c r="U249" s="253"/>
      <c r="V249" s="253"/>
      <c r="W249" s="243"/>
      <c r="X249" s="243"/>
    </row>
    <row r="250" spans="1:24" x14ac:dyDescent="0.3">
      <c r="A250" s="253"/>
      <c r="B250" s="253"/>
      <c r="C250" s="257"/>
      <c r="D250" s="1024"/>
      <c r="E250" s="253"/>
      <c r="F250" s="253"/>
      <c r="G250" s="253"/>
      <c r="H250" s="253"/>
      <c r="I250" s="253"/>
      <c r="J250" s="253"/>
      <c r="K250" s="253"/>
      <c r="L250" s="253"/>
      <c r="M250" s="253"/>
      <c r="N250" s="253"/>
      <c r="O250" s="253"/>
      <c r="P250" s="253"/>
      <c r="Q250" s="253"/>
      <c r="R250" s="253"/>
      <c r="S250" s="253"/>
      <c r="T250" s="253"/>
      <c r="U250" s="253"/>
      <c r="V250" s="253"/>
      <c r="W250" s="243"/>
      <c r="X250" s="243"/>
    </row>
    <row r="251" spans="1:24" x14ac:dyDescent="0.3">
      <c r="A251" s="253"/>
      <c r="B251" s="253"/>
      <c r="C251" s="257"/>
      <c r="D251" s="1024"/>
      <c r="E251" s="253"/>
      <c r="F251" s="253"/>
      <c r="G251" s="253"/>
      <c r="H251" s="253"/>
      <c r="I251" s="253"/>
      <c r="J251" s="253"/>
      <c r="K251" s="253"/>
      <c r="L251" s="253"/>
      <c r="M251" s="253"/>
      <c r="N251" s="253"/>
      <c r="O251" s="253"/>
      <c r="P251" s="253"/>
      <c r="Q251" s="253"/>
      <c r="R251" s="253"/>
      <c r="S251" s="253"/>
      <c r="T251" s="253"/>
      <c r="U251" s="253"/>
      <c r="V251" s="253"/>
      <c r="W251" s="243"/>
      <c r="X251" s="243"/>
    </row>
    <row r="252" spans="1:24" x14ac:dyDescent="0.3">
      <c r="A252" s="253"/>
      <c r="B252" s="253"/>
      <c r="C252" s="257"/>
      <c r="D252" s="1024"/>
      <c r="E252" s="253"/>
      <c r="F252" s="253"/>
      <c r="G252" s="253"/>
      <c r="H252" s="253"/>
      <c r="I252" s="253"/>
      <c r="J252" s="253"/>
      <c r="K252" s="253"/>
      <c r="L252" s="253"/>
      <c r="M252" s="253"/>
      <c r="N252" s="253"/>
      <c r="O252" s="253"/>
      <c r="P252" s="253"/>
      <c r="Q252" s="253"/>
      <c r="R252" s="253"/>
      <c r="S252" s="253"/>
      <c r="T252" s="253"/>
      <c r="U252" s="253"/>
      <c r="V252" s="253"/>
      <c r="W252" s="243"/>
      <c r="X252" s="243"/>
    </row>
    <row r="253" spans="1:24" x14ac:dyDescent="0.3">
      <c r="A253" s="253"/>
      <c r="B253" s="253"/>
      <c r="C253" s="257"/>
      <c r="D253" s="1024"/>
      <c r="E253" s="253"/>
      <c r="F253" s="253"/>
      <c r="G253" s="253"/>
      <c r="H253" s="253"/>
      <c r="I253" s="253"/>
      <c r="J253" s="253"/>
      <c r="K253" s="253"/>
      <c r="L253" s="253"/>
      <c r="M253" s="253"/>
      <c r="N253" s="253"/>
      <c r="O253" s="253"/>
      <c r="P253" s="253"/>
      <c r="Q253" s="253"/>
      <c r="R253" s="253"/>
      <c r="S253" s="253"/>
      <c r="T253" s="253"/>
      <c r="U253" s="253"/>
      <c r="V253" s="253"/>
      <c r="W253" s="243"/>
      <c r="X253" s="243"/>
    </row>
    <row r="254" spans="1:24" x14ac:dyDescent="0.3">
      <c r="A254" s="253"/>
      <c r="B254" s="253"/>
      <c r="C254" s="257"/>
      <c r="D254" s="1024"/>
      <c r="E254" s="253"/>
      <c r="F254" s="253"/>
      <c r="G254" s="253"/>
      <c r="H254" s="253"/>
      <c r="I254" s="253"/>
      <c r="J254" s="253"/>
      <c r="K254" s="253"/>
      <c r="L254" s="253"/>
      <c r="M254" s="253"/>
      <c r="N254" s="253"/>
      <c r="O254" s="253"/>
      <c r="P254" s="253"/>
      <c r="Q254" s="253"/>
      <c r="R254" s="253"/>
      <c r="S254" s="253"/>
      <c r="T254" s="253"/>
      <c r="U254" s="253"/>
      <c r="V254" s="253"/>
      <c r="W254" s="243"/>
      <c r="X254" s="243"/>
    </row>
    <row r="255" spans="1:24" x14ac:dyDescent="0.3">
      <c r="A255" s="253"/>
      <c r="B255" s="253"/>
      <c r="C255" s="257"/>
      <c r="D255" s="1024"/>
      <c r="E255" s="253"/>
      <c r="F255" s="253"/>
      <c r="G255" s="253"/>
      <c r="H255" s="253"/>
      <c r="I255" s="253"/>
      <c r="J255" s="253"/>
      <c r="K255" s="253"/>
      <c r="L255" s="253"/>
      <c r="M255" s="253"/>
      <c r="N255" s="253"/>
      <c r="O255" s="253"/>
      <c r="P255" s="253"/>
      <c r="Q255" s="253"/>
      <c r="R255" s="253"/>
      <c r="S255" s="253"/>
      <c r="T255" s="253"/>
      <c r="U255" s="253"/>
      <c r="V255" s="253"/>
      <c r="W255" s="243"/>
      <c r="X255" s="243"/>
    </row>
    <row r="256" spans="1:24" x14ac:dyDescent="0.3">
      <c r="A256" s="253"/>
      <c r="B256" s="253"/>
      <c r="C256" s="257"/>
      <c r="D256" s="1024"/>
      <c r="E256" s="253"/>
      <c r="F256" s="253"/>
      <c r="G256" s="253"/>
      <c r="H256" s="253"/>
      <c r="I256" s="253"/>
      <c r="J256" s="253"/>
      <c r="K256" s="253"/>
      <c r="L256" s="253"/>
      <c r="M256" s="253"/>
      <c r="N256" s="253"/>
      <c r="O256" s="253"/>
      <c r="P256" s="253"/>
      <c r="Q256" s="253"/>
      <c r="R256" s="253"/>
      <c r="S256" s="253"/>
      <c r="T256" s="253"/>
      <c r="U256" s="253"/>
      <c r="V256" s="253"/>
      <c r="W256" s="243"/>
      <c r="X256" s="243"/>
    </row>
    <row r="257" spans="1:24" x14ac:dyDescent="0.3">
      <c r="A257" s="253"/>
      <c r="B257" s="253"/>
      <c r="C257" s="257"/>
      <c r="D257" s="1024"/>
      <c r="E257" s="253"/>
      <c r="F257" s="253"/>
      <c r="G257" s="253"/>
      <c r="H257" s="253"/>
      <c r="I257" s="253"/>
      <c r="J257" s="253"/>
      <c r="K257" s="253"/>
      <c r="L257" s="253"/>
      <c r="M257" s="253"/>
      <c r="N257" s="253"/>
      <c r="O257" s="253"/>
      <c r="P257" s="253"/>
      <c r="Q257" s="253"/>
      <c r="R257" s="253"/>
      <c r="S257" s="253"/>
      <c r="T257" s="253"/>
      <c r="U257" s="253"/>
      <c r="V257" s="253"/>
      <c r="W257" s="243"/>
      <c r="X257" s="243"/>
    </row>
    <row r="258" spans="1:24" x14ac:dyDescent="0.3">
      <c r="A258" s="253"/>
      <c r="B258" s="253"/>
      <c r="C258" s="257"/>
      <c r="D258" s="1024"/>
      <c r="E258" s="253"/>
      <c r="F258" s="253"/>
      <c r="G258" s="253"/>
      <c r="H258" s="253"/>
      <c r="I258" s="253"/>
      <c r="J258" s="253"/>
      <c r="K258" s="253"/>
      <c r="L258" s="253"/>
      <c r="M258" s="253"/>
      <c r="N258" s="253"/>
      <c r="O258" s="253"/>
      <c r="P258" s="253"/>
      <c r="Q258" s="253"/>
      <c r="R258" s="253"/>
      <c r="S258" s="253"/>
      <c r="T258" s="253"/>
      <c r="U258" s="253"/>
      <c r="V258" s="253"/>
      <c r="W258" s="243"/>
      <c r="X258" s="243"/>
    </row>
    <row r="259" spans="1:24" x14ac:dyDescent="0.3">
      <c r="A259" s="243"/>
      <c r="B259" s="253"/>
      <c r="C259" s="257"/>
      <c r="D259" s="1024"/>
      <c r="E259" s="253"/>
      <c r="F259" s="253"/>
      <c r="G259" s="253"/>
      <c r="H259" s="253"/>
      <c r="I259" s="253"/>
      <c r="J259" s="253"/>
      <c r="K259" s="253"/>
      <c r="L259" s="253"/>
      <c r="M259" s="253"/>
      <c r="N259" s="253"/>
      <c r="O259" s="253"/>
      <c r="P259" s="253"/>
      <c r="Q259" s="253"/>
      <c r="R259" s="253"/>
      <c r="S259" s="253"/>
      <c r="T259" s="253"/>
      <c r="U259" s="253"/>
      <c r="V259" s="253"/>
      <c r="W259" s="243"/>
      <c r="X259" s="243"/>
    </row>
    <row r="260" spans="1:24" x14ac:dyDescent="0.3">
      <c r="A260" s="243"/>
      <c r="B260" s="253"/>
      <c r="C260" s="257"/>
      <c r="D260" s="1024"/>
      <c r="E260" s="253"/>
      <c r="F260" s="253"/>
      <c r="G260" s="253"/>
      <c r="H260" s="253"/>
      <c r="I260" s="253"/>
      <c r="J260" s="253"/>
      <c r="K260" s="253"/>
      <c r="L260" s="253"/>
      <c r="M260" s="253"/>
      <c r="N260" s="253"/>
      <c r="O260" s="253"/>
      <c r="P260" s="253"/>
      <c r="Q260" s="253"/>
      <c r="R260" s="253"/>
      <c r="S260" s="253"/>
      <c r="T260" s="253"/>
      <c r="U260" s="253"/>
      <c r="V260" s="253"/>
      <c r="W260" s="243"/>
      <c r="X260" s="243"/>
    </row>
    <row r="261" spans="1:24" x14ac:dyDescent="0.3">
      <c r="A261" s="243"/>
      <c r="B261" s="253"/>
      <c r="C261" s="257"/>
      <c r="D261" s="1024"/>
      <c r="E261" s="253"/>
      <c r="F261" s="253"/>
      <c r="G261" s="253"/>
      <c r="H261" s="253"/>
      <c r="I261" s="253"/>
      <c r="J261" s="253"/>
      <c r="K261" s="253"/>
      <c r="L261" s="253"/>
      <c r="M261" s="253"/>
      <c r="N261" s="253"/>
      <c r="O261" s="253"/>
      <c r="P261" s="253"/>
      <c r="Q261" s="253"/>
      <c r="R261" s="253"/>
      <c r="S261" s="253"/>
      <c r="T261" s="253"/>
      <c r="U261" s="253"/>
      <c r="V261" s="253"/>
      <c r="W261" s="243"/>
      <c r="X261" s="243"/>
    </row>
    <row r="262" spans="1:24" x14ac:dyDescent="0.3">
      <c r="A262" s="243"/>
      <c r="B262" s="253"/>
      <c r="C262" s="257"/>
      <c r="D262" s="1024"/>
      <c r="E262" s="253"/>
      <c r="F262" s="253"/>
      <c r="G262" s="253"/>
      <c r="H262" s="253"/>
      <c r="I262" s="253"/>
      <c r="J262" s="253"/>
      <c r="K262" s="253"/>
      <c r="L262" s="253"/>
      <c r="M262" s="253"/>
      <c r="N262" s="253"/>
      <c r="O262" s="253"/>
      <c r="P262" s="253"/>
      <c r="Q262" s="253"/>
      <c r="R262" s="253"/>
      <c r="S262" s="253"/>
      <c r="T262" s="253"/>
      <c r="U262" s="253"/>
      <c r="V262" s="253"/>
      <c r="W262" s="243"/>
      <c r="X262" s="243"/>
    </row>
    <row r="263" spans="1:24" x14ac:dyDescent="0.3">
      <c r="A263" s="243"/>
      <c r="B263" s="253"/>
      <c r="C263" s="257"/>
      <c r="D263" s="1024"/>
      <c r="E263" s="253"/>
      <c r="F263" s="253"/>
      <c r="G263" s="253"/>
      <c r="H263" s="253"/>
      <c r="I263" s="253"/>
      <c r="J263" s="253"/>
      <c r="K263" s="253"/>
      <c r="L263" s="253"/>
      <c r="M263" s="253"/>
      <c r="N263" s="253"/>
      <c r="O263" s="253"/>
      <c r="P263" s="253"/>
      <c r="Q263" s="253"/>
      <c r="R263" s="253"/>
      <c r="S263" s="253"/>
      <c r="T263" s="253"/>
      <c r="U263" s="253"/>
      <c r="V263" s="253"/>
      <c r="W263" s="243"/>
      <c r="X263" s="243"/>
    </row>
    <row r="264" spans="1:24" x14ac:dyDescent="0.3">
      <c r="A264" s="243"/>
      <c r="B264" s="253"/>
      <c r="C264" s="257"/>
      <c r="D264" s="1024"/>
      <c r="E264" s="253"/>
      <c r="F264" s="253"/>
      <c r="G264" s="253"/>
      <c r="H264" s="253"/>
      <c r="I264" s="253"/>
      <c r="J264" s="253"/>
      <c r="K264" s="253"/>
      <c r="L264" s="253"/>
      <c r="M264" s="253"/>
      <c r="N264" s="253"/>
      <c r="O264" s="253"/>
      <c r="P264" s="253"/>
      <c r="Q264" s="253"/>
      <c r="R264" s="253"/>
      <c r="S264" s="253"/>
      <c r="T264" s="253"/>
      <c r="U264" s="253"/>
      <c r="V264" s="253"/>
      <c r="W264" s="243"/>
      <c r="X264" s="243"/>
    </row>
    <row r="265" spans="1:24" x14ac:dyDescent="0.3">
      <c r="A265" s="243"/>
      <c r="B265" s="253"/>
      <c r="C265" s="257"/>
      <c r="D265" s="1024"/>
      <c r="E265" s="253"/>
      <c r="F265" s="253"/>
      <c r="G265" s="253"/>
      <c r="H265" s="253"/>
      <c r="I265" s="253"/>
      <c r="J265" s="253"/>
      <c r="K265" s="253"/>
      <c r="L265" s="253"/>
      <c r="M265" s="253"/>
      <c r="N265" s="253"/>
      <c r="O265" s="253"/>
      <c r="P265" s="253"/>
      <c r="Q265" s="253"/>
      <c r="R265" s="253"/>
      <c r="S265" s="253"/>
      <c r="T265" s="253"/>
      <c r="U265" s="253"/>
      <c r="V265" s="253"/>
      <c r="W265" s="243"/>
      <c r="X265" s="243"/>
    </row>
    <row r="266" spans="1:24" x14ac:dyDescent="0.3">
      <c r="A266" s="243"/>
      <c r="B266" s="253"/>
      <c r="C266" s="257"/>
      <c r="D266" s="1024"/>
      <c r="E266" s="253"/>
      <c r="F266" s="253"/>
      <c r="G266" s="253"/>
      <c r="H266" s="253"/>
      <c r="I266" s="253"/>
      <c r="J266" s="253"/>
      <c r="K266" s="253"/>
      <c r="L266" s="253"/>
      <c r="M266" s="253"/>
      <c r="N266" s="253"/>
      <c r="O266" s="253"/>
      <c r="P266" s="253"/>
      <c r="Q266" s="253"/>
      <c r="R266" s="253"/>
      <c r="S266" s="253"/>
      <c r="T266" s="253"/>
      <c r="U266" s="253"/>
      <c r="V266" s="253"/>
      <c r="W266" s="243"/>
      <c r="X266" s="243"/>
    </row>
    <row r="267" spans="1:24" x14ac:dyDescent="0.3">
      <c r="A267" s="243"/>
      <c r="B267" s="253"/>
      <c r="C267" s="257"/>
      <c r="D267" s="1024"/>
      <c r="E267" s="253"/>
      <c r="F267" s="253"/>
      <c r="G267" s="253"/>
      <c r="H267" s="253"/>
      <c r="I267" s="253"/>
      <c r="J267" s="253"/>
      <c r="K267" s="253"/>
      <c r="L267" s="253"/>
      <c r="M267" s="253"/>
      <c r="N267" s="253"/>
      <c r="O267" s="253"/>
      <c r="P267" s="253"/>
      <c r="Q267" s="253"/>
      <c r="R267" s="253"/>
      <c r="S267" s="253"/>
      <c r="T267" s="253"/>
      <c r="U267" s="253"/>
      <c r="V267" s="253"/>
      <c r="W267" s="243"/>
      <c r="X267" s="243"/>
    </row>
    <row r="268" spans="1:24" x14ac:dyDescent="0.3">
      <c r="A268" s="243"/>
      <c r="B268" s="253"/>
      <c r="C268" s="257"/>
      <c r="D268" s="1024"/>
      <c r="E268" s="253"/>
      <c r="F268" s="253"/>
      <c r="G268" s="253"/>
      <c r="H268" s="253"/>
      <c r="I268" s="253"/>
      <c r="J268" s="253"/>
      <c r="K268" s="253"/>
      <c r="L268" s="253"/>
      <c r="M268" s="253"/>
      <c r="N268" s="253"/>
      <c r="O268" s="253"/>
      <c r="P268" s="253"/>
      <c r="Q268" s="253"/>
      <c r="R268" s="253"/>
      <c r="S268" s="253"/>
      <c r="T268" s="253"/>
      <c r="U268" s="253"/>
      <c r="V268" s="253"/>
      <c r="W268" s="243"/>
      <c r="X268" s="243"/>
    </row>
    <row r="269" spans="1:24" x14ac:dyDescent="0.3">
      <c r="A269" s="243"/>
      <c r="B269" s="253"/>
      <c r="C269" s="257"/>
      <c r="D269" s="1024"/>
      <c r="E269" s="253"/>
      <c r="F269" s="253"/>
      <c r="G269" s="253"/>
      <c r="H269" s="253"/>
      <c r="I269" s="253"/>
      <c r="J269" s="253"/>
      <c r="K269" s="253"/>
      <c r="L269" s="253"/>
      <c r="M269" s="253"/>
      <c r="N269" s="253"/>
      <c r="O269" s="253"/>
      <c r="P269" s="253"/>
      <c r="Q269" s="253"/>
      <c r="R269" s="253"/>
      <c r="S269" s="253"/>
      <c r="T269" s="253"/>
      <c r="U269" s="253"/>
      <c r="V269" s="253"/>
      <c r="W269" s="243"/>
      <c r="X269" s="243"/>
    </row>
    <row r="270" spans="1:24" x14ac:dyDescent="0.3">
      <c r="A270" s="243"/>
      <c r="B270" s="253"/>
      <c r="C270" s="257"/>
      <c r="D270" s="1024"/>
      <c r="E270" s="253"/>
      <c r="F270" s="253"/>
      <c r="G270" s="253"/>
      <c r="H270" s="253"/>
      <c r="I270" s="253"/>
      <c r="J270" s="253"/>
      <c r="K270" s="253"/>
      <c r="L270" s="253"/>
      <c r="M270" s="253"/>
      <c r="N270" s="253"/>
      <c r="O270" s="253"/>
      <c r="P270" s="253"/>
      <c r="Q270" s="253"/>
      <c r="R270" s="253"/>
      <c r="S270" s="253"/>
      <c r="T270" s="253"/>
      <c r="U270" s="253"/>
      <c r="V270" s="253"/>
      <c r="W270" s="243"/>
      <c r="X270" s="243"/>
    </row>
    <row r="271" spans="1:24" x14ac:dyDescent="0.3">
      <c r="A271" s="243"/>
      <c r="B271" s="253"/>
      <c r="C271" s="257"/>
      <c r="D271" s="1024"/>
      <c r="E271" s="253"/>
      <c r="F271" s="253"/>
      <c r="G271" s="253"/>
      <c r="H271" s="253"/>
      <c r="I271" s="253"/>
      <c r="J271" s="253"/>
      <c r="K271" s="253"/>
      <c r="L271" s="253"/>
      <c r="M271" s="253"/>
      <c r="N271" s="253"/>
      <c r="O271" s="253"/>
      <c r="P271" s="253"/>
      <c r="Q271" s="253"/>
      <c r="R271" s="253"/>
      <c r="S271" s="253"/>
      <c r="T271" s="253"/>
      <c r="U271" s="253"/>
      <c r="V271" s="253"/>
      <c r="W271" s="243"/>
      <c r="X271" s="243"/>
    </row>
    <row r="272" spans="1:24" x14ac:dyDescent="0.3">
      <c r="A272" s="243"/>
      <c r="B272" s="253"/>
      <c r="C272" s="257"/>
      <c r="D272" s="1024"/>
      <c r="E272" s="253"/>
      <c r="F272" s="253"/>
      <c r="G272" s="253"/>
      <c r="H272" s="253"/>
      <c r="I272" s="253"/>
      <c r="J272" s="253"/>
      <c r="K272" s="253"/>
      <c r="L272" s="253"/>
      <c r="M272" s="253"/>
      <c r="N272" s="253"/>
      <c r="O272" s="253"/>
      <c r="P272" s="253"/>
      <c r="Q272" s="253"/>
      <c r="R272" s="253"/>
      <c r="S272" s="253"/>
      <c r="T272" s="253"/>
      <c r="U272" s="253"/>
      <c r="V272" s="253"/>
      <c r="W272" s="243"/>
      <c r="X272" s="243"/>
    </row>
    <row r="273" spans="1:24" x14ac:dyDescent="0.3">
      <c r="A273" s="243"/>
      <c r="B273" s="253"/>
      <c r="C273" s="257"/>
      <c r="D273" s="1024"/>
      <c r="E273" s="253"/>
      <c r="F273" s="253"/>
      <c r="G273" s="253"/>
      <c r="H273" s="253"/>
      <c r="I273" s="253"/>
      <c r="J273" s="253"/>
      <c r="K273" s="253"/>
      <c r="L273" s="253"/>
      <c r="M273" s="253"/>
      <c r="N273" s="253"/>
      <c r="O273" s="253"/>
      <c r="P273" s="253"/>
      <c r="Q273" s="253"/>
      <c r="R273" s="253"/>
      <c r="S273" s="253"/>
      <c r="T273" s="253"/>
      <c r="U273" s="253"/>
      <c r="V273" s="253"/>
      <c r="W273" s="243"/>
      <c r="X273" s="243"/>
    </row>
    <row r="274" spans="1:24" x14ac:dyDescent="0.3">
      <c r="A274" s="243"/>
      <c r="B274" s="253"/>
      <c r="C274" s="257"/>
      <c r="D274" s="1024"/>
      <c r="E274" s="253"/>
      <c r="F274" s="253"/>
      <c r="G274" s="253"/>
      <c r="H274" s="253"/>
      <c r="I274" s="253"/>
      <c r="J274" s="253"/>
      <c r="K274" s="253"/>
      <c r="L274" s="253"/>
      <c r="M274" s="253"/>
      <c r="N274" s="253"/>
      <c r="O274" s="253"/>
      <c r="P274" s="253"/>
      <c r="Q274" s="253"/>
      <c r="R274" s="253"/>
      <c r="S274" s="253"/>
      <c r="T274" s="253"/>
      <c r="U274" s="253"/>
      <c r="V274" s="253"/>
      <c r="W274" s="243"/>
      <c r="X274" s="243"/>
    </row>
    <row r="275" spans="1:24" x14ac:dyDescent="0.3">
      <c r="A275" s="243"/>
      <c r="B275" s="253"/>
      <c r="C275" s="257"/>
      <c r="D275" s="1024"/>
      <c r="E275" s="253"/>
      <c r="F275" s="253"/>
      <c r="G275" s="253"/>
      <c r="H275" s="253"/>
      <c r="I275" s="253"/>
      <c r="J275" s="253"/>
      <c r="K275" s="253"/>
      <c r="L275" s="253"/>
      <c r="M275" s="253"/>
      <c r="N275" s="253"/>
      <c r="O275" s="253"/>
      <c r="P275" s="253"/>
      <c r="Q275" s="253"/>
      <c r="R275" s="253"/>
      <c r="S275" s="253"/>
      <c r="T275" s="253"/>
      <c r="U275" s="253"/>
      <c r="V275" s="253"/>
      <c r="W275" s="243"/>
      <c r="X275" s="243"/>
    </row>
    <row r="276" spans="1:24" x14ac:dyDescent="0.3">
      <c r="A276" s="243"/>
      <c r="B276" s="253"/>
      <c r="C276" s="257"/>
      <c r="D276" s="1024"/>
      <c r="E276" s="253"/>
      <c r="F276" s="253"/>
      <c r="G276" s="253"/>
      <c r="H276" s="253"/>
      <c r="I276" s="253"/>
      <c r="J276" s="253"/>
      <c r="K276" s="253"/>
      <c r="L276" s="253"/>
      <c r="M276" s="253"/>
      <c r="N276" s="253"/>
      <c r="O276" s="253"/>
      <c r="P276" s="253"/>
      <c r="Q276" s="253"/>
      <c r="R276" s="253"/>
      <c r="S276" s="253"/>
      <c r="T276" s="253"/>
      <c r="U276" s="253"/>
      <c r="V276" s="253"/>
      <c r="W276" s="243"/>
      <c r="X276" s="243"/>
    </row>
    <row r="277" spans="1:24" x14ac:dyDescent="0.3">
      <c r="A277" s="243"/>
      <c r="B277" s="253"/>
      <c r="C277" s="257"/>
      <c r="D277" s="1024"/>
      <c r="E277" s="253"/>
      <c r="F277" s="253"/>
      <c r="G277" s="253"/>
      <c r="H277" s="253"/>
      <c r="I277" s="253"/>
      <c r="J277" s="253"/>
      <c r="K277" s="253"/>
      <c r="L277" s="253"/>
      <c r="M277" s="253"/>
      <c r="N277" s="253"/>
      <c r="O277" s="253"/>
      <c r="P277" s="253"/>
      <c r="Q277" s="253"/>
      <c r="R277" s="253"/>
      <c r="S277" s="253"/>
      <c r="T277" s="253"/>
      <c r="U277" s="253"/>
      <c r="V277" s="253"/>
      <c r="W277" s="243"/>
      <c r="X277" s="243"/>
    </row>
    <row r="278" spans="1:24" x14ac:dyDescent="0.3">
      <c r="A278" s="243"/>
      <c r="B278" s="253"/>
      <c r="C278" s="257"/>
      <c r="D278" s="1024"/>
      <c r="E278" s="253"/>
      <c r="F278" s="253"/>
      <c r="G278" s="253"/>
      <c r="H278" s="253"/>
      <c r="I278" s="253"/>
      <c r="J278" s="253"/>
      <c r="K278" s="253"/>
      <c r="L278" s="253"/>
      <c r="M278" s="253"/>
      <c r="N278" s="253"/>
      <c r="O278" s="253"/>
      <c r="P278" s="253"/>
      <c r="Q278" s="253"/>
      <c r="R278" s="253"/>
      <c r="S278" s="253"/>
      <c r="T278" s="253"/>
      <c r="U278" s="253"/>
      <c r="V278" s="253"/>
      <c r="W278" s="243"/>
      <c r="X278" s="243"/>
    </row>
    <row r="279" spans="1:24" x14ac:dyDescent="0.3">
      <c r="A279" s="243"/>
      <c r="B279" s="253"/>
      <c r="C279" s="257"/>
      <c r="D279" s="1024"/>
      <c r="E279" s="253"/>
      <c r="F279" s="253"/>
      <c r="G279" s="253"/>
      <c r="H279" s="253"/>
      <c r="I279" s="253"/>
      <c r="J279" s="253"/>
      <c r="K279" s="253"/>
      <c r="L279" s="253"/>
      <c r="M279" s="253"/>
      <c r="N279" s="253"/>
      <c r="O279" s="253"/>
      <c r="P279" s="253"/>
      <c r="Q279" s="253"/>
      <c r="R279" s="253"/>
      <c r="S279" s="253"/>
      <c r="T279" s="253"/>
      <c r="U279" s="253"/>
      <c r="V279" s="253"/>
      <c r="W279" s="243"/>
      <c r="X279" s="243"/>
    </row>
    <row r="280" spans="1:24" x14ac:dyDescent="0.3">
      <c r="A280" s="243"/>
      <c r="B280" s="253"/>
      <c r="C280" s="257"/>
      <c r="D280" s="1024"/>
      <c r="E280" s="253"/>
      <c r="F280" s="253"/>
      <c r="G280" s="253"/>
      <c r="H280" s="253"/>
      <c r="I280" s="253"/>
      <c r="J280" s="253"/>
      <c r="K280" s="253"/>
      <c r="L280" s="253"/>
      <c r="M280" s="253"/>
      <c r="N280" s="253"/>
      <c r="O280" s="253"/>
      <c r="P280" s="253"/>
      <c r="Q280" s="253"/>
      <c r="R280" s="253"/>
      <c r="S280" s="253"/>
      <c r="T280" s="253"/>
      <c r="U280" s="253"/>
      <c r="V280" s="253"/>
      <c r="W280" s="243"/>
      <c r="X280" s="243"/>
    </row>
    <row r="281" spans="1:24" x14ac:dyDescent="0.3">
      <c r="A281" s="243"/>
      <c r="B281" s="253"/>
      <c r="C281" s="257"/>
      <c r="D281" s="1024"/>
      <c r="E281" s="253"/>
      <c r="F281" s="253"/>
      <c r="G281" s="253"/>
      <c r="H281" s="253"/>
      <c r="I281" s="253"/>
      <c r="J281" s="253"/>
      <c r="K281" s="253"/>
      <c r="L281" s="253"/>
      <c r="M281" s="253"/>
      <c r="N281" s="253"/>
      <c r="O281" s="253"/>
      <c r="P281" s="253"/>
      <c r="Q281" s="253"/>
      <c r="R281" s="253"/>
      <c r="S281" s="253"/>
      <c r="T281" s="253"/>
      <c r="U281" s="253"/>
      <c r="V281" s="253"/>
      <c r="W281" s="243"/>
      <c r="X281" s="243"/>
    </row>
    <row r="282" spans="1:24" x14ac:dyDescent="0.3">
      <c r="A282" s="243"/>
      <c r="B282" s="253"/>
      <c r="C282" s="257"/>
      <c r="D282" s="1024"/>
      <c r="E282" s="253"/>
      <c r="F282" s="253"/>
      <c r="G282" s="253"/>
      <c r="H282" s="253"/>
      <c r="I282" s="253"/>
      <c r="J282" s="253"/>
      <c r="K282" s="253"/>
      <c r="L282" s="253"/>
      <c r="M282" s="253"/>
      <c r="N282" s="253"/>
      <c r="O282" s="253"/>
      <c r="P282" s="253"/>
      <c r="Q282" s="253"/>
      <c r="R282" s="253"/>
      <c r="S282" s="253"/>
      <c r="T282" s="253"/>
      <c r="U282" s="253"/>
      <c r="V282" s="253"/>
      <c r="W282" s="243"/>
      <c r="X282" s="243"/>
    </row>
    <row r="283" spans="1:24" x14ac:dyDescent="0.3">
      <c r="A283" s="243"/>
      <c r="B283" s="253"/>
      <c r="C283" s="257"/>
      <c r="D283" s="1024"/>
      <c r="E283" s="253"/>
      <c r="F283" s="253"/>
      <c r="G283" s="253"/>
      <c r="H283" s="253"/>
      <c r="I283" s="253"/>
      <c r="J283" s="253"/>
      <c r="K283" s="253"/>
      <c r="L283" s="253"/>
      <c r="M283" s="253"/>
      <c r="N283" s="253"/>
      <c r="O283" s="253"/>
      <c r="P283" s="253"/>
      <c r="Q283" s="253"/>
      <c r="R283" s="253"/>
      <c r="S283" s="253"/>
      <c r="T283" s="253"/>
      <c r="U283" s="253"/>
      <c r="V283" s="253"/>
      <c r="W283" s="243"/>
      <c r="X283" s="243"/>
    </row>
    <row r="284" spans="1:24" x14ac:dyDescent="0.3">
      <c r="A284" s="243"/>
      <c r="B284" s="253"/>
      <c r="C284" s="257"/>
      <c r="D284" s="1024"/>
      <c r="E284" s="253"/>
      <c r="F284" s="253"/>
      <c r="G284" s="253"/>
      <c r="H284" s="253"/>
      <c r="I284" s="253"/>
      <c r="J284" s="253"/>
      <c r="K284" s="253"/>
      <c r="L284" s="253"/>
      <c r="M284" s="253"/>
      <c r="N284" s="253"/>
      <c r="O284" s="253"/>
      <c r="P284" s="253"/>
      <c r="Q284" s="253"/>
      <c r="R284" s="253"/>
      <c r="S284" s="253"/>
      <c r="T284" s="253"/>
      <c r="U284" s="253"/>
      <c r="V284" s="253"/>
      <c r="W284" s="243"/>
      <c r="X284" s="243"/>
    </row>
    <row r="285" spans="1:24" x14ac:dyDescent="0.3">
      <c r="A285" s="243"/>
      <c r="B285" s="253"/>
      <c r="C285" s="257"/>
      <c r="D285" s="1024"/>
      <c r="E285" s="253"/>
      <c r="F285" s="253"/>
      <c r="G285" s="253"/>
      <c r="H285" s="253"/>
      <c r="I285" s="253"/>
      <c r="J285" s="253"/>
      <c r="K285" s="253"/>
      <c r="L285" s="253"/>
      <c r="M285" s="253"/>
      <c r="N285" s="253"/>
      <c r="O285" s="253"/>
      <c r="P285" s="253"/>
      <c r="Q285" s="253"/>
      <c r="R285" s="253"/>
      <c r="S285" s="253"/>
      <c r="T285" s="253"/>
      <c r="U285" s="253"/>
      <c r="V285" s="253"/>
      <c r="W285" s="243"/>
      <c r="X285" s="243"/>
    </row>
    <row r="286" spans="1:24" x14ac:dyDescent="0.3">
      <c r="A286" s="243"/>
      <c r="B286" s="253"/>
      <c r="C286" s="257"/>
      <c r="D286" s="1024"/>
      <c r="E286" s="253"/>
      <c r="F286" s="253"/>
      <c r="G286" s="253"/>
      <c r="H286" s="253"/>
      <c r="I286" s="253"/>
      <c r="J286" s="253"/>
      <c r="K286" s="253"/>
      <c r="L286" s="253"/>
      <c r="M286" s="253"/>
      <c r="N286" s="253"/>
      <c r="O286" s="253"/>
      <c r="P286" s="253"/>
      <c r="Q286" s="253"/>
      <c r="R286" s="253"/>
      <c r="S286" s="253"/>
      <c r="T286" s="253"/>
      <c r="U286" s="253"/>
      <c r="V286" s="253"/>
      <c r="W286" s="243"/>
      <c r="X286" s="243"/>
    </row>
    <row r="287" spans="1:24" x14ac:dyDescent="0.3">
      <c r="A287" s="243"/>
      <c r="B287" s="253"/>
      <c r="C287" s="257"/>
      <c r="D287" s="1024"/>
      <c r="E287" s="253"/>
      <c r="F287" s="253"/>
      <c r="G287" s="253"/>
      <c r="H287" s="253"/>
      <c r="I287" s="253"/>
      <c r="J287" s="253"/>
      <c r="K287" s="253"/>
      <c r="L287" s="253"/>
      <c r="M287" s="253"/>
      <c r="N287" s="253"/>
      <c r="O287" s="253"/>
      <c r="P287" s="253"/>
      <c r="Q287" s="253"/>
      <c r="R287" s="253"/>
      <c r="S287" s="253"/>
      <c r="T287" s="253"/>
      <c r="U287" s="253"/>
      <c r="V287" s="253"/>
      <c r="W287" s="243"/>
      <c r="X287" s="243"/>
    </row>
    <row r="288" spans="1:24" x14ac:dyDescent="0.3">
      <c r="A288" s="243"/>
      <c r="B288" s="253"/>
      <c r="C288" s="257"/>
      <c r="D288" s="1024"/>
      <c r="E288" s="253"/>
      <c r="F288" s="253"/>
      <c r="G288" s="253"/>
      <c r="H288" s="253"/>
      <c r="I288" s="253"/>
      <c r="J288" s="253"/>
      <c r="K288" s="253"/>
      <c r="L288" s="253"/>
      <c r="M288" s="253"/>
      <c r="N288" s="253"/>
      <c r="O288" s="253"/>
      <c r="P288" s="253"/>
      <c r="Q288" s="253"/>
      <c r="R288" s="253"/>
      <c r="S288" s="253"/>
      <c r="T288" s="253"/>
      <c r="U288" s="253"/>
      <c r="V288" s="253"/>
      <c r="W288" s="243"/>
      <c r="X288" s="243"/>
    </row>
    <row r="289" spans="1:24" x14ac:dyDescent="0.3">
      <c r="A289" s="243"/>
      <c r="B289" s="253"/>
      <c r="C289" s="257"/>
      <c r="D289" s="1024"/>
      <c r="E289" s="253"/>
      <c r="F289" s="253"/>
      <c r="G289" s="253"/>
      <c r="H289" s="253"/>
      <c r="I289" s="253"/>
      <c r="J289" s="253"/>
      <c r="K289" s="253"/>
      <c r="L289" s="253"/>
      <c r="M289" s="253"/>
      <c r="N289" s="253"/>
      <c r="O289" s="253"/>
      <c r="P289" s="253"/>
      <c r="Q289" s="253"/>
      <c r="R289" s="253"/>
      <c r="S289" s="253"/>
      <c r="T289" s="253"/>
      <c r="U289" s="253"/>
      <c r="V289" s="253"/>
      <c r="W289" s="243"/>
      <c r="X289" s="243"/>
    </row>
    <row r="290" spans="1:24" x14ac:dyDescent="0.3">
      <c r="A290" s="243"/>
      <c r="B290" s="253"/>
      <c r="C290" s="257"/>
      <c r="D290" s="1024"/>
      <c r="E290" s="253"/>
      <c r="F290" s="253"/>
      <c r="G290" s="253"/>
      <c r="H290" s="253"/>
      <c r="I290" s="253"/>
      <c r="J290" s="253"/>
      <c r="K290" s="253"/>
      <c r="L290" s="253"/>
      <c r="M290" s="253"/>
      <c r="N290" s="253"/>
      <c r="O290" s="253"/>
      <c r="P290" s="253"/>
      <c r="Q290" s="253"/>
      <c r="R290" s="253"/>
      <c r="S290" s="253"/>
      <c r="T290" s="253"/>
      <c r="U290" s="253"/>
      <c r="V290" s="253"/>
      <c r="W290" s="243"/>
      <c r="X290" s="243"/>
    </row>
    <row r="291" spans="1:24" x14ac:dyDescent="0.3">
      <c r="A291" s="243"/>
      <c r="B291" s="253"/>
      <c r="C291" s="257"/>
      <c r="D291" s="1024"/>
      <c r="E291" s="253"/>
      <c r="F291" s="253"/>
      <c r="G291" s="253"/>
      <c r="H291" s="253"/>
      <c r="I291" s="253"/>
      <c r="J291" s="253"/>
      <c r="K291" s="253"/>
      <c r="L291" s="253"/>
      <c r="M291" s="253"/>
      <c r="N291" s="253"/>
      <c r="O291" s="253"/>
      <c r="P291" s="253"/>
      <c r="Q291" s="253"/>
      <c r="R291" s="253"/>
      <c r="S291" s="253"/>
      <c r="T291" s="253"/>
      <c r="U291" s="253"/>
      <c r="V291" s="253"/>
      <c r="W291" s="243"/>
      <c r="X291" s="243"/>
    </row>
    <row r="292" spans="1:24" x14ac:dyDescent="0.3">
      <c r="A292" s="243"/>
      <c r="B292" s="253"/>
      <c r="C292" s="257"/>
      <c r="D292" s="1024"/>
      <c r="E292" s="253"/>
      <c r="F292" s="253"/>
      <c r="G292" s="253"/>
      <c r="H292" s="253"/>
      <c r="I292" s="253"/>
      <c r="J292" s="253"/>
      <c r="K292" s="253"/>
      <c r="L292" s="253"/>
      <c r="M292" s="253"/>
      <c r="N292" s="253"/>
      <c r="O292" s="253"/>
      <c r="P292" s="253"/>
      <c r="Q292" s="253"/>
      <c r="R292" s="253"/>
      <c r="S292" s="253"/>
      <c r="T292" s="253"/>
      <c r="U292" s="253"/>
      <c r="V292" s="253"/>
      <c r="W292" s="243"/>
      <c r="X292" s="243"/>
    </row>
    <row r="293" spans="1:24" x14ac:dyDescent="0.3">
      <c r="A293" s="243"/>
      <c r="B293" s="253"/>
      <c r="C293" s="257"/>
      <c r="D293" s="1024"/>
      <c r="E293" s="253"/>
      <c r="F293" s="253"/>
      <c r="G293" s="253"/>
      <c r="H293" s="253"/>
      <c r="I293" s="253"/>
      <c r="J293" s="253"/>
      <c r="K293" s="253"/>
      <c r="L293" s="253"/>
      <c r="M293" s="253"/>
      <c r="N293" s="253"/>
      <c r="O293" s="253"/>
      <c r="P293" s="253"/>
      <c r="Q293" s="253"/>
      <c r="R293" s="253"/>
      <c r="S293" s="253"/>
      <c r="T293" s="253"/>
      <c r="U293" s="253"/>
      <c r="V293" s="253"/>
      <c r="W293" s="243"/>
      <c r="X293" s="243"/>
    </row>
    <row r="294" spans="1:24" x14ac:dyDescent="0.3">
      <c r="A294" s="243"/>
      <c r="B294" s="253"/>
      <c r="C294" s="257"/>
      <c r="D294" s="1024"/>
      <c r="E294" s="253"/>
      <c r="F294" s="253"/>
      <c r="G294" s="253"/>
      <c r="H294" s="253"/>
      <c r="I294" s="253"/>
      <c r="J294" s="253"/>
      <c r="K294" s="253"/>
      <c r="L294" s="253"/>
      <c r="M294" s="253"/>
      <c r="N294" s="253"/>
      <c r="O294" s="253"/>
      <c r="P294" s="253"/>
      <c r="Q294" s="253"/>
      <c r="R294" s="253"/>
      <c r="S294" s="253"/>
      <c r="T294" s="253"/>
      <c r="U294" s="253"/>
      <c r="V294" s="253"/>
      <c r="W294" s="243"/>
      <c r="X294" s="243"/>
    </row>
    <row r="295" spans="1:24" x14ac:dyDescent="0.3">
      <c r="A295" s="243"/>
      <c r="B295" s="253"/>
      <c r="C295" s="257"/>
      <c r="D295" s="1024"/>
      <c r="E295" s="253"/>
      <c r="F295" s="253"/>
      <c r="G295" s="253"/>
      <c r="H295" s="253"/>
      <c r="I295" s="253"/>
      <c r="J295" s="253"/>
      <c r="K295" s="253"/>
      <c r="L295" s="253"/>
      <c r="M295" s="253"/>
      <c r="N295" s="253"/>
      <c r="O295" s="253"/>
      <c r="P295" s="253"/>
      <c r="Q295" s="253"/>
      <c r="R295" s="253"/>
      <c r="S295" s="253"/>
      <c r="T295" s="253"/>
      <c r="U295" s="253"/>
      <c r="V295" s="253"/>
      <c r="W295" s="243"/>
      <c r="X295" s="243"/>
    </row>
    <row r="296" spans="1:24" x14ac:dyDescent="0.3">
      <c r="A296" s="243"/>
      <c r="B296" s="253"/>
      <c r="C296" s="257"/>
      <c r="D296" s="1024"/>
      <c r="E296" s="253"/>
      <c r="F296" s="253"/>
      <c r="G296" s="253"/>
      <c r="H296" s="253"/>
      <c r="I296" s="253"/>
      <c r="J296" s="253"/>
      <c r="K296" s="253"/>
      <c r="L296" s="253"/>
      <c r="M296" s="253"/>
      <c r="N296" s="253"/>
      <c r="O296" s="253"/>
      <c r="P296" s="253"/>
      <c r="Q296" s="253"/>
      <c r="R296" s="253"/>
      <c r="S296" s="253"/>
      <c r="T296" s="253"/>
      <c r="U296" s="253"/>
      <c r="V296" s="253"/>
      <c r="W296" s="243"/>
      <c r="X296" s="243"/>
    </row>
    <row r="297" spans="1:24" x14ac:dyDescent="0.3">
      <c r="A297" s="243"/>
      <c r="B297" s="253"/>
      <c r="C297" s="257"/>
      <c r="D297" s="1024"/>
      <c r="E297" s="253"/>
      <c r="F297" s="253"/>
      <c r="G297" s="253"/>
      <c r="H297" s="253"/>
      <c r="I297" s="253"/>
      <c r="J297" s="253"/>
      <c r="K297" s="253"/>
      <c r="L297" s="253"/>
      <c r="M297" s="253"/>
      <c r="N297" s="253"/>
      <c r="O297" s="253"/>
      <c r="P297" s="253"/>
      <c r="Q297" s="253"/>
      <c r="R297" s="253"/>
      <c r="S297" s="253"/>
      <c r="T297" s="253"/>
      <c r="U297" s="253"/>
      <c r="V297" s="253"/>
      <c r="W297" s="243"/>
      <c r="X297" s="243"/>
    </row>
    <row r="298" spans="1:24" x14ac:dyDescent="0.3">
      <c r="A298" s="243"/>
      <c r="B298" s="253"/>
      <c r="C298" s="257"/>
      <c r="D298" s="1024"/>
      <c r="E298" s="253"/>
      <c r="F298" s="253"/>
      <c r="G298" s="253"/>
      <c r="H298" s="253"/>
      <c r="I298" s="253"/>
      <c r="J298" s="253"/>
      <c r="K298" s="253"/>
      <c r="L298" s="253"/>
      <c r="M298" s="253"/>
      <c r="N298" s="253"/>
      <c r="O298" s="253"/>
      <c r="P298" s="253"/>
      <c r="Q298" s="253"/>
      <c r="R298" s="253"/>
      <c r="S298" s="253"/>
      <c r="T298" s="253"/>
      <c r="U298" s="253"/>
      <c r="V298" s="253"/>
      <c r="W298" s="243"/>
      <c r="X298" s="243"/>
    </row>
    <row r="299" spans="1:24" x14ac:dyDescent="0.3">
      <c r="A299" s="243"/>
      <c r="B299" s="253"/>
      <c r="C299" s="257"/>
      <c r="D299" s="1024"/>
      <c r="E299" s="253"/>
      <c r="F299" s="253"/>
      <c r="G299" s="253"/>
      <c r="H299" s="253"/>
      <c r="I299" s="253"/>
      <c r="J299" s="253"/>
      <c r="K299" s="253"/>
      <c r="L299" s="253"/>
      <c r="M299" s="253"/>
      <c r="N299" s="253"/>
      <c r="O299" s="253"/>
      <c r="P299" s="253"/>
      <c r="Q299" s="253"/>
      <c r="R299" s="253"/>
      <c r="S299" s="253"/>
      <c r="T299" s="253"/>
      <c r="U299" s="253"/>
      <c r="V299" s="253"/>
      <c r="W299" s="243"/>
      <c r="X299" s="243"/>
    </row>
    <row r="300" spans="1:24" x14ac:dyDescent="0.3">
      <c r="A300" s="243"/>
      <c r="B300" s="253"/>
      <c r="C300" s="257"/>
      <c r="D300" s="1024"/>
      <c r="E300" s="253"/>
      <c r="F300" s="253"/>
      <c r="G300" s="253"/>
      <c r="H300" s="253"/>
      <c r="I300" s="253"/>
      <c r="J300" s="253"/>
      <c r="K300" s="253"/>
      <c r="L300" s="253"/>
      <c r="M300" s="253"/>
      <c r="N300" s="253"/>
      <c r="O300" s="253"/>
      <c r="P300" s="253"/>
      <c r="Q300" s="253"/>
      <c r="R300" s="253"/>
      <c r="S300" s="253"/>
      <c r="T300" s="253"/>
      <c r="U300" s="253"/>
      <c r="V300" s="253"/>
      <c r="W300" s="243"/>
      <c r="X300" s="243"/>
    </row>
    <row r="301" spans="1:24" x14ac:dyDescent="0.3">
      <c r="A301" s="243"/>
      <c r="B301" s="253"/>
      <c r="C301" s="257"/>
      <c r="D301" s="1024"/>
      <c r="E301" s="253"/>
      <c r="F301" s="253"/>
      <c r="G301" s="253"/>
      <c r="H301" s="253"/>
      <c r="I301" s="253"/>
      <c r="J301" s="253"/>
      <c r="K301" s="253"/>
      <c r="L301" s="253"/>
      <c r="M301" s="253"/>
      <c r="N301" s="253"/>
      <c r="O301" s="253"/>
      <c r="P301" s="253"/>
      <c r="Q301" s="253"/>
      <c r="R301" s="253"/>
      <c r="S301" s="253"/>
      <c r="T301" s="253"/>
      <c r="U301" s="253"/>
      <c r="V301" s="253"/>
      <c r="W301" s="243"/>
      <c r="X301" s="243"/>
    </row>
    <row r="302" spans="1:24" x14ac:dyDescent="0.3">
      <c r="A302" s="243"/>
      <c r="B302" s="253"/>
      <c r="C302" s="257"/>
      <c r="D302" s="1024"/>
      <c r="E302" s="253"/>
      <c r="F302" s="253"/>
      <c r="G302" s="253"/>
      <c r="H302" s="253"/>
      <c r="I302" s="253"/>
      <c r="J302" s="253"/>
      <c r="K302" s="253"/>
      <c r="L302" s="253"/>
      <c r="M302" s="253"/>
      <c r="N302" s="253"/>
      <c r="O302" s="253"/>
      <c r="P302" s="253"/>
      <c r="Q302" s="253"/>
      <c r="R302" s="253"/>
      <c r="S302" s="253"/>
      <c r="T302" s="253"/>
      <c r="U302" s="253"/>
      <c r="V302" s="253"/>
      <c r="W302" s="243"/>
      <c r="X302" s="243"/>
    </row>
    <row r="303" spans="1:24" x14ac:dyDescent="0.3">
      <c r="A303" s="243"/>
      <c r="B303" s="253"/>
      <c r="C303" s="257"/>
      <c r="D303" s="1024"/>
      <c r="E303" s="253"/>
      <c r="F303" s="253"/>
      <c r="G303" s="253"/>
      <c r="H303" s="253"/>
      <c r="I303" s="253"/>
      <c r="J303" s="253"/>
      <c r="K303" s="253"/>
      <c r="L303" s="253"/>
      <c r="M303" s="253"/>
      <c r="N303" s="253"/>
      <c r="O303" s="253"/>
      <c r="P303" s="253"/>
      <c r="Q303" s="253"/>
      <c r="R303" s="253"/>
      <c r="S303" s="253"/>
      <c r="T303" s="253"/>
      <c r="U303" s="253"/>
      <c r="V303" s="253"/>
      <c r="W303" s="243"/>
      <c r="X303" s="243"/>
    </row>
    <row r="304" spans="1:24" x14ac:dyDescent="0.3">
      <c r="A304" s="243"/>
      <c r="B304" s="253"/>
      <c r="C304" s="257"/>
      <c r="D304" s="1024"/>
      <c r="E304" s="253"/>
      <c r="F304" s="253"/>
      <c r="G304" s="253"/>
      <c r="H304" s="253"/>
      <c r="I304" s="253"/>
      <c r="J304" s="253"/>
      <c r="K304" s="253"/>
      <c r="L304" s="253"/>
      <c r="M304" s="253"/>
      <c r="N304" s="253"/>
      <c r="O304" s="253"/>
      <c r="P304" s="253"/>
      <c r="Q304" s="253"/>
      <c r="R304" s="253"/>
      <c r="S304" s="253"/>
      <c r="T304" s="253"/>
      <c r="U304" s="253"/>
      <c r="V304" s="253"/>
      <c r="W304" s="243"/>
      <c r="X304" s="243"/>
    </row>
    <row r="305" spans="1:24" x14ac:dyDescent="0.3">
      <c r="A305" s="243"/>
      <c r="B305" s="253"/>
      <c r="C305" s="257"/>
      <c r="D305" s="1024"/>
      <c r="E305" s="253"/>
      <c r="F305" s="253"/>
      <c r="G305" s="253"/>
      <c r="H305" s="253"/>
      <c r="I305" s="253"/>
      <c r="J305" s="253"/>
      <c r="K305" s="253"/>
      <c r="L305" s="253"/>
      <c r="M305" s="253"/>
      <c r="N305" s="253"/>
      <c r="O305" s="253"/>
      <c r="P305" s="253"/>
      <c r="Q305" s="253"/>
      <c r="R305" s="253"/>
      <c r="S305" s="253"/>
      <c r="T305" s="253"/>
      <c r="U305" s="253"/>
      <c r="V305" s="253"/>
      <c r="W305" s="243"/>
      <c r="X305" s="243"/>
    </row>
    <row r="306" spans="1:24" x14ac:dyDescent="0.3">
      <c r="A306" s="243"/>
      <c r="B306" s="253"/>
      <c r="C306" s="257"/>
      <c r="D306" s="1024"/>
      <c r="E306" s="253"/>
      <c r="F306" s="253"/>
      <c r="G306" s="253"/>
      <c r="H306" s="253"/>
      <c r="I306" s="253"/>
      <c r="J306" s="253"/>
      <c r="K306" s="253"/>
      <c r="L306" s="253"/>
      <c r="M306" s="253"/>
      <c r="N306" s="253"/>
      <c r="O306" s="253"/>
      <c r="P306" s="253"/>
      <c r="Q306" s="253"/>
      <c r="R306" s="253"/>
      <c r="S306" s="253"/>
      <c r="T306" s="253"/>
      <c r="U306" s="253"/>
      <c r="V306" s="253"/>
      <c r="W306" s="243"/>
      <c r="X306" s="243"/>
    </row>
    <row r="307" spans="1:24" x14ac:dyDescent="0.3">
      <c r="A307" s="243"/>
      <c r="B307" s="253"/>
      <c r="C307" s="257"/>
      <c r="D307" s="1024"/>
      <c r="E307" s="253"/>
      <c r="F307" s="253"/>
      <c r="G307" s="253"/>
      <c r="H307" s="253"/>
      <c r="I307" s="253"/>
      <c r="J307" s="253"/>
      <c r="K307" s="253"/>
      <c r="L307" s="253"/>
      <c r="M307" s="253"/>
      <c r="N307" s="253"/>
      <c r="O307" s="253"/>
      <c r="P307" s="253"/>
      <c r="Q307" s="253"/>
      <c r="R307" s="253"/>
      <c r="S307" s="253"/>
      <c r="T307" s="253"/>
      <c r="U307" s="253"/>
      <c r="V307" s="253"/>
      <c r="W307" s="243"/>
      <c r="X307" s="243"/>
    </row>
    <row r="308" spans="1:24" x14ac:dyDescent="0.3">
      <c r="A308" s="243"/>
      <c r="B308" s="253"/>
      <c r="C308" s="257"/>
      <c r="D308" s="1024"/>
      <c r="E308" s="253"/>
      <c r="F308" s="253"/>
      <c r="G308" s="253"/>
      <c r="H308" s="253"/>
      <c r="I308" s="253"/>
      <c r="J308" s="253"/>
      <c r="K308" s="253"/>
      <c r="L308" s="253"/>
      <c r="M308" s="253"/>
      <c r="N308" s="253"/>
      <c r="O308" s="253"/>
      <c r="P308" s="253"/>
      <c r="Q308" s="253"/>
      <c r="R308" s="253"/>
      <c r="S308" s="253"/>
      <c r="T308" s="253"/>
      <c r="U308" s="253"/>
      <c r="V308" s="253"/>
      <c r="W308" s="243"/>
      <c r="X308" s="243"/>
    </row>
    <row r="309" spans="1:24" x14ac:dyDescent="0.3">
      <c r="A309" s="243"/>
      <c r="B309" s="253"/>
      <c r="C309" s="257"/>
      <c r="D309" s="1024"/>
      <c r="E309" s="253"/>
      <c r="F309" s="253"/>
      <c r="G309" s="253"/>
      <c r="H309" s="253"/>
      <c r="I309" s="253"/>
      <c r="J309" s="253"/>
      <c r="K309" s="253"/>
      <c r="L309" s="253"/>
      <c r="M309" s="253"/>
      <c r="N309" s="253"/>
      <c r="O309" s="253"/>
      <c r="P309" s="253"/>
      <c r="Q309" s="253"/>
      <c r="R309" s="253"/>
      <c r="S309" s="253"/>
      <c r="T309" s="253"/>
      <c r="U309" s="253"/>
      <c r="V309" s="253"/>
      <c r="W309" s="243"/>
      <c r="X309" s="243"/>
    </row>
    <row r="310" spans="1:24" x14ac:dyDescent="0.3">
      <c r="A310" s="243"/>
      <c r="B310" s="253"/>
      <c r="C310" s="257"/>
      <c r="D310" s="1024"/>
      <c r="E310" s="253"/>
      <c r="F310" s="253"/>
      <c r="G310" s="253"/>
      <c r="H310" s="253"/>
      <c r="I310" s="253"/>
      <c r="J310" s="253"/>
      <c r="K310" s="253"/>
      <c r="L310" s="253"/>
      <c r="M310" s="253"/>
      <c r="N310" s="253"/>
      <c r="O310" s="253"/>
      <c r="P310" s="253"/>
      <c r="Q310" s="253"/>
      <c r="R310" s="253"/>
      <c r="S310" s="253"/>
      <c r="T310" s="253"/>
      <c r="U310" s="253"/>
      <c r="V310" s="253"/>
      <c r="W310" s="243"/>
      <c r="X310" s="243"/>
    </row>
    <row r="311" spans="1:24" x14ac:dyDescent="0.3">
      <c r="A311" s="243"/>
      <c r="B311" s="253"/>
      <c r="C311" s="257"/>
      <c r="D311" s="1024"/>
      <c r="E311" s="253"/>
      <c r="F311" s="253"/>
      <c r="G311" s="253"/>
      <c r="H311" s="253"/>
      <c r="I311" s="253"/>
      <c r="J311" s="253"/>
      <c r="K311" s="253"/>
      <c r="L311" s="253"/>
      <c r="M311" s="253"/>
      <c r="N311" s="253"/>
      <c r="O311" s="253"/>
      <c r="P311" s="253"/>
      <c r="Q311" s="253"/>
      <c r="R311" s="253"/>
      <c r="S311" s="253"/>
      <c r="T311" s="253"/>
      <c r="U311" s="253"/>
      <c r="V311" s="253"/>
      <c r="W311" s="243"/>
      <c r="X311" s="243"/>
    </row>
    <row r="312" spans="1:24" x14ac:dyDescent="0.3">
      <c r="A312" s="243"/>
      <c r="B312" s="253"/>
      <c r="C312" s="257"/>
      <c r="D312" s="1024"/>
      <c r="E312" s="253"/>
      <c r="F312" s="253"/>
      <c r="G312" s="253"/>
      <c r="H312" s="253"/>
      <c r="I312" s="253"/>
      <c r="J312" s="253"/>
      <c r="K312" s="253"/>
      <c r="L312" s="253"/>
      <c r="M312" s="253"/>
      <c r="N312" s="253"/>
      <c r="O312" s="253"/>
      <c r="P312" s="253"/>
      <c r="Q312" s="253"/>
      <c r="R312" s="253"/>
      <c r="S312" s="253"/>
      <c r="T312" s="253"/>
      <c r="U312" s="253"/>
      <c r="V312" s="253"/>
      <c r="W312" s="243"/>
      <c r="X312" s="243"/>
    </row>
    <row r="313" spans="1:24" x14ac:dyDescent="0.3">
      <c r="A313" s="243"/>
      <c r="B313" s="253"/>
      <c r="C313" s="257"/>
      <c r="D313" s="1024"/>
      <c r="E313" s="253"/>
      <c r="F313" s="253"/>
      <c r="G313" s="253"/>
      <c r="H313" s="253"/>
      <c r="I313" s="253"/>
      <c r="J313" s="253"/>
      <c r="K313" s="253"/>
      <c r="L313" s="253"/>
      <c r="M313" s="253"/>
      <c r="N313" s="253"/>
      <c r="O313" s="253"/>
      <c r="P313" s="253"/>
      <c r="Q313" s="253"/>
      <c r="R313" s="253"/>
      <c r="S313" s="253"/>
      <c r="T313" s="253"/>
      <c r="U313" s="253"/>
      <c r="V313" s="253"/>
      <c r="W313" s="243"/>
      <c r="X313" s="243"/>
    </row>
    <row r="314" spans="1:24" x14ac:dyDescent="0.3">
      <c r="A314" s="243"/>
      <c r="B314" s="253"/>
      <c r="C314" s="257"/>
      <c r="D314" s="1024"/>
      <c r="E314" s="253"/>
      <c r="F314" s="253"/>
      <c r="G314" s="253"/>
      <c r="H314" s="253"/>
      <c r="I314" s="253"/>
      <c r="J314" s="253"/>
      <c r="K314" s="253"/>
      <c r="L314" s="253"/>
      <c r="M314" s="253"/>
      <c r="N314" s="253"/>
      <c r="O314" s="253"/>
      <c r="P314" s="253"/>
      <c r="Q314" s="253"/>
      <c r="R314" s="253"/>
      <c r="S314" s="253"/>
      <c r="T314" s="253"/>
      <c r="U314" s="253"/>
      <c r="V314" s="253"/>
      <c r="W314" s="243"/>
      <c r="X314" s="243"/>
    </row>
    <row r="315" spans="1:24" x14ac:dyDescent="0.3">
      <c r="A315" s="243"/>
      <c r="B315" s="253"/>
      <c r="C315" s="257"/>
      <c r="D315" s="1024"/>
      <c r="E315" s="253"/>
      <c r="F315" s="253"/>
      <c r="G315" s="253"/>
      <c r="H315" s="253"/>
      <c r="I315" s="253"/>
      <c r="J315" s="253"/>
      <c r="K315" s="253"/>
      <c r="L315" s="253"/>
      <c r="M315" s="253"/>
      <c r="N315" s="253"/>
      <c r="O315" s="253"/>
      <c r="P315" s="253"/>
      <c r="Q315" s="253"/>
      <c r="R315" s="253"/>
      <c r="S315" s="253"/>
      <c r="T315" s="253"/>
      <c r="U315" s="253"/>
      <c r="V315" s="253"/>
      <c r="W315" s="243"/>
      <c r="X315" s="243"/>
    </row>
    <row r="316" spans="1:24" x14ac:dyDescent="0.3">
      <c r="A316" s="243"/>
      <c r="B316" s="253"/>
      <c r="C316" s="257"/>
      <c r="D316" s="1024"/>
      <c r="E316" s="253"/>
      <c r="F316" s="253"/>
      <c r="G316" s="253"/>
      <c r="H316" s="253"/>
      <c r="I316" s="253"/>
      <c r="J316" s="253"/>
      <c r="K316" s="253"/>
      <c r="L316" s="253"/>
      <c r="M316" s="253"/>
      <c r="N316" s="253"/>
      <c r="O316" s="253"/>
      <c r="P316" s="253"/>
      <c r="Q316" s="253"/>
      <c r="R316" s="253"/>
      <c r="S316" s="253"/>
      <c r="T316" s="253"/>
      <c r="U316" s="253"/>
      <c r="V316" s="253"/>
      <c r="W316" s="243"/>
      <c r="X316" s="243"/>
    </row>
    <row r="317" spans="1:24" x14ac:dyDescent="0.3">
      <c r="A317" s="243"/>
      <c r="B317" s="253"/>
      <c r="C317" s="257"/>
      <c r="D317" s="1024"/>
      <c r="E317" s="253"/>
      <c r="F317" s="253"/>
      <c r="G317" s="253"/>
      <c r="H317" s="253"/>
      <c r="I317" s="253"/>
      <c r="J317" s="253"/>
      <c r="K317" s="253"/>
      <c r="L317" s="253"/>
      <c r="M317" s="253"/>
      <c r="N317" s="253"/>
      <c r="O317" s="253"/>
      <c r="P317" s="253"/>
      <c r="Q317" s="253"/>
      <c r="R317" s="253"/>
      <c r="S317" s="253"/>
      <c r="T317" s="253"/>
      <c r="U317" s="253"/>
      <c r="V317" s="253"/>
      <c r="W317" s="243"/>
      <c r="X317" s="243"/>
    </row>
    <row r="318" spans="1:24" x14ac:dyDescent="0.3">
      <c r="A318" s="243"/>
      <c r="B318" s="253"/>
      <c r="C318" s="257"/>
      <c r="D318" s="1024"/>
      <c r="E318" s="253"/>
      <c r="F318" s="253"/>
      <c r="G318" s="253"/>
      <c r="H318" s="253"/>
      <c r="I318" s="253"/>
      <c r="J318" s="253"/>
      <c r="K318" s="253"/>
      <c r="L318" s="253"/>
      <c r="M318" s="253"/>
      <c r="N318" s="253"/>
      <c r="O318" s="253"/>
      <c r="P318" s="253"/>
      <c r="Q318" s="253"/>
      <c r="R318" s="253"/>
      <c r="S318" s="253"/>
      <c r="T318" s="253"/>
      <c r="U318" s="253"/>
      <c r="V318" s="253"/>
      <c r="W318" s="243"/>
      <c r="X318" s="243"/>
    </row>
    <row r="319" spans="1:24" x14ac:dyDescent="0.3">
      <c r="A319" s="243"/>
      <c r="B319" s="253"/>
      <c r="C319" s="257"/>
      <c r="D319" s="1024"/>
      <c r="E319" s="253"/>
      <c r="F319" s="253"/>
      <c r="G319" s="253"/>
      <c r="H319" s="253"/>
      <c r="I319" s="253"/>
      <c r="J319" s="253"/>
      <c r="K319" s="253"/>
      <c r="L319" s="253"/>
      <c r="M319" s="253"/>
      <c r="N319" s="253"/>
      <c r="O319" s="253"/>
      <c r="P319" s="253"/>
      <c r="Q319" s="253"/>
      <c r="R319" s="253"/>
      <c r="S319" s="253"/>
      <c r="T319" s="253"/>
      <c r="U319" s="253"/>
      <c r="V319" s="253"/>
      <c r="W319" s="243"/>
      <c r="X319" s="243"/>
    </row>
    <row r="320" spans="1:24" x14ac:dyDescent="0.3">
      <c r="A320" s="243"/>
      <c r="B320" s="253"/>
      <c r="C320" s="257"/>
      <c r="D320" s="1024"/>
      <c r="E320" s="253"/>
      <c r="F320" s="253"/>
      <c r="G320" s="253"/>
      <c r="H320" s="253"/>
      <c r="I320" s="253"/>
      <c r="J320" s="253"/>
      <c r="K320" s="253"/>
      <c r="L320" s="253"/>
      <c r="M320" s="253"/>
      <c r="N320" s="253"/>
      <c r="O320" s="253"/>
      <c r="P320" s="253"/>
      <c r="Q320" s="253"/>
      <c r="R320" s="253"/>
      <c r="S320" s="253"/>
      <c r="T320" s="253"/>
      <c r="U320" s="253"/>
      <c r="V320" s="253"/>
      <c r="W320" s="243"/>
      <c r="X320" s="243"/>
    </row>
    <row r="321" spans="1:24" x14ac:dyDescent="0.3">
      <c r="A321" s="243"/>
      <c r="B321" s="253"/>
      <c r="C321" s="257"/>
      <c r="D321" s="1024"/>
      <c r="E321" s="253"/>
      <c r="F321" s="253"/>
      <c r="G321" s="253"/>
      <c r="H321" s="253"/>
      <c r="I321" s="253"/>
      <c r="J321" s="253"/>
      <c r="K321" s="253"/>
      <c r="L321" s="253"/>
      <c r="M321" s="253"/>
      <c r="N321" s="253"/>
      <c r="O321" s="253"/>
      <c r="P321" s="253"/>
      <c r="Q321" s="253"/>
      <c r="R321" s="253"/>
      <c r="S321" s="253"/>
      <c r="T321" s="253"/>
      <c r="U321" s="253"/>
      <c r="V321" s="253"/>
      <c r="W321" s="243"/>
      <c r="X321" s="243"/>
    </row>
    <row r="322" spans="1:24" x14ac:dyDescent="0.3">
      <c r="A322" s="243"/>
      <c r="B322" s="253"/>
      <c r="C322" s="257"/>
      <c r="D322" s="1024"/>
      <c r="E322" s="253"/>
      <c r="F322" s="253"/>
      <c r="G322" s="253"/>
      <c r="H322" s="253"/>
      <c r="I322" s="253"/>
      <c r="J322" s="253"/>
      <c r="K322" s="253"/>
      <c r="L322" s="253"/>
      <c r="M322" s="253"/>
      <c r="N322" s="253"/>
      <c r="O322" s="253"/>
      <c r="P322" s="253"/>
      <c r="Q322" s="253"/>
      <c r="R322" s="253"/>
      <c r="S322" s="253"/>
      <c r="T322" s="253"/>
      <c r="U322" s="253"/>
      <c r="V322" s="253"/>
      <c r="W322" s="243"/>
      <c r="X322" s="243"/>
    </row>
    <row r="323" spans="1:24" x14ac:dyDescent="0.3">
      <c r="A323" s="243"/>
      <c r="B323" s="253"/>
      <c r="C323" s="257"/>
      <c r="D323" s="1024"/>
      <c r="E323" s="253"/>
      <c r="F323" s="253"/>
      <c r="G323" s="253"/>
      <c r="H323" s="253"/>
      <c r="I323" s="253"/>
      <c r="J323" s="253"/>
      <c r="K323" s="253"/>
      <c r="L323" s="253"/>
      <c r="M323" s="253"/>
      <c r="N323" s="253"/>
      <c r="O323" s="253"/>
      <c r="P323" s="253"/>
      <c r="Q323" s="253"/>
      <c r="R323" s="253"/>
      <c r="S323" s="253"/>
      <c r="T323" s="253"/>
      <c r="U323" s="253"/>
      <c r="V323" s="253"/>
      <c r="W323" s="243"/>
      <c r="X323" s="243"/>
    </row>
    <row r="324" spans="1:24" x14ac:dyDescent="0.3">
      <c r="A324" s="243"/>
      <c r="B324" s="253"/>
      <c r="C324" s="257"/>
      <c r="D324" s="1024"/>
      <c r="E324" s="253"/>
      <c r="F324" s="253"/>
      <c r="G324" s="253"/>
      <c r="H324" s="253"/>
      <c r="I324" s="253"/>
      <c r="J324" s="253"/>
      <c r="K324" s="253"/>
      <c r="L324" s="253"/>
      <c r="M324" s="253"/>
      <c r="N324" s="253"/>
      <c r="O324" s="253"/>
      <c r="P324" s="253"/>
      <c r="Q324" s="253"/>
      <c r="R324" s="253"/>
      <c r="S324" s="253"/>
      <c r="T324" s="253"/>
      <c r="U324" s="253"/>
      <c r="V324" s="253"/>
      <c r="W324" s="243"/>
      <c r="X324" s="243"/>
    </row>
    <row r="325" spans="1:24" x14ac:dyDescent="0.3">
      <c r="A325" s="243"/>
      <c r="B325" s="253"/>
      <c r="C325" s="257"/>
      <c r="D325" s="1024"/>
      <c r="E325" s="253"/>
      <c r="F325" s="253"/>
      <c r="G325" s="253"/>
      <c r="H325" s="253"/>
      <c r="I325" s="253"/>
      <c r="J325" s="253"/>
      <c r="K325" s="253"/>
      <c r="L325" s="253"/>
      <c r="M325" s="253"/>
      <c r="N325" s="253"/>
      <c r="O325" s="253"/>
      <c r="P325" s="253"/>
      <c r="Q325" s="253"/>
      <c r="R325" s="253"/>
      <c r="S325" s="253"/>
      <c r="T325" s="253"/>
      <c r="U325" s="253"/>
      <c r="V325" s="253"/>
      <c r="W325" s="243"/>
      <c r="X325" s="243"/>
    </row>
    <row r="326" spans="1:24" x14ac:dyDescent="0.3">
      <c r="A326" s="243"/>
      <c r="B326" s="253"/>
      <c r="C326" s="257"/>
      <c r="D326" s="1024"/>
      <c r="E326" s="253"/>
      <c r="F326" s="253"/>
      <c r="G326" s="253"/>
      <c r="H326" s="253"/>
      <c r="I326" s="253"/>
      <c r="J326" s="253"/>
      <c r="K326" s="253"/>
      <c r="L326" s="253"/>
      <c r="M326" s="253"/>
      <c r="N326" s="253"/>
      <c r="O326" s="253"/>
      <c r="P326" s="253"/>
      <c r="Q326" s="253"/>
      <c r="R326" s="253"/>
      <c r="S326" s="253"/>
      <c r="T326" s="253"/>
      <c r="U326" s="253"/>
      <c r="V326" s="253"/>
      <c r="W326" s="243"/>
      <c r="X326" s="243"/>
    </row>
    <row r="327" spans="1:24" x14ac:dyDescent="0.3">
      <c r="A327" s="243"/>
      <c r="B327" s="253"/>
      <c r="C327" s="257"/>
      <c r="D327" s="1024"/>
      <c r="E327" s="253"/>
      <c r="F327" s="253"/>
      <c r="G327" s="253"/>
      <c r="H327" s="253"/>
      <c r="I327" s="253"/>
      <c r="J327" s="253"/>
      <c r="K327" s="253"/>
      <c r="L327" s="253"/>
      <c r="M327" s="253"/>
      <c r="N327" s="253"/>
      <c r="O327" s="253"/>
      <c r="P327" s="253"/>
      <c r="Q327" s="253"/>
      <c r="R327" s="253"/>
      <c r="S327" s="253"/>
      <c r="T327" s="253"/>
      <c r="U327" s="253"/>
      <c r="V327" s="253"/>
      <c r="W327" s="243"/>
      <c r="X327" s="243"/>
    </row>
    <row r="328" spans="1:24" x14ac:dyDescent="0.3">
      <c r="A328" s="243"/>
      <c r="B328" s="253"/>
      <c r="C328" s="257"/>
      <c r="D328" s="1024"/>
      <c r="E328" s="253"/>
      <c r="F328" s="253"/>
      <c r="G328" s="253"/>
      <c r="H328" s="253"/>
      <c r="I328" s="253"/>
      <c r="J328" s="253"/>
      <c r="K328" s="253"/>
      <c r="L328" s="253"/>
      <c r="M328" s="253"/>
      <c r="N328" s="253"/>
      <c r="O328" s="253"/>
      <c r="P328" s="253"/>
      <c r="Q328" s="253"/>
      <c r="R328" s="253"/>
      <c r="S328" s="253"/>
      <c r="T328" s="253"/>
      <c r="U328" s="253"/>
      <c r="V328" s="253"/>
      <c r="W328" s="243"/>
      <c r="X328" s="243"/>
    </row>
    <row r="329" spans="1:24" x14ac:dyDescent="0.3">
      <c r="A329" s="243"/>
      <c r="B329" s="253"/>
      <c r="C329" s="257"/>
      <c r="D329" s="1024"/>
      <c r="E329" s="253"/>
      <c r="F329" s="253"/>
      <c r="G329" s="253"/>
      <c r="H329" s="253"/>
      <c r="I329" s="253"/>
      <c r="J329" s="253"/>
      <c r="K329" s="253"/>
      <c r="L329" s="253"/>
      <c r="M329" s="253"/>
      <c r="N329" s="253"/>
      <c r="O329" s="253"/>
      <c r="P329" s="253"/>
      <c r="Q329" s="253"/>
      <c r="R329" s="253"/>
      <c r="S329" s="253"/>
      <c r="T329" s="253"/>
      <c r="U329" s="253"/>
      <c r="V329" s="253"/>
      <c r="W329" s="243"/>
      <c r="X329" s="243"/>
    </row>
    <row r="330" spans="1:24" x14ac:dyDescent="0.3">
      <c r="A330" s="243"/>
      <c r="B330" s="253"/>
      <c r="C330" s="257"/>
      <c r="D330" s="1024"/>
      <c r="E330" s="253"/>
      <c r="F330" s="253"/>
      <c r="G330" s="253"/>
      <c r="H330" s="253"/>
      <c r="I330" s="253"/>
      <c r="J330" s="253"/>
      <c r="K330" s="253"/>
      <c r="L330" s="253"/>
      <c r="M330" s="253"/>
      <c r="N330" s="253"/>
      <c r="O330" s="253"/>
      <c r="P330" s="253"/>
      <c r="Q330" s="253"/>
      <c r="R330" s="253"/>
      <c r="S330" s="253"/>
      <c r="T330" s="253"/>
      <c r="U330" s="253"/>
      <c r="V330" s="253"/>
      <c r="W330" s="243"/>
      <c r="X330" s="243"/>
    </row>
    <row r="331" spans="1:24" x14ac:dyDescent="0.3">
      <c r="A331" s="243"/>
      <c r="B331" s="253"/>
      <c r="C331" s="257"/>
      <c r="D331" s="1024"/>
      <c r="E331" s="253"/>
      <c r="F331" s="253"/>
      <c r="G331" s="253"/>
      <c r="H331" s="253"/>
      <c r="I331" s="253"/>
      <c r="J331" s="253"/>
      <c r="K331" s="253"/>
      <c r="L331" s="253"/>
      <c r="M331" s="253"/>
      <c r="N331" s="253"/>
      <c r="O331" s="253"/>
      <c r="P331" s="253"/>
      <c r="Q331" s="253"/>
      <c r="R331" s="253"/>
      <c r="S331" s="253"/>
      <c r="T331" s="253"/>
      <c r="U331" s="253"/>
      <c r="V331" s="253"/>
      <c r="W331" s="243"/>
      <c r="X331" s="243"/>
    </row>
    <row r="332" spans="1:24" x14ac:dyDescent="0.3">
      <c r="A332" s="243"/>
      <c r="B332" s="253"/>
      <c r="C332" s="257"/>
      <c r="D332" s="1024"/>
      <c r="E332" s="253"/>
      <c r="F332" s="253"/>
      <c r="G332" s="253"/>
      <c r="H332" s="253"/>
      <c r="I332" s="253"/>
      <c r="J332" s="253"/>
      <c r="K332" s="253"/>
      <c r="L332" s="253"/>
      <c r="M332" s="253"/>
      <c r="N332" s="253"/>
      <c r="O332" s="253"/>
      <c r="P332" s="253"/>
      <c r="Q332" s="253"/>
      <c r="R332" s="253"/>
      <c r="S332" s="253"/>
      <c r="T332" s="253"/>
      <c r="U332" s="253"/>
      <c r="V332" s="253"/>
      <c r="W332" s="243"/>
      <c r="X332" s="243"/>
    </row>
    <row r="333" spans="1:24" x14ac:dyDescent="0.3">
      <c r="A333" s="243"/>
      <c r="B333" s="253"/>
      <c r="C333" s="257"/>
      <c r="D333" s="1024"/>
      <c r="E333" s="253"/>
      <c r="F333" s="253"/>
      <c r="G333" s="253"/>
      <c r="H333" s="253"/>
      <c r="I333" s="253"/>
      <c r="J333" s="253"/>
      <c r="K333" s="253"/>
      <c r="L333" s="253"/>
      <c r="M333" s="253"/>
      <c r="N333" s="253"/>
      <c r="O333" s="253"/>
      <c r="P333" s="253"/>
      <c r="Q333" s="253"/>
      <c r="R333" s="253"/>
      <c r="S333" s="253"/>
      <c r="T333" s="253"/>
      <c r="U333" s="253"/>
      <c r="V333" s="253"/>
      <c r="W333" s="243"/>
      <c r="X333" s="243"/>
    </row>
    <row r="334" spans="1:24" x14ac:dyDescent="0.3">
      <c r="A334" s="243"/>
      <c r="B334" s="253"/>
      <c r="C334" s="257"/>
      <c r="D334" s="1024"/>
      <c r="E334" s="253"/>
      <c r="F334" s="253"/>
      <c r="G334" s="253"/>
      <c r="H334" s="253"/>
      <c r="I334" s="253"/>
      <c r="J334" s="253"/>
      <c r="K334" s="253"/>
      <c r="L334" s="253"/>
      <c r="M334" s="253"/>
      <c r="N334" s="253"/>
      <c r="O334" s="253"/>
      <c r="P334" s="253"/>
      <c r="Q334" s="253"/>
      <c r="R334" s="253"/>
      <c r="S334" s="253"/>
      <c r="T334" s="253"/>
      <c r="U334" s="253"/>
      <c r="V334" s="253"/>
      <c r="W334" s="243"/>
      <c r="X334" s="243"/>
    </row>
    <row r="335" spans="1:24" x14ac:dyDescent="0.3">
      <c r="A335" s="243"/>
      <c r="B335" s="253"/>
      <c r="C335" s="257"/>
      <c r="D335" s="1024"/>
      <c r="E335" s="253"/>
      <c r="F335" s="253"/>
      <c r="G335" s="253"/>
      <c r="H335" s="253"/>
      <c r="I335" s="253"/>
      <c r="J335" s="253"/>
      <c r="K335" s="253"/>
      <c r="L335" s="253"/>
      <c r="M335" s="253"/>
      <c r="N335" s="253"/>
      <c r="O335" s="253"/>
      <c r="P335" s="253"/>
      <c r="Q335" s="253"/>
      <c r="R335" s="253"/>
      <c r="S335" s="253"/>
      <c r="T335" s="253"/>
      <c r="U335" s="253"/>
      <c r="V335" s="253"/>
      <c r="W335" s="243"/>
      <c r="X335" s="243"/>
    </row>
    <row r="336" spans="1:24" x14ac:dyDescent="0.3">
      <c r="A336" s="243"/>
      <c r="B336" s="253"/>
      <c r="C336" s="257"/>
      <c r="D336" s="1024"/>
      <c r="E336" s="253"/>
      <c r="F336" s="253"/>
      <c r="G336" s="253"/>
      <c r="H336" s="253"/>
      <c r="I336" s="253"/>
      <c r="J336" s="253"/>
      <c r="K336" s="253"/>
      <c r="L336" s="253"/>
      <c r="M336" s="253"/>
      <c r="N336" s="253"/>
      <c r="O336" s="253"/>
      <c r="P336" s="253"/>
      <c r="Q336" s="253"/>
      <c r="R336" s="253"/>
      <c r="S336" s="253"/>
      <c r="T336" s="253"/>
      <c r="U336" s="253"/>
      <c r="V336" s="253"/>
      <c r="W336" s="243"/>
      <c r="X336" s="243"/>
    </row>
    <row r="337" spans="1:24" x14ac:dyDescent="0.3">
      <c r="A337" s="243"/>
      <c r="B337" s="253"/>
      <c r="C337" s="257"/>
      <c r="D337" s="1024"/>
      <c r="E337" s="253"/>
      <c r="F337" s="253"/>
      <c r="G337" s="253"/>
      <c r="H337" s="253"/>
      <c r="I337" s="253"/>
      <c r="J337" s="253"/>
      <c r="K337" s="253"/>
      <c r="L337" s="253"/>
      <c r="M337" s="253"/>
      <c r="N337" s="253"/>
      <c r="O337" s="253"/>
      <c r="P337" s="253"/>
      <c r="Q337" s="253"/>
      <c r="R337" s="253"/>
      <c r="S337" s="253"/>
      <c r="T337" s="253"/>
      <c r="U337" s="253"/>
      <c r="V337" s="253"/>
      <c r="W337" s="243"/>
      <c r="X337" s="243"/>
    </row>
    <row r="338" spans="1:24" x14ac:dyDescent="0.3">
      <c r="A338" s="243"/>
      <c r="B338" s="253"/>
      <c r="C338" s="257"/>
      <c r="D338" s="1024"/>
      <c r="E338" s="253"/>
      <c r="F338" s="253"/>
      <c r="G338" s="253"/>
      <c r="H338" s="253"/>
      <c r="I338" s="253"/>
      <c r="J338" s="253"/>
      <c r="K338" s="253"/>
      <c r="L338" s="253"/>
      <c r="M338" s="253"/>
      <c r="N338" s="253"/>
      <c r="O338" s="253"/>
      <c r="P338" s="253"/>
      <c r="Q338" s="253"/>
      <c r="R338" s="253"/>
      <c r="S338" s="253"/>
      <c r="T338" s="253"/>
      <c r="U338" s="253"/>
      <c r="V338" s="253"/>
      <c r="W338" s="243"/>
      <c r="X338" s="243"/>
    </row>
    <row r="339" spans="1:24" x14ac:dyDescent="0.3">
      <c r="A339" s="243"/>
      <c r="B339" s="253"/>
      <c r="C339" s="257"/>
      <c r="D339" s="1024"/>
      <c r="E339" s="253"/>
      <c r="F339" s="253"/>
      <c r="G339" s="253"/>
      <c r="H339" s="253"/>
      <c r="I339" s="253"/>
      <c r="J339" s="253"/>
      <c r="K339" s="253"/>
      <c r="L339" s="253"/>
      <c r="M339" s="253"/>
      <c r="N339" s="253"/>
      <c r="O339" s="253"/>
      <c r="P339" s="253"/>
      <c r="Q339" s="253"/>
      <c r="R339" s="253"/>
      <c r="S339" s="253"/>
      <c r="T339" s="253"/>
      <c r="U339" s="253"/>
      <c r="V339" s="253"/>
      <c r="W339" s="243"/>
      <c r="X339" s="243"/>
    </row>
    <row r="340" spans="1:24" x14ac:dyDescent="0.3">
      <c r="A340" s="243"/>
      <c r="B340" s="253"/>
      <c r="C340" s="257"/>
      <c r="D340" s="1024"/>
      <c r="E340" s="253"/>
      <c r="F340" s="253"/>
      <c r="G340" s="253"/>
      <c r="H340" s="253"/>
      <c r="I340" s="253"/>
      <c r="J340" s="253"/>
      <c r="K340" s="253"/>
      <c r="L340" s="253"/>
      <c r="M340" s="253"/>
      <c r="N340" s="253"/>
      <c r="O340" s="253"/>
      <c r="P340" s="253"/>
      <c r="Q340" s="253"/>
      <c r="R340" s="253"/>
      <c r="S340" s="253"/>
      <c r="T340" s="253"/>
      <c r="U340" s="253"/>
      <c r="V340" s="253"/>
      <c r="W340" s="243"/>
      <c r="X340" s="243"/>
    </row>
    <row r="341" spans="1:24" x14ac:dyDescent="0.3">
      <c r="A341" s="243"/>
      <c r="B341" s="253"/>
      <c r="C341" s="257"/>
      <c r="D341" s="1024"/>
      <c r="E341" s="253"/>
      <c r="F341" s="253"/>
      <c r="G341" s="253"/>
      <c r="H341" s="253"/>
      <c r="I341" s="253"/>
      <c r="J341" s="253"/>
      <c r="K341" s="253"/>
      <c r="L341" s="253"/>
      <c r="M341" s="253"/>
      <c r="N341" s="253"/>
      <c r="O341" s="253"/>
      <c r="P341" s="253"/>
      <c r="Q341" s="253"/>
      <c r="R341" s="253"/>
      <c r="S341" s="253"/>
      <c r="T341" s="253"/>
      <c r="U341" s="253"/>
      <c r="V341" s="253"/>
      <c r="W341" s="243"/>
      <c r="X341" s="243"/>
    </row>
    <row r="342" spans="1:24" x14ac:dyDescent="0.3">
      <c r="A342" s="243"/>
      <c r="B342" s="253"/>
      <c r="C342" s="257"/>
      <c r="D342" s="1024"/>
      <c r="E342" s="253"/>
      <c r="F342" s="253"/>
      <c r="G342" s="253"/>
      <c r="H342" s="253"/>
      <c r="I342" s="253"/>
      <c r="J342" s="253"/>
      <c r="K342" s="253"/>
      <c r="L342" s="253"/>
      <c r="M342" s="253"/>
      <c r="N342" s="253"/>
      <c r="O342" s="253"/>
      <c r="P342" s="253"/>
      <c r="Q342" s="253"/>
      <c r="R342" s="253"/>
      <c r="S342" s="253"/>
      <c r="T342" s="253"/>
      <c r="U342" s="253"/>
      <c r="V342" s="253"/>
      <c r="W342" s="243"/>
      <c r="X342" s="243"/>
    </row>
    <row r="343" spans="1:24" x14ac:dyDescent="0.3">
      <c r="A343" s="243"/>
      <c r="B343" s="253"/>
      <c r="C343" s="257"/>
      <c r="D343" s="1024"/>
      <c r="E343" s="253"/>
      <c r="F343" s="253"/>
      <c r="G343" s="253"/>
      <c r="H343" s="253"/>
      <c r="I343" s="253"/>
      <c r="J343" s="253"/>
      <c r="K343" s="253"/>
      <c r="L343" s="253"/>
      <c r="M343" s="253"/>
      <c r="N343" s="253"/>
      <c r="O343" s="253"/>
      <c r="P343" s="253"/>
      <c r="Q343" s="253"/>
      <c r="R343" s="253"/>
      <c r="S343" s="253"/>
      <c r="T343" s="253"/>
      <c r="U343" s="253"/>
      <c r="V343" s="253"/>
      <c r="W343" s="243"/>
      <c r="X343" s="243"/>
    </row>
    <row r="344" spans="1:24" x14ac:dyDescent="0.3">
      <c r="A344" s="243"/>
      <c r="B344" s="253"/>
      <c r="C344" s="257"/>
      <c r="D344" s="1024"/>
      <c r="E344" s="253"/>
      <c r="F344" s="253"/>
      <c r="G344" s="253"/>
      <c r="H344" s="253"/>
      <c r="I344" s="253"/>
      <c r="J344" s="253"/>
      <c r="K344" s="253"/>
      <c r="L344" s="253"/>
      <c r="M344" s="253"/>
      <c r="N344" s="253"/>
      <c r="O344" s="253"/>
      <c r="P344" s="253"/>
      <c r="Q344" s="253"/>
      <c r="R344" s="253"/>
      <c r="S344" s="253"/>
      <c r="T344" s="253"/>
      <c r="U344" s="253"/>
      <c r="V344" s="253"/>
      <c r="W344" s="243"/>
      <c r="X344" s="243"/>
    </row>
    <row r="345" spans="1:24" x14ac:dyDescent="0.3">
      <c r="A345" s="243"/>
      <c r="B345" s="253"/>
      <c r="C345" s="257"/>
      <c r="D345" s="1024"/>
      <c r="E345" s="253"/>
      <c r="F345" s="253"/>
      <c r="G345" s="253"/>
      <c r="H345" s="253"/>
      <c r="I345" s="253"/>
      <c r="J345" s="253"/>
      <c r="K345" s="253"/>
      <c r="L345" s="253"/>
      <c r="M345" s="253"/>
      <c r="N345" s="253"/>
      <c r="O345" s="253"/>
      <c r="P345" s="253"/>
      <c r="Q345" s="253"/>
      <c r="R345" s="253"/>
      <c r="S345" s="253"/>
      <c r="T345" s="253"/>
      <c r="U345" s="253"/>
      <c r="V345" s="253"/>
      <c r="W345" s="243"/>
      <c r="X345" s="243"/>
    </row>
    <row r="346" spans="1:24" x14ac:dyDescent="0.3">
      <c r="A346" s="243"/>
      <c r="B346" s="253"/>
      <c r="C346" s="257"/>
      <c r="D346" s="1024"/>
      <c r="E346" s="253"/>
      <c r="F346" s="253"/>
      <c r="G346" s="253"/>
      <c r="H346" s="253"/>
      <c r="I346" s="253"/>
      <c r="J346" s="253"/>
      <c r="K346" s="253"/>
      <c r="L346" s="253"/>
      <c r="M346" s="253"/>
      <c r="N346" s="253"/>
      <c r="O346" s="253"/>
      <c r="P346" s="253"/>
      <c r="Q346" s="253"/>
      <c r="R346" s="253"/>
      <c r="S346" s="253"/>
      <c r="T346" s="253"/>
      <c r="U346" s="253"/>
      <c r="V346" s="253"/>
      <c r="W346" s="243"/>
      <c r="X346" s="243"/>
    </row>
    <row r="347" spans="1:24" x14ac:dyDescent="0.3">
      <c r="A347" s="243"/>
      <c r="B347" s="253"/>
      <c r="C347" s="257"/>
      <c r="D347" s="1024"/>
      <c r="E347" s="253"/>
      <c r="F347" s="253"/>
      <c r="G347" s="253"/>
      <c r="H347" s="253"/>
      <c r="I347" s="253"/>
      <c r="J347" s="253"/>
      <c r="K347" s="253"/>
      <c r="L347" s="253"/>
      <c r="M347" s="253"/>
      <c r="N347" s="253"/>
      <c r="O347" s="253"/>
      <c r="P347" s="253"/>
      <c r="Q347" s="253"/>
      <c r="R347" s="253"/>
      <c r="S347" s="253"/>
      <c r="T347" s="253"/>
      <c r="U347" s="253"/>
      <c r="V347" s="253"/>
      <c r="W347" s="243"/>
      <c r="X347" s="243"/>
    </row>
    <row r="348" spans="1:24" x14ac:dyDescent="0.3">
      <c r="A348" s="243"/>
      <c r="B348" s="253"/>
      <c r="C348" s="257"/>
      <c r="D348" s="1024"/>
      <c r="E348" s="253"/>
      <c r="F348" s="253"/>
      <c r="G348" s="253"/>
      <c r="H348" s="253"/>
      <c r="I348" s="253"/>
      <c r="J348" s="253"/>
      <c r="K348" s="253"/>
      <c r="L348" s="253"/>
      <c r="M348" s="253"/>
      <c r="N348" s="253"/>
      <c r="O348" s="253"/>
      <c r="P348" s="253"/>
      <c r="Q348" s="253"/>
      <c r="R348" s="253"/>
      <c r="S348" s="253"/>
      <c r="T348" s="253"/>
      <c r="U348" s="253"/>
      <c r="V348" s="253"/>
      <c r="W348" s="243"/>
      <c r="X348" s="243"/>
    </row>
    <row r="349" spans="1:24" x14ac:dyDescent="0.3">
      <c r="A349" s="243"/>
      <c r="B349" s="253"/>
      <c r="C349" s="257"/>
      <c r="D349" s="1024"/>
      <c r="E349" s="253"/>
      <c r="F349" s="253"/>
      <c r="G349" s="253"/>
      <c r="H349" s="253"/>
      <c r="I349" s="253"/>
      <c r="J349" s="253"/>
      <c r="K349" s="253"/>
      <c r="L349" s="253"/>
      <c r="M349" s="253"/>
      <c r="N349" s="253"/>
      <c r="O349" s="253"/>
      <c r="P349" s="253"/>
      <c r="Q349" s="253"/>
      <c r="R349" s="253"/>
      <c r="S349" s="253"/>
      <c r="T349" s="253"/>
      <c r="U349" s="253"/>
      <c r="V349" s="253"/>
      <c r="W349" s="243"/>
      <c r="X349" s="243"/>
    </row>
    <row r="350" spans="1:24" x14ac:dyDescent="0.3">
      <c r="A350" s="243"/>
      <c r="B350" s="253"/>
      <c r="C350" s="257"/>
      <c r="D350" s="1024"/>
      <c r="E350" s="253"/>
      <c r="F350" s="253"/>
      <c r="G350" s="253"/>
      <c r="H350" s="253"/>
      <c r="I350" s="253"/>
      <c r="J350" s="253"/>
      <c r="K350" s="253"/>
      <c r="L350" s="253"/>
      <c r="M350" s="253"/>
      <c r="N350" s="253"/>
      <c r="O350" s="253"/>
      <c r="P350" s="253"/>
      <c r="Q350" s="253"/>
      <c r="R350" s="253"/>
      <c r="S350" s="253"/>
      <c r="T350" s="253"/>
      <c r="U350" s="253"/>
      <c r="V350" s="253"/>
      <c r="W350" s="243"/>
      <c r="X350" s="243"/>
    </row>
    <row r="351" spans="1:24" x14ac:dyDescent="0.3">
      <c r="A351" s="243"/>
      <c r="B351" s="253"/>
      <c r="C351" s="257"/>
      <c r="D351" s="1024"/>
      <c r="E351" s="253"/>
      <c r="F351" s="253"/>
      <c r="G351" s="253"/>
      <c r="H351" s="253"/>
      <c r="I351" s="253"/>
      <c r="J351" s="253"/>
      <c r="K351" s="253"/>
      <c r="L351" s="253"/>
      <c r="M351" s="253"/>
      <c r="N351" s="253"/>
      <c r="O351" s="253"/>
      <c r="P351" s="253"/>
      <c r="Q351" s="253"/>
      <c r="R351" s="253"/>
      <c r="S351" s="253"/>
      <c r="T351" s="253"/>
      <c r="U351" s="253"/>
      <c r="V351" s="253"/>
      <c r="W351" s="243"/>
      <c r="X351" s="243"/>
    </row>
    <row r="352" spans="1:24" x14ac:dyDescent="0.3">
      <c r="A352" s="243"/>
      <c r="B352" s="253"/>
      <c r="C352" s="257"/>
      <c r="D352" s="1024"/>
      <c r="E352" s="253"/>
      <c r="F352" s="253"/>
      <c r="G352" s="253"/>
      <c r="H352" s="253"/>
      <c r="I352" s="253"/>
      <c r="J352" s="253"/>
      <c r="K352" s="253"/>
      <c r="L352" s="253"/>
      <c r="M352" s="253"/>
      <c r="N352" s="253"/>
      <c r="O352" s="253"/>
      <c r="P352" s="253"/>
      <c r="Q352" s="253"/>
      <c r="R352" s="253"/>
      <c r="S352" s="253"/>
      <c r="T352" s="253"/>
      <c r="U352" s="253"/>
      <c r="V352" s="253"/>
      <c r="W352" s="243"/>
      <c r="X352" s="243"/>
    </row>
    <row r="353" spans="1:24" x14ac:dyDescent="0.3">
      <c r="A353" s="243"/>
      <c r="B353" s="253"/>
      <c r="C353" s="257"/>
      <c r="D353" s="1024"/>
      <c r="E353" s="253"/>
      <c r="F353" s="253"/>
      <c r="G353" s="253"/>
      <c r="H353" s="253"/>
      <c r="I353" s="253"/>
      <c r="J353" s="253"/>
      <c r="K353" s="253"/>
      <c r="L353" s="253"/>
      <c r="M353" s="253"/>
      <c r="N353" s="253"/>
      <c r="O353" s="253"/>
      <c r="P353" s="253"/>
      <c r="Q353" s="253"/>
      <c r="R353" s="253"/>
      <c r="S353" s="253"/>
      <c r="T353" s="253"/>
      <c r="U353" s="253"/>
      <c r="V353" s="253"/>
      <c r="W353" s="243"/>
      <c r="X353" s="243"/>
    </row>
    <row r="354" spans="1:24" x14ac:dyDescent="0.3">
      <c r="A354" s="243"/>
      <c r="B354" s="253"/>
      <c r="C354" s="257"/>
      <c r="D354" s="1024"/>
      <c r="E354" s="253"/>
      <c r="F354" s="253"/>
      <c r="G354" s="253"/>
      <c r="H354" s="253"/>
      <c r="I354" s="253"/>
      <c r="J354" s="253"/>
      <c r="K354" s="253"/>
      <c r="L354" s="253"/>
      <c r="M354" s="253"/>
      <c r="N354" s="253"/>
      <c r="O354" s="253"/>
      <c r="P354" s="253"/>
      <c r="Q354" s="253"/>
      <c r="R354" s="253"/>
      <c r="S354" s="253"/>
      <c r="T354" s="253"/>
      <c r="U354" s="253"/>
      <c r="V354" s="253"/>
      <c r="W354" s="243"/>
      <c r="X354" s="243"/>
    </row>
    <row r="355" spans="1:24" x14ac:dyDescent="0.3">
      <c r="A355" s="243"/>
      <c r="B355" s="253"/>
      <c r="C355" s="257"/>
      <c r="D355" s="1024"/>
      <c r="E355" s="253"/>
      <c r="F355" s="253"/>
      <c r="G355" s="253"/>
      <c r="H355" s="253"/>
      <c r="I355" s="253"/>
      <c r="J355" s="253"/>
      <c r="K355" s="253"/>
      <c r="L355" s="253"/>
      <c r="M355" s="253"/>
      <c r="N355" s="253"/>
      <c r="O355" s="253"/>
      <c r="P355" s="253"/>
      <c r="Q355" s="253"/>
      <c r="R355" s="253"/>
      <c r="S355" s="253"/>
      <c r="T355" s="253"/>
      <c r="U355" s="253"/>
      <c r="V355" s="253"/>
      <c r="W355" s="243"/>
      <c r="X355" s="243"/>
    </row>
    <row r="356" spans="1:24" x14ac:dyDescent="0.3">
      <c r="A356" s="243"/>
      <c r="B356" s="253"/>
      <c r="C356" s="257"/>
      <c r="D356" s="1024"/>
      <c r="E356" s="253"/>
      <c r="F356" s="253"/>
      <c r="G356" s="253"/>
      <c r="H356" s="253"/>
      <c r="I356" s="253"/>
      <c r="J356" s="253"/>
      <c r="K356" s="253"/>
      <c r="L356" s="253"/>
      <c r="M356" s="253"/>
      <c r="N356" s="253"/>
      <c r="O356" s="253"/>
      <c r="P356" s="253"/>
      <c r="Q356" s="253"/>
      <c r="R356" s="253"/>
      <c r="S356" s="253"/>
      <c r="T356" s="253"/>
      <c r="U356" s="253"/>
      <c r="V356" s="253"/>
      <c r="W356" s="243"/>
      <c r="X356" s="243"/>
    </row>
    <row r="357" spans="1:24" x14ac:dyDescent="0.3">
      <c r="A357" s="243"/>
      <c r="B357" s="253"/>
      <c r="C357" s="257"/>
      <c r="D357" s="1024"/>
      <c r="E357" s="253"/>
      <c r="F357" s="253"/>
      <c r="G357" s="253"/>
      <c r="H357" s="253"/>
      <c r="I357" s="253"/>
      <c r="J357" s="253"/>
      <c r="K357" s="253"/>
      <c r="L357" s="253"/>
      <c r="M357" s="253"/>
      <c r="N357" s="253"/>
      <c r="O357" s="253"/>
      <c r="P357" s="253"/>
      <c r="Q357" s="253"/>
      <c r="R357" s="253"/>
      <c r="S357" s="253"/>
      <c r="T357" s="253"/>
      <c r="U357" s="253"/>
      <c r="V357" s="253"/>
      <c r="W357" s="243"/>
      <c r="X357" s="243"/>
    </row>
    <row r="358" spans="1:24" x14ac:dyDescent="0.3">
      <c r="A358" s="243"/>
      <c r="B358" s="253"/>
      <c r="C358" s="257"/>
      <c r="D358" s="1024"/>
      <c r="E358" s="253"/>
      <c r="F358" s="253"/>
      <c r="G358" s="253"/>
      <c r="H358" s="253"/>
      <c r="I358" s="253"/>
      <c r="J358" s="253"/>
      <c r="K358" s="253"/>
      <c r="L358" s="253"/>
      <c r="M358" s="253"/>
      <c r="N358" s="253"/>
      <c r="O358" s="253"/>
      <c r="P358" s="253"/>
      <c r="Q358" s="253"/>
      <c r="R358" s="253"/>
      <c r="S358" s="253"/>
      <c r="T358" s="253"/>
      <c r="U358" s="253"/>
      <c r="V358" s="253"/>
      <c r="W358" s="243"/>
      <c r="X358" s="243"/>
    </row>
    <row r="359" spans="1:24" x14ac:dyDescent="0.3">
      <c r="A359" s="243"/>
      <c r="B359" s="253"/>
      <c r="C359" s="257"/>
      <c r="D359" s="1024"/>
      <c r="E359" s="253"/>
      <c r="F359" s="253"/>
      <c r="G359" s="253"/>
      <c r="H359" s="253"/>
      <c r="I359" s="253"/>
      <c r="J359" s="253"/>
      <c r="K359" s="253"/>
      <c r="L359" s="253"/>
      <c r="M359" s="253"/>
      <c r="N359" s="253"/>
      <c r="O359" s="253"/>
      <c r="P359" s="253"/>
      <c r="Q359" s="253"/>
      <c r="R359" s="253"/>
      <c r="S359" s="253"/>
      <c r="T359" s="253"/>
      <c r="U359" s="253"/>
      <c r="V359" s="253"/>
      <c r="W359" s="243"/>
      <c r="X359" s="243"/>
    </row>
    <row r="360" spans="1:24" x14ac:dyDescent="0.3">
      <c r="A360" s="243"/>
      <c r="B360" s="253"/>
      <c r="C360" s="257"/>
      <c r="D360" s="1024"/>
      <c r="E360" s="253"/>
      <c r="F360" s="253"/>
      <c r="G360" s="253"/>
      <c r="H360" s="253"/>
      <c r="I360" s="253"/>
      <c r="J360" s="253"/>
      <c r="K360" s="253"/>
      <c r="L360" s="253"/>
      <c r="M360" s="253"/>
      <c r="N360" s="253"/>
      <c r="O360" s="253"/>
      <c r="P360" s="253"/>
      <c r="Q360" s="253"/>
      <c r="R360" s="253"/>
      <c r="S360" s="253"/>
      <c r="T360" s="253"/>
      <c r="U360" s="253"/>
      <c r="V360" s="253"/>
      <c r="W360" s="243"/>
      <c r="X360" s="243"/>
    </row>
    <row r="361" spans="1:24" x14ac:dyDescent="0.3">
      <c r="A361" s="243"/>
      <c r="B361" s="253"/>
      <c r="C361" s="257"/>
      <c r="D361" s="1024"/>
      <c r="E361" s="253"/>
      <c r="F361" s="253"/>
      <c r="G361" s="253"/>
      <c r="H361" s="253"/>
      <c r="I361" s="253"/>
      <c r="J361" s="253"/>
      <c r="K361" s="253"/>
      <c r="L361" s="253"/>
      <c r="M361" s="253"/>
      <c r="N361" s="253"/>
      <c r="O361" s="253"/>
      <c r="P361" s="253"/>
      <c r="Q361" s="253"/>
      <c r="R361" s="253"/>
      <c r="S361" s="253"/>
      <c r="T361" s="253"/>
      <c r="U361" s="253"/>
      <c r="V361" s="253"/>
      <c r="W361" s="243"/>
      <c r="X361" s="243"/>
    </row>
    <row r="362" spans="1:24" x14ac:dyDescent="0.3">
      <c r="A362" s="243"/>
      <c r="B362" s="253"/>
      <c r="C362" s="257"/>
      <c r="D362" s="1024"/>
      <c r="E362" s="253"/>
      <c r="F362" s="253"/>
      <c r="G362" s="253"/>
      <c r="H362" s="253"/>
      <c r="I362" s="253"/>
      <c r="J362" s="253"/>
      <c r="K362" s="253"/>
      <c r="L362" s="253"/>
      <c r="M362" s="253"/>
      <c r="N362" s="253"/>
      <c r="O362" s="253"/>
      <c r="P362" s="253"/>
      <c r="Q362" s="253"/>
      <c r="R362" s="253"/>
      <c r="S362" s="253"/>
      <c r="T362" s="253"/>
      <c r="U362" s="253"/>
      <c r="V362" s="253"/>
      <c r="W362" s="243"/>
      <c r="X362" s="243"/>
    </row>
    <row r="363" spans="1:24" x14ac:dyDescent="0.3">
      <c r="A363" s="243"/>
      <c r="B363" s="253"/>
      <c r="C363" s="257"/>
      <c r="D363" s="1024"/>
      <c r="E363" s="253"/>
      <c r="F363" s="253"/>
      <c r="G363" s="253"/>
      <c r="H363" s="253"/>
      <c r="I363" s="253"/>
      <c r="J363" s="253"/>
      <c r="K363" s="253"/>
      <c r="L363" s="253"/>
      <c r="M363" s="253"/>
      <c r="N363" s="253"/>
      <c r="O363" s="253"/>
      <c r="P363" s="253"/>
      <c r="Q363" s="253"/>
      <c r="R363" s="253"/>
      <c r="S363" s="253"/>
      <c r="T363" s="253"/>
      <c r="U363" s="253"/>
      <c r="V363" s="253"/>
      <c r="W363" s="243"/>
      <c r="X363" s="243"/>
    </row>
    <row r="364" spans="1:24" x14ac:dyDescent="0.3">
      <c r="A364" s="243"/>
      <c r="B364" s="253"/>
      <c r="C364" s="257"/>
      <c r="D364" s="1024"/>
      <c r="E364" s="253"/>
      <c r="F364" s="253"/>
      <c r="G364" s="253"/>
      <c r="H364" s="253"/>
      <c r="I364" s="253"/>
      <c r="J364" s="253"/>
      <c r="K364" s="253"/>
      <c r="L364" s="253"/>
      <c r="M364" s="253"/>
      <c r="N364" s="253"/>
      <c r="O364" s="253"/>
      <c r="P364" s="253"/>
      <c r="Q364" s="253"/>
      <c r="R364" s="253"/>
      <c r="S364" s="253"/>
      <c r="T364" s="253"/>
      <c r="U364" s="253"/>
      <c r="V364" s="253"/>
      <c r="W364" s="243"/>
      <c r="X364" s="243"/>
    </row>
    <row r="365" spans="1:24" x14ac:dyDescent="0.3">
      <c r="A365" s="243"/>
      <c r="B365" s="253"/>
      <c r="C365" s="257"/>
      <c r="D365" s="1024"/>
      <c r="E365" s="253"/>
      <c r="F365" s="253"/>
      <c r="G365" s="253"/>
      <c r="H365" s="253"/>
      <c r="I365" s="253"/>
      <c r="J365" s="253"/>
      <c r="K365" s="253"/>
      <c r="L365" s="253"/>
      <c r="M365" s="253"/>
      <c r="N365" s="253"/>
      <c r="O365" s="253"/>
      <c r="P365" s="253"/>
      <c r="Q365" s="253"/>
      <c r="R365" s="253"/>
      <c r="S365" s="253"/>
      <c r="T365" s="253"/>
      <c r="U365" s="253"/>
      <c r="V365" s="253"/>
      <c r="W365" s="243"/>
      <c r="X365" s="243"/>
    </row>
    <row r="366" spans="1:24" x14ac:dyDescent="0.3">
      <c r="A366" s="243"/>
      <c r="B366" s="253"/>
      <c r="C366" s="257"/>
      <c r="D366" s="1024"/>
      <c r="E366" s="253"/>
      <c r="F366" s="253"/>
      <c r="G366" s="253"/>
      <c r="H366" s="253"/>
      <c r="I366" s="253"/>
      <c r="J366" s="253"/>
      <c r="K366" s="253"/>
      <c r="L366" s="253"/>
      <c r="M366" s="253"/>
      <c r="N366" s="253"/>
      <c r="O366" s="253"/>
      <c r="P366" s="253"/>
      <c r="Q366" s="253"/>
      <c r="R366" s="253"/>
      <c r="S366" s="253"/>
      <c r="T366" s="253"/>
      <c r="U366" s="253"/>
      <c r="V366" s="253"/>
      <c r="W366" s="243"/>
      <c r="X366" s="243"/>
    </row>
    <row r="367" spans="1:24" x14ac:dyDescent="0.3">
      <c r="A367" s="243"/>
      <c r="B367" s="253"/>
      <c r="C367" s="257"/>
      <c r="D367" s="1024"/>
      <c r="E367" s="253"/>
      <c r="F367" s="253"/>
      <c r="G367" s="253"/>
      <c r="H367" s="253"/>
      <c r="I367" s="253"/>
      <c r="J367" s="253"/>
      <c r="K367" s="253"/>
      <c r="L367" s="253"/>
      <c r="M367" s="253"/>
      <c r="N367" s="253"/>
      <c r="O367" s="253"/>
      <c r="P367" s="253"/>
      <c r="Q367" s="253"/>
      <c r="R367" s="253"/>
      <c r="S367" s="253"/>
      <c r="T367" s="253"/>
      <c r="U367" s="253"/>
      <c r="V367" s="253"/>
      <c r="W367" s="243"/>
      <c r="X367" s="243"/>
    </row>
    <row r="368" spans="1:24" x14ac:dyDescent="0.3">
      <c r="A368" s="243"/>
      <c r="B368" s="253"/>
      <c r="C368" s="257"/>
      <c r="D368" s="1024"/>
      <c r="E368" s="253"/>
      <c r="F368" s="253"/>
      <c r="G368" s="253"/>
      <c r="H368" s="253"/>
      <c r="I368" s="253"/>
      <c r="J368" s="253"/>
      <c r="K368" s="253"/>
      <c r="L368" s="253"/>
      <c r="M368" s="253"/>
      <c r="N368" s="253"/>
      <c r="O368" s="253"/>
      <c r="P368" s="253"/>
      <c r="Q368" s="253"/>
      <c r="R368" s="253"/>
      <c r="S368" s="253"/>
      <c r="T368" s="253"/>
      <c r="U368" s="253"/>
      <c r="V368" s="253"/>
      <c r="W368" s="243"/>
      <c r="X368" s="243"/>
    </row>
    <row r="369" spans="1:24" x14ac:dyDescent="0.3">
      <c r="A369" s="243"/>
      <c r="B369" s="253"/>
      <c r="C369" s="257"/>
      <c r="D369" s="1024"/>
      <c r="E369" s="253"/>
      <c r="F369" s="253"/>
      <c r="G369" s="253"/>
      <c r="H369" s="253"/>
      <c r="I369" s="253"/>
      <c r="J369" s="253"/>
      <c r="K369" s="253"/>
      <c r="L369" s="253"/>
      <c r="M369" s="253"/>
      <c r="N369" s="253"/>
      <c r="O369" s="253"/>
      <c r="P369" s="253"/>
      <c r="Q369" s="253"/>
      <c r="R369" s="253"/>
      <c r="S369" s="253"/>
      <c r="T369" s="253"/>
      <c r="U369" s="253"/>
      <c r="V369" s="253"/>
      <c r="W369" s="243"/>
      <c r="X369" s="243"/>
    </row>
    <row r="370" spans="1:24" x14ac:dyDescent="0.3">
      <c r="A370" s="243"/>
      <c r="B370" s="253"/>
      <c r="C370" s="257"/>
      <c r="D370" s="1024"/>
      <c r="E370" s="253"/>
      <c r="F370" s="253"/>
      <c r="G370" s="253"/>
      <c r="H370" s="253"/>
      <c r="I370" s="253"/>
      <c r="J370" s="253"/>
      <c r="K370" s="253"/>
      <c r="L370" s="253"/>
      <c r="M370" s="253"/>
      <c r="N370" s="253"/>
      <c r="O370" s="253"/>
      <c r="P370" s="253"/>
      <c r="Q370" s="253"/>
      <c r="R370" s="253"/>
      <c r="S370" s="253"/>
      <c r="T370" s="253"/>
      <c r="U370" s="253"/>
      <c r="V370" s="253"/>
      <c r="W370" s="243"/>
      <c r="X370" s="243"/>
    </row>
    <row r="371" spans="1:24" x14ac:dyDescent="0.3">
      <c r="A371" s="243"/>
      <c r="B371" s="253"/>
      <c r="C371" s="257"/>
      <c r="D371" s="1024"/>
      <c r="E371" s="253"/>
      <c r="F371" s="253"/>
      <c r="G371" s="253"/>
      <c r="H371" s="253"/>
      <c r="I371" s="253"/>
      <c r="J371" s="253"/>
      <c r="K371" s="253"/>
      <c r="L371" s="253"/>
      <c r="M371" s="253"/>
      <c r="N371" s="253"/>
      <c r="O371" s="253"/>
      <c r="P371" s="253"/>
      <c r="Q371" s="253"/>
      <c r="R371" s="253"/>
      <c r="S371" s="253"/>
      <c r="T371" s="253"/>
      <c r="U371" s="253"/>
      <c r="V371" s="253"/>
      <c r="W371" s="243"/>
      <c r="X371" s="243"/>
    </row>
    <row r="372" spans="1:24" x14ac:dyDescent="0.3">
      <c r="A372" s="243"/>
      <c r="B372" s="253"/>
      <c r="C372" s="257"/>
      <c r="D372" s="1024"/>
      <c r="E372" s="253"/>
      <c r="F372" s="253"/>
      <c r="G372" s="253"/>
      <c r="H372" s="253"/>
      <c r="I372" s="253"/>
      <c r="J372" s="253"/>
      <c r="K372" s="253"/>
      <c r="L372" s="253"/>
      <c r="M372" s="253"/>
      <c r="N372" s="253"/>
      <c r="O372" s="253"/>
      <c r="P372" s="253"/>
      <c r="Q372" s="253"/>
      <c r="R372" s="253"/>
      <c r="S372" s="253"/>
      <c r="T372" s="253"/>
      <c r="U372" s="253"/>
      <c r="V372" s="253"/>
      <c r="W372" s="243"/>
      <c r="X372" s="243"/>
    </row>
    <row r="373" spans="1:24" x14ac:dyDescent="0.3">
      <c r="A373" s="243"/>
      <c r="B373" s="253"/>
      <c r="C373" s="257"/>
      <c r="D373" s="1024"/>
      <c r="E373" s="253"/>
      <c r="F373" s="253"/>
      <c r="G373" s="253"/>
      <c r="H373" s="253"/>
      <c r="I373" s="253"/>
      <c r="J373" s="253"/>
      <c r="K373" s="253"/>
      <c r="L373" s="253"/>
      <c r="M373" s="253"/>
      <c r="N373" s="253"/>
      <c r="O373" s="253"/>
      <c r="P373" s="253"/>
      <c r="Q373" s="253"/>
      <c r="R373" s="253"/>
      <c r="S373" s="253"/>
      <c r="T373" s="253"/>
      <c r="U373" s="253"/>
      <c r="V373" s="253"/>
      <c r="W373" s="243"/>
      <c r="X373" s="243"/>
    </row>
    <row r="374" spans="1:24" x14ac:dyDescent="0.3">
      <c r="A374" s="243"/>
      <c r="B374" s="253"/>
      <c r="C374" s="257"/>
      <c r="D374" s="1024"/>
      <c r="E374" s="253"/>
      <c r="F374" s="253"/>
      <c r="G374" s="253"/>
      <c r="H374" s="253"/>
      <c r="I374" s="253"/>
      <c r="J374" s="253"/>
      <c r="K374" s="253"/>
      <c r="L374" s="253"/>
      <c r="M374" s="253"/>
      <c r="N374" s="253"/>
      <c r="O374" s="253"/>
      <c r="P374" s="253"/>
      <c r="Q374" s="253"/>
      <c r="R374" s="253"/>
      <c r="S374" s="253"/>
      <c r="T374" s="253"/>
      <c r="U374" s="253"/>
      <c r="V374" s="253"/>
      <c r="W374" s="243"/>
      <c r="X374" s="243"/>
    </row>
    <row r="375" spans="1:24" x14ac:dyDescent="0.3">
      <c r="A375" s="243"/>
      <c r="B375" s="253"/>
      <c r="C375" s="257"/>
      <c r="D375" s="1024"/>
      <c r="E375" s="253"/>
      <c r="F375" s="253"/>
      <c r="G375" s="253"/>
      <c r="H375" s="253"/>
      <c r="I375" s="253"/>
      <c r="J375" s="253"/>
      <c r="K375" s="253"/>
      <c r="L375" s="253"/>
      <c r="M375" s="253"/>
      <c r="N375" s="253"/>
      <c r="O375" s="253"/>
      <c r="P375" s="253"/>
      <c r="Q375" s="253"/>
      <c r="R375" s="253"/>
      <c r="S375" s="253"/>
      <c r="T375" s="253"/>
      <c r="U375" s="253"/>
      <c r="V375" s="253"/>
      <c r="W375" s="243"/>
      <c r="X375" s="243"/>
    </row>
    <row r="376" spans="1:24" x14ac:dyDescent="0.3">
      <c r="A376" s="243"/>
      <c r="B376" s="253"/>
      <c r="C376" s="257"/>
      <c r="D376" s="1024"/>
      <c r="E376" s="253"/>
      <c r="F376" s="253"/>
      <c r="G376" s="253"/>
      <c r="H376" s="253"/>
      <c r="I376" s="253"/>
      <c r="J376" s="253"/>
      <c r="K376" s="253"/>
      <c r="L376" s="253"/>
      <c r="M376" s="253"/>
      <c r="N376" s="253"/>
      <c r="O376" s="253"/>
      <c r="P376" s="253"/>
      <c r="Q376" s="253"/>
      <c r="R376" s="253"/>
      <c r="S376" s="253"/>
      <c r="T376" s="253"/>
      <c r="U376" s="253"/>
      <c r="V376" s="253"/>
      <c r="W376" s="243"/>
      <c r="X376" s="243"/>
    </row>
    <row r="377" spans="1:24" x14ac:dyDescent="0.3">
      <c r="A377" s="243"/>
      <c r="B377" s="253"/>
      <c r="C377" s="257"/>
      <c r="D377" s="1024"/>
      <c r="E377" s="253"/>
      <c r="F377" s="253"/>
      <c r="G377" s="253"/>
      <c r="H377" s="253"/>
      <c r="I377" s="253"/>
      <c r="J377" s="253"/>
      <c r="K377" s="253"/>
      <c r="L377" s="253"/>
      <c r="M377" s="253"/>
      <c r="N377" s="253"/>
      <c r="O377" s="253"/>
      <c r="P377" s="253"/>
      <c r="Q377" s="253"/>
      <c r="R377" s="253"/>
      <c r="S377" s="253"/>
      <c r="T377" s="253"/>
      <c r="U377" s="253"/>
      <c r="V377" s="253"/>
      <c r="W377" s="243"/>
      <c r="X377" s="243"/>
    </row>
    <row r="378" spans="1:24" x14ac:dyDescent="0.3">
      <c r="A378" s="243"/>
      <c r="B378" s="253"/>
      <c r="C378" s="257"/>
      <c r="D378" s="1024"/>
      <c r="E378" s="253"/>
      <c r="F378" s="253"/>
      <c r="G378" s="253"/>
      <c r="H378" s="253"/>
      <c r="I378" s="253"/>
      <c r="J378" s="253"/>
      <c r="K378" s="253"/>
      <c r="L378" s="253"/>
      <c r="M378" s="253"/>
      <c r="N378" s="253"/>
      <c r="O378" s="253"/>
      <c r="P378" s="253"/>
      <c r="Q378" s="253"/>
      <c r="R378" s="253"/>
      <c r="S378" s="253"/>
      <c r="T378" s="253"/>
      <c r="U378" s="253"/>
      <c r="V378" s="253"/>
      <c r="W378" s="243"/>
      <c r="X378" s="243"/>
    </row>
    <row r="379" spans="1:24" x14ac:dyDescent="0.3">
      <c r="A379" s="243"/>
      <c r="B379" s="253"/>
      <c r="C379" s="257"/>
      <c r="D379" s="1024"/>
      <c r="E379" s="253"/>
      <c r="F379" s="253"/>
      <c r="G379" s="253"/>
      <c r="H379" s="253"/>
      <c r="I379" s="253"/>
      <c r="J379" s="253"/>
      <c r="K379" s="253"/>
      <c r="L379" s="253"/>
      <c r="M379" s="253"/>
      <c r="N379" s="253"/>
      <c r="O379" s="253"/>
      <c r="P379" s="253"/>
      <c r="Q379" s="253"/>
      <c r="R379" s="253"/>
      <c r="S379" s="253"/>
      <c r="T379" s="253"/>
      <c r="U379" s="253"/>
      <c r="V379" s="253"/>
      <c r="W379" s="243"/>
      <c r="X379" s="243"/>
    </row>
    <row r="380" spans="1:24" x14ac:dyDescent="0.3">
      <c r="A380" s="243"/>
      <c r="B380" s="253"/>
      <c r="C380" s="257"/>
      <c r="D380" s="1024"/>
      <c r="E380" s="253"/>
      <c r="F380" s="253"/>
      <c r="G380" s="253"/>
      <c r="H380" s="253"/>
      <c r="I380" s="253"/>
      <c r="J380" s="253"/>
      <c r="K380" s="253"/>
      <c r="L380" s="253"/>
      <c r="M380" s="253"/>
      <c r="N380" s="253"/>
      <c r="O380" s="253"/>
      <c r="P380" s="253"/>
      <c r="Q380" s="253"/>
      <c r="R380" s="253"/>
      <c r="S380" s="253"/>
      <c r="T380" s="253"/>
      <c r="U380" s="253"/>
      <c r="V380" s="253"/>
      <c r="W380" s="243"/>
      <c r="X380" s="243"/>
    </row>
    <row r="381" spans="1:24" x14ac:dyDescent="0.3">
      <c r="A381" s="243"/>
      <c r="B381" s="253"/>
      <c r="C381" s="257"/>
      <c r="D381" s="1024"/>
      <c r="E381" s="253"/>
      <c r="F381" s="253"/>
      <c r="G381" s="253"/>
      <c r="H381" s="253"/>
      <c r="I381" s="253"/>
      <c r="J381" s="253"/>
      <c r="K381" s="253"/>
      <c r="L381" s="253"/>
      <c r="M381" s="253"/>
      <c r="N381" s="253"/>
      <c r="O381" s="253"/>
      <c r="P381" s="253"/>
      <c r="Q381" s="253"/>
      <c r="R381" s="253"/>
      <c r="S381" s="253"/>
      <c r="T381" s="253"/>
      <c r="U381" s="253"/>
      <c r="V381" s="253"/>
      <c r="W381" s="243"/>
      <c r="X381" s="243"/>
    </row>
    <row r="382" spans="1:24" x14ac:dyDescent="0.3">
      <c r="A382" s="243"/>
      <c r="B382" s="253"/>
      <c r="C382" s="257"/>
      <c r="D382" s="1024"/>
      <c r="E382" s="253"/>
      <c r="F382" s="253"/>
      <c r="G382" s="253"/>
      <c r="H382" s="253"/>
      <c r="I382" s="253"/>
      <c r="J382" s="253"/>
      <c r="K382" s="253"/>
      <c r="L382" s="253"/>
      <c r="M382" s="253"/>
      <c r="N382" s="253"/>
      <c r="O382" s="253"/>
      <c r="P382" s="253"/>
      <c r="Q382" s="253"/>
      <c r="R382" s="253"/>
      <c r="S382" s="253"/>
      <c r="T382" s="253"/>
      <c r="U382" s="253"/>
      <c r="V382" s="253"/>
      <c r="W382" s="243"/>
      <c r="X382" s="243"/>
    </row>
    <row r="383" spans="1:24" x14ac:dyDescent="0.3">
      <c r="A383" s="243"/>
      <c r="B383" s="253"/>
      <c r="C383" s="257"/>
      <c r="D383" s="1024"/>
      <c r="E383" s="253"/>
      <c r="F383" s="253"/>
      <c r="G383" s="253"/>
      <c r="H383" s="253"/>
      <c r="I383" s="253"/>
      <c r="J383" s="253"/>
      <c r="K383" s="253"/>
      <c r="L383" s="253"/>
      <c r="M383" s="253"/>
      <c r="N383" s="253"/>
      <c r="O383" s="253"/>
      <c r="P383" s="253"/>
      <c r="Q383" s="253"/>
      <c r="R383" s="253"/>
      <c r="S383" s="253"/>
      <c r="T383" s="253"/>
      <c r="U383" s="253"/>
      <c r="V383" s="253"/>
      <c r="W383" s="243"/>
      <c r="X383" s="243"/>
    </row>
    <row r="384" spans="1:24" x14ac:dyDescent="0.3">
      <c r="A384" s="243"/>
      <c r="B384" s="253"/>
      <c r="C384" s="257"/>
      <c r="D384" s="1024"/>
      <c r="E384" s="253"/>
      <c r="F384" s="253"/>
      <c r="G384" s="253"/>
      <c r="H384" s="253"/>
      <c r="I384" s="253"/>
      <c r="J384" s="253"/>
      <c r="K384" s="253"/>
      <c r="L384" s="253"/>
      <c r="M384" s="253"/>
      <c r="N384" s="253"/>
      <c r="O384" s="253"/>
      <c r="P384" s="253"/>
      <c r="Q384" s="253"/>
      <c r="R384" s="253"/>
      <c r="S384" s="253"/>
      <c r="T384" s="253"/>
      <c r="U384" s="253"/>
      <c r="V384" s="253"/>
      <c r="W384" s="243"/>
      <c r="X384" s="243"/>
    </row>
    <row r="385" spans="1:24" x14ac:dyDescent="0.3">
      <c r="A385" s="243"/>
      <c r="B385" s="253"/>
      <c r="C385" s="257"/>
      <c r="D385" s="1024"/>
      <c r="E385" s="253"/>
      <c r="F385" s="253"/>
      <c r="G385" s="253"/>
      <c r="H385" s="253"/>
      <c r="I385" s="253"/>
      <c r="J385" s="253"/>
      <c r="K385" s="253"/>
      <c r="L385" s="253"/>
      <c r="M385" s="253"/>
      <c r="N385" s="253"/>
      <c r="O385" s="253"/>
      <c r="P385" s="253"/>
      <c r="Q385" s="253"/>
      <c r="R385" s="253"/>
      <c r="S385" s="253"/>
      <c r="T385" s="253"/>
      <c r="U385" s="253"/>
      <c r="V385" s="253"/>
      <c r="W385" s="243"/>
      <c r="X385" s="243"/>
    </row>
    <row r="386" spans="1:24" x14ac:dyDescent="0.3">
      <c r="A386" s="243"/>
      <c r="B386" s="253"/>
      <c r="C386" s="257"/>
      <c r="D386" s="1024"/>
      <c r="E386" s="253"/>
      <c r="F386" s="253"/>
      <c r="G386" s="253"/>
      <c r="H386" s="253"/>
      <c r="I386" s="253"/>
      <c r="J386" s="253"/>
      <c r="K386" s="253"/>
      <c r="L386" s="253"/>
      <c r="M386" s="253"/>
      <c r="N386" s="253"/>
      <c r="O386" s="253"/>
      <c r="P386" s="253"/>
      <c r="Q386" s="253"/>
      <c r="R386" s="253"/>
      <c r="S386" s="253"/>
      <c r="T386" s="253"/>
      <c r="U386" s="253"/>
      <c r="V386" s="253"/>
      <c r="W386" s="243"/>
      <c r="X386" s="243"/>
    </row>
    <row r="387" spans="1:24" x14ac:dyDescent="0.3">
      <c r="A387" s="243"/>
      <c r="B387" s="253"/>
      <c r="C387" s="257"/>
      <c r="D387" s="1024"/>
      <c r="E387" s="253"/>
      <c r="F387" s="253"/>
      <c r="G387" s="253"/>
      <c r="H387" s="253"/>
      <c r="I387" s="253"/>
      <c r="J387" s="253"/>
      <c r="K387" s="253"/>
      <c r="L387" s="253"/>
      <c r="M387" s="253"/>
      <c r="N387" s="253"/>
      <c r="O387" s="253"/>
      <c r="P387" s="253"/>
      <c r="Q387" s="253"/>
      <c r="R387" s="253"/>
      <c r="S387" s="253"/>
      <c r="T387" s="253"/>
      <c r="U387" s="253"/>
      <c r="V387" s="253"/>
      <c r="W387" s="243"/>
      <c r="X387" s="243"/>
    </row>
    <row r="388" spans="1:24" x14ac:dyDescent="0.3">
      <c r="A388" s="243"/>
      <c r="B388" s="253"/>
      <c r="C388" s="257"/>
      <c r="D388" s="1024"/>
      <c r="E388" s="253"/>
      <c r="F388" s="253"/>
      <c r="G388" s="253"/>
      <c r="H388" s="253"/>
      <c r="I388" s="253"/>
      <c r="J388" s="253"/>
      <c r="K388" s="253"/>
      <c r="L388" s="253"/>
      <c r="M388" s="253"/>
      <c r="N388" s="253"/>
      <c r="O388" s="253"/>
      <c r="P388" s="253"/>
      <c r="Q388" s="253"/>
      <c r="R388" s="253"/>
      <c r="S388" s="253"/>
      <c r="T388" s="253"/>
      <c r="U388" s="253"/>
      <c r="V388" s="253"/>
      <c r="W388" s="243"/>
      <c r="X388" s="243"/>
    </row>
    <row r="389" spans="1:24" x14ac:dyDescent="0.3">
      <c r="A389" s="243"/>
      <c r="B389" s="253"/>
      <c r="C389" s="257"/>
      <c r="D389" s="1024"/>
      <c r="E389" s="253"/>
      <c r="F389" s="253"/>
      <c r="G389" s="253"/>
      <c r="H389" s="253"/>
      <c r="I389" s="253"/>
      <c r="J389" s="253"/>
      <c r="K389" s="253"/>
      <c r="L389" s="253"/>
      <c r="M389" s="253"/>
      <c r="N389" s="253"/>
      <c r="O389" s="253"/>
      <c r="P389" s="253"/>
      <c r="Q389" s="253"/>
      <c r="R389" s="253"/>
      <c r="S389" s="253"/>
      <c r="T389" s="253"/>
      <c r="U389" s="253"/>
      <c r="V389" s="253"/>
      <c r="W389" s="243"/>
      <c r="X389" s="243"/>
    </row>
    <row r="390" spans="1:24" x14ac:dyDescent="0.3">
      <c r="A390" s="243"/>
      <c r="B390" s="253"/>
      <c r="C390" s="257"/>
      <c r="D390" s="1024"/>
      <c r="E390" s="253"/>
      <c r="F390" s="253"/>
      <c r="G390" s="253"/>
      <c r="H390" s="253"/>
      <c r="I390" s="253"/>
      <c r="J390" s="253"/>
      <c r="K390" s="253"/>
      <c r="L390" s="253"/>
      <c r="M390" s="253"/>
      <c r="N390" s="253"/>
      <c r="O390" s="253"/>
      <c r="P390" s="253"/>
      <c r="Q390" s="253"/>
      <c r="R390" s="253"/>
      <c r="S390" s="253"/>
      <c r="T390" s="253"/>
      <c r="U390" s="253"/>
      <c r="V390" s="253"/>
      <c r="W390" s="243"/>
      <c r="X390" s="243"/>
    </row>
    <row r="391" spans="1:24" x14ac:dyDescent="0.3">
      <c r="A391" s="243"/>
      <c r="B391" s="253"/>
      <c r="C391" s="257"/>
      <c r="D391" s="1024"/>
      <c r="E391" s="253"/>
      <c r="F391" s="253"/>
      <c r="G391" s="253"/>
      <c r="H391" s="253"/>
      <c r="I391" s="253"/>
      <c r="J391" s="253"/>
      <c r="K391" s="253"/>
      <c r="L391" s="253"/>
      <c r="M391" s="253"/>
      <c r="N391" s="253"/>
      <c r="O391" s="253"/>
      <c r="P391" s="253"/>
      <c r="Q391" s="253"/>
      <c r="R391" s="253"/>
      <c r="S391" s="253"/>
      <c r="T391" s="253"/>
      <c r="U391" s="253"/>
      <c r="V391" s="253"/>
      <c r="W391" s="243"/>
      <c r="X391" s="243"/>
    </row>
    <row r="392" spans="1:24" x14ac:dyDescent="0.3">
      <c r="A392" s="243"/>
      <c r="B392" s="253"/>
      <c r="C392" s="257"/>
      <c r="D392" s="1024"/>
      <c r="E392" s="253"/>
      <c r="F392" s="253"/>
      <c r="G392" s="253"/>
      <c r="H392" s="253"/>
      <c r="I392" s="253"/>
      <c r="J392" s="253"/>
      <c r="K392" s="253"/>
      <c r="L392" s="253"/>
      <c r="M392" s="253"/>
      <c r="N392" s="253"/>
      <c r="O392" s="253"/>
      <c r="P392" s="253"/>
      <c r="Q392" s="253"/>
      <c r="R392" s="253"/>
      <c r="S392" s="253"/>
      <c r="T392" s="253"/>
      <c r="U392" s="253"/>
      <c r="V392" s="253"/>
      <c r="W392" s="243"/>
      <c r="X392" s="243"/>
    </row>
    <row r="393" spans="1:24" x14ac:dyDescent="0.3">
      <c r="A393" s="243"/>
      <c r="B393" s="253"/>
      <c r="C393" s="257"/>
      <c r="D393" s="1024"/>
      <c r="E393" s="253"/>
      <c r="F393" s="253"/>
      <c r="G393" s="253"/>
      <c r="H393" s="253"/>
      <c r="I393" s="253"/>
      <c r="J393" s="253"/>
      <c r="K393" s="253"/>
      <c r="L393" s="253"/>
      <c r="M393" s="253"/>
      <c r="N393" s="253"/>
      <c r="O393" s="253"/>
      <c r="P393" s="253"/>
      <c r="Q393" s="253"/>
      <c r="R393" s="253"/>
      <c r="S393" s="253"/>
      <c r="T393" s="253"/>
      <c r="U393" s="253"/>
      <c r="V393" s="253"/>
      <c r="W393" s="243"/>
      <c r="X393" s="243"/>
    </row>
    <row r="394" spans="1:24" x14ac:dyDescent="0.3">
      <c r="A394" s="243"/>
      <c r="B394" s="253"/>
      <c r="C394" s="257"/>
      <c r="D394" s="1024"/>
      <c r="E394" s="253"/>
      <c r="F394" s="253"/>
      <c r="G394" s="253"/>
      <c r="H394" s="253"/>
      <c r="I394" s="253"/>
      <c r="J394" s="253"/>
      <c r="K394" s="253"/>
      <c r="L394" s="253"/>
      <c r="M394" s="253"/>
      <c r="N394" s="253"/>
      <c r="O394" s="253"/>
      <c r="P394" s="253"/>
      <c r="Q394" s="253"/>
      <c r="R394" s="253"/>
      <c r="S394" s="253"/>
      <c r="T394" s="253"/>
      <c r="U394" s="253"/>
      <c r="V394" s="253"/>
      <c r="W394" s="243"/>
      <c r="X394" s="243"/>
    </row>
    <row r="395" spans="1:24" x14ac:dyDescent="0.3">
      <c r="A395" s="243"/>
      <c r="B395" s="253"/>
      <c r="C395" s="257"/>
      <c r="D395" s="1024"/>
      <c r="E395" s="253"/>
      <c r="F395" s="253"/>
      <c r="G395" s="253"/>
      <c r="H395" s="253"/>
      <c r="I395" s="253"/>
      <c r="J395" s="253"/>
      <c r="K395" s="253"/>
      <c r="L395" s="253"/>
      <c r="M395" s="253"/>
      <c r="N395" s="253"/>
      <c r="O395" s="253"/>
      <c r="P395" s="253"/>
      <c r="Q395" s="253"/>
      <c r="R395" s="253"/>
      <c r="S395" s="253"/>
      <c r="T395" s="253"/>
      <c r="U395" s="253"/>
      <c r="V395" s="253"/>
      <c r="W395" s="243"/>
      <c r="X395" s="243"/>
    </row>
    <row r="396" spans="1:24" x14ac:dyDescent="0.3">
      <c r="A396" s="243"/>
      <c r="B396" s="253"/>
      <c r="C396" s="257"/>
      <c r="D396" s="1024"/>
      <c r="E396" s="253"/>
      <c r="F396" s="253"/>
      <c r="G396" s="253"/>
      <c r="H396" s="253"/>
      <c r="I396" s="253"/>
      <c r="J396" s="253"/>
      <c r="K396" s="253"/>
      <c r="L396" s="253"/>
      <c r="M396" s="253"/>
      <c r="N396" s="253"/>
      <c r="O396" s="253"/>
      <c r="P396" s="253"/>
      <c r="Q396" s="253"/>
      <c r="R396" s="253"/>
      <c r="S396" s="253"/>
      <c r="T396" s="253"/>
      <c r="U396" s="253"/>
      <c r="V396" s="253"/>
      <c r="W396" s="243"/>
      <c r="X396" s="243"/>
    </row>
    <row r="397" spans="1:24" x14ac:dyDescent="0.3">
      <c r="A397" s="243"/>
      <c r="B397" s="253"/>
      <c r="C397" s="257"/>
      <c r="D397" s="1024"/>
      <c r="E397" s="253"/>
      <c r="F397" s="253"/>
      <c r="G397" s="253"/>
      <c r="H397" s="253"/>
      <c r="I397" s="253"/>
      <c r="J397" s="253"/>
      <c r="K397" s="253"/>
      <c r="L397" s="253"/>
      <c r="M397" s="253"/>
      <c r="N397" s="253"/>
      <c r="O397" s="253"/>
      <c r="P397" s="253"/>
      <c r="Q397" s="253"/>
      <c r="R397" s="253"/>
      <c r="S397" s="253"/>
      <c r="T397" s="253"/>
      <c r="U397" s="253"/>
      <c r="V397" s="253"/>
      <c r="W397" s="243"/>
      <c r="X397" s="243"/>
    </row>
    <row r="398" spans="1:24" x14ac:dyDescent="0.3">
      <c r="A398" s="243"/>
      <c r="B398" s="253"/>
      <c r="C398" s="257"/>
      <c r="D398" s="1024"/>
      <c r="E398" s="253"/>
      <c r="F398" s="253"/>
      <c r="G398" s="253"/>
      <c r="H398" s="253"/>
      <c r="I398" s="253"/>
      <c r="J398" s="253"/>
      <c r="K398" s="253"/>
      <c r="L398" s="253"/>
      <c r="M398" s="253"/>
      <c r="N398" s="253"/>
      <c r="O398" s="253"/>
      <c r="P398" s="253"/>
      <c r="Q398" s="253"/>
      <c r="R398" s="253"/>
      <c r="S398" s="253"/>
      <c r="T398" s="253"/>
      <c r="U398" s="253"/>
      <c r="V398" s="253"/>
      <c r="W398" s="243"/>
      <c r="X398" s="243"/>
    </row>
    <row r="399" spans="1:24" x14ac:dyDescent="0.3">
      <c r="A399" s="243"/>
      <c r="B399" s="253"/>
      <c r="C399" s="257"/>
      <c r="D399" s="1024"/>
      <c r="E399" s="253"/>
      <c r="F399" s="253"/>
      <c r="G399" s="253"/>
      <c r="H399" s="253"/>
      <c r="I399" s="253"/>
      <c r="J399" s="253"/>
      <c r="K399" s="253"/>
      <c r="L399" s="253"/>
      <c r="M399" s="253"/>
      <c r="N399" s="253"/>
      <c r="O399" s="253"/>
      <c r="P399" s="253"/>
      <c r="Q399" s="253"/>
      <c r="R399" s="253"/>
      <c r="S399" s="253"/>
      <c r="T399" s="253"/>
      <c r="U399" s="253"/>
      <c r="V399" s="253"/>
      <c r="W399" s="243"/>
      <c r="X399" s="243"/>
    </row>
    <row r="400" spans="1:24" x14ac:dyDescent="0.3">
      <c r="A400" s="243"/>
      <c r="B400" s="253"/>
      <c r="C400" s="257"/>
      <c r="D400" s="1024"/>
      <c r="E400" s="253"/>
      <c r="F400" s="253"/>
      <c r="G400" s="253"/>
      <c r="H400" s="253"/>
      <c r="I400" s="253"/>
      <c r="J400" s="253"/>
      <c r="K400" s="253"/>
      <c r="L400" s="253"/>
      <c r="M400" s="253"/>
      <c r="N400" s="253"/>
      <c r="O400" s="253"/>
      <c r="P400" s="253"/>
      <c r="Q400" s="253"/>
      <c r="R400" s="253"/>
      <c r="S400" s="253"/>
      <c r="T400" s="253"/>
      <c r="U400" s="253"/>
      <c r="V400" s="253"/>
      <c r="W400" s="243"/>
      <c r="X400" s="243"/>
    </row>
    <row r="401" spans="1:24" x14ac:dyDescent="0.3">
      <c r="A401" s="243"/>
      <c r="B401" s="253"/>
      <c r="C401" s="257"/>
      <c r="D401" s="1024"/>
      <c r="E401" s="253"/>
      <c r="F401" s="253"/>
      <c r="G401" s="253"/>
      <c r="H401" s="253"/>
      <c r="I401" s="253"/>
      <c r="J401" s="253"/>
      <c r="K401" s="253"/>
      <c r="L401" s="253"/>
      <c r="M401" s="253"/>
      <c r="N401" s="253"/>
      <c r="O401" s="253"/>
      <c r="P401" s="253"/>
      <c r="Q401" s="253"/>
      <c r="R401" s="253"/>
      <c r="S401" s="253"/>
      <c r="T401" s="253"/>
      <c r="U401" s="253"/>
      <c r="V401" s="253"/>
      <c r="W401" s="243"/>
      <c r="X401" s="243"/>
    </row>
    <row r="402" spans="1:24" x14ac:dyDescent="0.3">
      <c r="A402" s="243"/>
      <c r="B402" s="253"/>
      <c r="C402" s="257"/>
      <c r="D402" s="1024"/>
      <c r="E402" s="253"/>
      <c r="F402" s="253"/>
      <c r="G402" s="253"/>
      <c r="H402" s="253"/>
      <c r="I402" s="253"/>
      <c r="J402" s="253"/>
      <c r="K402" s="253"/>
      <c r="L402" s="253"/>
      <c r="M402" s="253"/>
      <c r="N402" s="253"/>
      <c r="O402" s="253"/>
      <c r="P402" s="253"/>
      <c r="Q402" s="253"/>
      <c r="R402" s="253"/>
      <c r="S402" s="253"/>
      <c r="T402" s="253"/>
      <c r="U402" s="253"/>
      <c r="V402" s="253"/>
      <c r="W402" s="243"/>
      <c r="X402" s="243"/>
    </row>
    <row r="403" spans="1:24" x14ac:dyDescent="0.3">
      <c r="A403" s="243"/>
      <c r="B403" s="253"/>
      <c r="C403" s="257"/>
      <c r="D403" s="1024"/>
      <c r="E403" s="253"/>
      <c r="F403" s="253"/>
      <c r="G403" s="253"/>
      <c r="H403" s="253"/>
      <c r="I403" s="253"/>
      <c r="J403" s="253"/>
      <c r="K403" s="253"/>
      <c r="L403" s="253"/>
      <c r="M403" s="253"/>
      <c r="N403" s="253"/>
      <c r="O403" s="253"/>
      <c r="P403" s="253"/>
      <c r="Q403" s="253"/>
      <c r="R403" s="253"/>
      <c r="S403" s="253"/>
      <c r="T403" s="253"/>
      <c r="U403" s="253"/>
      <c r="V403" s="253"/>
      <c r="W403" s="243"/>
      <c r="X403" s="243"/>
    </row>
    <row r="404" spans="1:24" x14ac:dyDescent="0.3">
      <c r="A404" s="243"/>
      <c r="B404" s="253"/>
      <c r="C404" s="257"/>
      <c r="D404" s="1024"/>
      <c r="E404" s="253"/>
      <c r="F404" s="253"/>
      <c r="G404" s="253"/>
      <c r="H404" s="253"/>
      <c r="I404" s="253"/>
      <c r="J404" s="253"/>
      <c r="K404" s="253"/>
      <c r="L404" s="253"/>
      <c r="M404" s="253"/>
      <c r="N404" s="253"/>
      <c r="O404" s="253"/>
      <c r="P404" s="253"/>
      <c r="Q404" s="253"/>
      <c r="R404" s="253"/>
      <c r="S404" s="253"/>
      <c r="T404" s="253"/>
      <c r="U404" s="253"/>
      <c r="V404" s="253"/>
      <c r="W404" s="243"/>
      <c r="X404" s="243"/>
    </row>
    <row r="405" spans="1:24" x14ac:dyDescent="0.3">
      <c r="A405" s="243"/>
      <c r="B405" s="253"/>
      <c r="C405" s="257"/>
      <c r="D405" s="1024"/>
      <c r="E405" s="253"/>
      <c r="F405" s="253"/>
      <c r="G405" s="253"/>
      <c r="H405" s="253"/>
      <c r="I405" s="253"/>
      <c r="J405" s="253"/>
      <c r="K405" s="253"/>
      <c r="L405" s="253"/>
      <c r="M405" s="253"/>
      <c r="N405" s="253"/>
      <c r="O405" s="253"/>
      <c r="P405" s="253"/>
      <c r="Q405" s="253"/>
      <c r="R405" s="253"/>
      <c r="S405" s="253"/>
      <c r="T405" s="253"/>
      <c r="U405" s="253"/>
      <c r="V405" s="253"/>
      <c r="W405" s="243"/>
      <c r="X405" s="243"/>
    </row>
    <row r="406" spans="1:24" x14ac:dyDescent="0.3">
      <c r="A406" s="243"/>
      <c r="B406" s="253"/>
      <c r="C406" s="257"/>
      <c r="D406" s="1024"/>
      <c r="E406" s="253"/>
      <c r="F406" s="253"/>
      <c r="G406" s="253"/>
      <c r="H406" s="253"/>
      <c r="I406" s="253"/>
      <c r="J406" s="253"/>
      <c r="K406" s="253"/>
      <c r="L406" s="253"/>
      <c r="M406" s="253"/>
      <c r="N406" s="253"/>
      <c r="O406" s="253"/>
      <c r="P406" s="253"/>
      <c r="Q406" s="253"/>
      <c r="R406" s="253"/>
      <c r="S406" s="253"/>
      <c r="T406" s="253"/>
      <c r="U406" s="253"/>
      <c r="V406" s="253"/>
      <c r="W406" s="243"/>
      <c r="X406" s="243"/>
    </row>
    <row r="407" spans="1:24" x14ac:dyDescent="0.3">
      <c r="A407" s="243"/>
      <c r="B407" s="253"/>
      <c r="C407" s="257"/>
      <c r="D407" s="1024"/>
      <c r="E407" s="253"/>
      <c r="F407" s="253"/>
      <c r="G407" s="253"/>
      <c r="H407" s="253"/>
      <c r="I407" s="253"/>
      <c r="J407" s="253"/>
      <c r="K407" s="253"/>
      <c r="L407" s="253"/>
      <c r="M407" s="253"/>
      <c r="N407" s="253"/>
      <c r="O407" s="253"/>
      <c r="P407" s="253"/>
      <c r="Q407" s="253"/>
      <c r="R407" s="253"/>
      <c r="S407" s="253"/>
      <c r="T407" s="253"/>
      <c r="U407" s="253"/>
      <c r="V407" s="253"/>
      <c r="W407" s="243"/>
      <c r="X407" s="243"/>
    </row>
    <row r="408" spans="1:24" x14ac:dyDescent="0.3">
      <c r="A408" s="243"/>
      <c r="B408" s="253"/>
      <c r="C408" s="257"/>
      <c r="D408" s="1024"/>
      <c r="E408" s="253"/>
      <c r="F408" s="253"/>
      <c r="G408" s="253"/>
      <c r="H408" s="253"/>
      <c r="I408" s="253"/>
      <c r="J408" s="253"/>
      <c r="K408" s="253"/>
      <c r="L408" s="253"/>
      <c r="M408" s="253"/>
      <c r="N408" s="253"/>
      <c r="O408" s="253"/>
      <c r="P408" s="253"/>
      <c r="Q408" s="253"/>
      <c r="R408" s="253"/>
      <c r="S408" s="253"/>
      <c r="T408" s="253"/>
      <c r="U408" s="253"/>
      <c r="V408" s="253"/>
      <c r="W408" s="243"/>
      <c r="X408" s="243"/>
    </row>
    <row r="409" spans="1:24" x14ac:dyDescent="0.3">
      <c r="A409" s="243"/>
      <c r="B409" s="253"/>
      <c r="C409" s="257"/>
      <c r="D409" s="1024"/>
      <c r="E409" s="253"/>
      <c r="F409" s="253"/>
      <c r="G409" s="253"/>
      <c r="H409" s="253"/>
      <c r="I409" s="253"/>
      <c r="J409" s="253"/>
      <c r="K409" s="253"/>
      <c r="L409" s="253"/>
      <c r="M409" s="253"/>
      <c r="N409" s="253"/>
      <c r="O409" s="253"/>
      <c r="P409" s="253"/>
      <c r="Q409" s="253"/>
      <c r="R409" s="253"/>
      <c r="S409" s="253"/>
      <c r="T409" s="253"/>
      <c r="U409" s="253"/>
      <c r="V409" s="253"/>
      <c r="W409" s="243"/>
      <c r="X409" s="243"/>
    </row>
    <row r="410" spans="1:24" x14ac:dyDescent="0.3">
      <c r="A410" s="243"/>
      <c r="B410" s="253"/>
      <c r="C410" s="257"/>
      <c r="D410" s="1024"/>
      <c r="E410" s="253"/>
      <c r="F410" s="253"/>
      <c r="G410" s="253"/>
      <c r="H410" s="253"/>
      <c r="I410" s="253"/>
      <c r="J410" s="253"/>
      <c r="K410" s="253"/>
      <c r="L410" s="253"/>
      <c r="M410" s="253"/>
      <c r="N410" s="253"/>
      <c r="O410" s="253"/>
      <c r="P410" s="253"/>
      <c r="Q410" s="253"/>
      <c r="R410" s="253"/>
      <c r="S410" s="253"/>
      <c r="T410" s="253"/>
      <c r="U410" s="253"/>
      <c r="V410" s="253"/>
      <c r="W410" s="243"/>
      <c r="X410" s="243"/>
    </row>
    <row r="411" spans="1:24" x14ac:dyDescent="0.3">
      <c r="A411" s="243"/>
      <c r="B411" s="253"/>
      <c r="C411" s="257"/>
      <c r="D411" s="1024"/>
      <c r="E411" s="253"/>
      <c r="F411" s="253"/>
      <c r="G411" s="253"/>
      <c r="H411" s="253"/>
      <c r="I411" s="253"/>
      <c r="J411" s="253"/>
      <c r="K411" s="253"/>
      <c r="L411" s="253"/>
      <c r="M411" s="253"/>
      <c r="N411" s="253"/>
      <c r="O411" s="253"/>
      <c r="P411" s="253"/>
      <c r="Q411" s="253"/>
      <c r="R411" s="253"/>
      <c r="S411" s="253"/>
      <c r="T411" s="253"/>
      <c r="U411" s="253"/>
      <c r="V411" s="253"/>
      <c r="W411" s="243"/>
      <c r="X411" s="243"/>
    </row>
    <row r="412" spans="1:24" x14ac:dyDescent="0.3">
      <c r="A412" s="243"/>
      <c r="B412" s="253"/>
      <c r="C412" s="257"/>
      <c r="D412" s="1024"/>
      <c r="E412" s="253"/>
      <c r="F412" s="253"/>
      <c r="G412" s="253"/>
      <c r="H412" s="253"/>
      <c r="I412" s="253"/>
      <c r="J412" s="253"/>
      <c r="K412" s="253"/>
      <c r="L412" s="253"/>
      <c r="M412" s="253"/>
      <c r="N412" s="253"/>
      <c r="O412" s="253"/>
      <c r="P412" s="253"/>
      <c r="Q412" s="253"/>
      <c r="R412" s="253"/>
      <c r="S412" s="253"/>
      <c r="T412" s="253"/>
      <c r="U412" s="253"/>
      <c r="V412" s="253"/>
      <c r="W412" s="243"/>
      <c r="X412" s="243"/>
    </row>
    <row r="413" spans="1:24" x14ac:dyDescent="0.3">
      <c r="A413" s="243"/>
      <c r="B413" s="253"/>
      <c r="C413" s="257"/>
      <c r="D413" s="1024"/>
      <c r="E413" s="253"/>
      <c r="F413" s="253"/>
      <c r="G413" s="253"/>
      <c r="H413" s="253"/>
      <c r="I413" s="253"/>
      <c r="J413" s="253"/>
      <c r="K413" s="253"/>
      <c r="L413" s="253"/>
      <c r="M413" s="253"/>
      <c r="N413" s="253"/>
      <c r="O413" s="253"/>
      <c r="P413" s="253"/>
      <c r="Q413" s="253"/>
      <c r="R413" s="253"/>
      <c r="S413" s="253"/>
      <c r="T413" s="253"/>
      <c r="U413" s="253"/>
      <c r="V413" s="253"/>
      <c r="W413" s="243"/>
      <c r="X413" s="243"/>
    </row>
    <row r="414" spans="1:24" x14ac:dyDescent="0.3">
      <c r="A414" s="243"/>
      <c r="B414" s="253"/>
      <c r="C414" s="257"/>
      <c r="D414" s="1024"/>
      <c r="E414" s="253"/>
      <c r="F414" s="253"/>
      <c r="G414" s="253"/>
      <c r="H414" s="253"/>
      <c r="I414" s="253"/>
      <c r="J414" s="253"/>
      <c r="K414" s="253"/>
      <c r="L414" s="253"/>
      <c r="M414" s="253"/>
      <c r="N414" s="253"/>
      <c r="O414" s="253"/>
      <c r="P414" s="253"/>
      <c r="Q414" s="253"/>
      <c r="R414" s="253"/>
      <c r="S414" s="253"/>
      <c r="T414" s="253"/>
      <c r="U414" s="253"/>
      <c r="V414" s="253"/>
      <c r="W414" s="243"/>
      <c r="X414" s="243"/>
    </row>
    <row r="415" spans="1:24" x14ac:dyDescent="0.3">
      <c r="A415" s="243"/>
      <c r="B415" s="253"/>
      <c r="C415" s="257"/>
      <c r="D415" s="1024"/>
      <c r="E415" s="253"/>
      <c r="F415" s="253"/>
      <c r="G415" s="253"/>
      <c r="H415" s="253"/>
      <c r="I415" s="253"/>
      <c r="J415" s="253"/>
      <c r="K415" s="253"/>
      <c r="L415" s="253"/>
      <c r="M415" s="253"/>
      <c r="N415" s="253"/>
      <c r="O415" s="253"/>
      <c r="P415" s="253"/>
      <c r="Q415" s="253"/>
      <c r="R415" s="253"/>
      <c r="S415" s="253"/>
      <c r="T415" s="253"/>
      <c r="U415" s="253"/>
      <c r="V415" s="253"/>
      <c r="W415" s="243"/>
      <c r="X415" s="243"/>
    </row>
    <row r="416" spans="1:24" x14ac:dyDescent="0.3">
      <c r="A416" s="243"/>
      <c r="B416" s="253"/>
      <c r="C416" s="257"/>
      <c r="D416" s="1024"/>
      <c r="E416" s="253"/>
      <c r="F416" s="253"/>
      <c r="G416" s="253"/>
      <c r="H416" s="253"/>
      <c r="I416" s="253"/>
      <c r="J416" s="253"/>
      <c r="K416" s="253"/>
      <c r="L416" s="253"/>
      <c r="M416" s="253"/>
      <c r="N416" s="253"/>
      <c r="O416" s="253"/>
      <c r="P416" s="253"/>
      <c r="Q416" s="253"/>
      <c r="R416" s="253"/>
      <c r="S416" s="253"/>
      <c r="T416" s="253"/>
      <c r="U416" s="253"/>
      <c r="V416" s="253"/>
      <c r="W416" s="243"/>
      <c r="X416" s="243"/>
    </row>
    <row r="417" spans="1:24" x14ac:dyDescent="0.3">
      <c r="A417" s="243"/>
      <c r="B417" s="253"/>
      <c r="C417" s="257"/>
      <c r="D417" s="1024"/>
      <c r="E417" s="253"/>
      <c r="F417" s="253"/>
      <c r="G417" s="253"/>
      <c r="H417" s="253"/>
      <c r="I417" s="253"/>
      <c r="J417" s="253"/>
      <c r="K417" s="253"/>
      <c r="L417" s="253"/>
      <c r="M417" s="253"/>
      <c r="N417" s="253"/>
      <c r="O417" s="253"/>
      <c r="P417" s="253"/>
      <c r="Q417" s="253"/>
      <c r="R417" s="253"/>
      <c r="S417" s="253"/>
      <c r="T417" s="253"/>
      <c r="U417" s="253"/>
      <c r="V417" s="253"/>
      <c r="W417" s="243"/>
      <c r="X417" s="243"/>
    </row>
    <row r="418" spans="1:24" x14ac:dyDescent="0.3">
      <c r="A418" s="243"/>
      <c r="B418" s="253"/>
      <c r="C418" s="257"/>
      <c r="D418" s="1024"/>
      <c r="E418" s="253"/>
      <c r="F418" s="253"/>
      <c r="G418" s="253"/>
      <c r="H418" s="253"/>
      <c r="I418" s="253"/>
      <c r="J418" s="253"/>
      <c r="K418" s="253"/>
      <c r="L418" s="253"/>
      <c r="M418" s="253"/>
      <c r="N418" s="253"/>
      <c r="O418" s="253"/>
      <c r="P418" s="253"/>
      <c r="Q418" s="253"/>
      <c r="R418" s="253"/>
      <c r="S418" s="253"/>
      <c r="T418" s="253"/>
      <c r="U418" s="253"/>
      <c r="V418" s="253"/>
      <c r="W418" s="243"/>
      <c r="X418" s="243"/>
    </row>
    <row r="419" spans="1:24" x14ac:dyDescent="0.3">
      <c r="A419" s="243"/>
      <c r="B419" s="253"/>
      <c r="C419" s="257"/>
      <c r="D419" s="1024"/>
      <c r="E419" s="253"/>
      <c r="F419" s="253"/>
      <c r="G419" s="253"/>
      <c r="H419" s="253"/>
      <c r="I419" s="253"/>
      <c r="J419" s="253"/>
      <c r="K419" s="253"/>
      <c r="L419" s="253"/>
      <c r="M419" s="253"/>
      <c r="N419" s="253"/>
      <c r="O419" s="253"/>
      <c r="P419" s="253"/>
      <c r="Q419" s="253"/>
      <c r="R419" s="253"/>
      <c r="S419" s="253"/>
      <c r="T419" s="253"/>
      <c r="U419" s="253"/>
      <c r="V419" s="253"/>
      <c r="W419" s="243"/>
      <c r="X419" s="243"/>
    </row>
    <row r="420" spans="1:24" x14ac:dyDescent="0.3">
      <c r="A420" s="243"/>
      <c r="B420" s="253"/>
      <c r="C420" s="257"/>
      <c r="D420" s="1024"/>
      <c r="E420" s="253"/>
      <c r="F420" s="253"/>
      <c r="G420" s="253"/>
      <c r="H420" s="253"/>
      <c r="I420" s="253"/>
      <c r="J420" s="253"/>
      <c r="K420" s="253"/>
      <c r="L420" s="253"/>
      <c r="M420" s="253"/>
      <c r="N420" s="253"/>
      <c r="O420" s="253"/>
      <c r="P420" s="253"/>
      <c r="Q420" s="253"/>
      <c r="R420" s="253"/>
      <c r="S420" s="253"/>
      <c r="T420" s="253"/>
      <c r="U420" s="253"/>
      <c r="V420" s="253"/>
      <c r="W420" s="243"/>
      <c r="X420" s="243"/>
    </row>
    <row r="421" spans="1:24" x14ac:dyDescent="0.3">
      <c r="A421" s="243"/>
      <c r="B421" s="253"/>
      <c r="C421" s="257"/>
      <c r="D421" s="1024"/>
      <c r="E421" s="253"/>
      <c r="F421" s="253"/>
      <c r="G421" s="253"/>
      <c r="H421" s="253"/>
      <c r="I421" s="253"/>
      <c r="J421" s="253"/>
      <c r="K421" s="253"/>
      <c r="L421" s="253"/>
      <c r="M421" s="253"/>
      <c r="N421" s="253"/>
      <c r="O421" s="253"/>
      <c r="P421" s="253"/>
      <c r="Q421" s="253"/>
      <c r="R421" s="253"/>
      <c r="S421" s="253"/>
      <c r="T421" s="253"/>
      <c r="U421" s="253"/>
      <c r="V421" s="253"/>
      <c r="W421" s="243"/>
      <c r="X421" s="243"/>
    </row>
    <row r="422" spans="1:24" x14ac:dyDescent="0.3">
      <c r="A422" s="243"/>
      <c r="B422" s="253"/>
      <c r="C422" s="257"/>
      <c r="D422" s="1024"/>
      <c r="E422" s="253"/>
      <c r="F422" s="253"/>
      <c r="G422" s="253"/>
      <c r="H422" s="253"/>
      <c r="I422" s="253"/>
      <c r="J422" s="253"/>
      <c r="K422" s="253"/>
      <c r="L422" s="253"/>
      <c r="M422" s="253"/>
      <c r="N422" s="253"/>
      <c r="O422" s="253"/>
      <c r="P422" s="253"/>
      <c r="Q422" s="253"/>
      <c r="R422" s="253"/>
      <c r="S422" s="253"/>
      <c r="T422" s="253"/>
      <c r="U422" s="253"/>
      <c r="V422" s="253"/>
      <c r="W422" s="243"/>
      <c r="X422" s="243"/>
    </row>
    <row r="423" spans="1:24" x14ac:dyDescent="0.3">
      <c r="A423" s="243"/>
      <c r="B423" s="253"/>
      <c r="C423" s="257"/>
      <c r="D423" s="1024"/>
      <c r="E423" s="253"/>
      <c r="F423" s="253"/>
      <c r="G423" s="253"/>
      <c r="H423" s="253"/>
      <c r="I423" s="253"/>
      <c r="J423" s="253"/>
      <c r="K423" s="253"/>
      <c r="L423" s="253"/>
      <c r="M423" s="253"/>
      <c r="N423" s="253"/>
      <c r="O423" s="253"/>
      <c r="P423" s="253"/>
      <c r="Q423" s="253"/>
      <c r="R423" s="253"/>
      <c r="S423" s="253"/>
      <c r="T423" s="253"/>
      <c r="U423" s="253"/>
      <c r="V423" s="253"/>
      <c r="W423" s="243"/>
      <c r="X423" s="243"/>
    </row>
    <row r="424" spans="1:24" x14ac:dyDescent="0.3">
      <c r="A424" s="243"/>
      <c r="B424" s="253"/>
      <c r="C424" s="257"/>
      <c r="D424" s="1024"/>
      <c r="E424" s="253"/>
      <c r="F424" s="253"/>
      <c r="G424" s="253"/>
      <c r="H424" s="253"/>
      <c r="I424" s="253"/>
      <c r="J424" s="253"/>
      <c r="K424" s="253"/>
      <c r="L424" s="253"/>
      <c r="M424" s="253"/>
      <c r="N424" s="253"/>
      <c r="O424" s="253"/>
      <c r="P424" s="253"/>
      <c r="Q424" s="253"/>
      <c r="R424" s="253"/>
      <c r="S424" s="253"/>
      <c r="T424" s="253"/>
      <c r="U424" s="253"/>
      <c r="V424" s="253"/>
      <c r="W424" s="243"/>
      <c r="X424" s="243"/>
    </row>
    <row r="425" spans="1:24" x14ac:dyDescent="0.3">
      <c r="A425" s="243"/>
      <c r="B425" s="253"/>
      <c r="C425" s="257"/>
      <c r="D425" s="1024"/>
      <c r="E425" s="253"/>
      <c r="F425" s="253"/>
      <c r="G425" s="253"/>
      <c r="H425" s="253"/>
      <c r="I425" s="253"/>
      <c r="J425" s="253"/>
      <c r="K425" s="253"/>
      <c r="L425" s="253"/>
      <c r="M425" s="253"/>
      <c r="N425" s="253"/>
      <c r="O425" s="253"/>
      <c r="P425" s="253"/>
      <c r="Q425" s="253"/>
      <c r="R425" s="253"/>
      <c r="S425" s="253"/>
      <c r="T425" s="253"/>
      <c r="U425" s="253"/>
      <c r="V425" s="253"/>
      <c r="W425" s="243"/>
      <c r="X425" s="243"/>
    </row>
    <row r="426" spans="1:24" x14ac:dyDescent="0.3">
      <c r="A426" s="243"/>
      <c r="B426" s="253"/>
      <c r="C426" s="257"/>
      <c r="D426" s="1024"/>
      <c r="E426" s="253"/>
      <c r="F426" s="253"/>
      <c r="G426" s="253"/>
      <c r="H426" s="253"/>
      <c r="I426" s="253"/>
      <c r="J426" s="253"/>
      <c r="K426" s="253"/>
      <c r="L426" s="253"/>
      <c r="M426" s="253"/>
      <c r="N426" s="253"/>
      <c r="O426" s="253"/>
      <c r="P426" s="253"/>
      <c r="Q426" s="253"/>
      <c r="R426" s="253"/>
      <c r="S426" s="253"/>
      <c r="T426" s="253"/>
      <c r="U426" s="253"/>
      <c r="V426" s="253"/>
      <c r="W426" s="243"/>
      <c r="X426" s="243"/>
    </row>
    <row r="427" spans="1:24" x14ac:dyDescent="0.3">
      <c r="A427" s="243"/>
      <c r="B427" s="253"/>
      <c r="C427" s="257"/>
      <c r="D427" s="1024"/>
      <c r="E427" s="253"/>
      <c r="F427" s="253"/>
      <c r="G427" s="253"/>
      <c r="H427" s="253"/>
      <c r="I427" s="253"/>
      <c r="J427" s="253"/>
      <c r="K427" s="253"/>
      <c r="L427" s="253"/>
      <c r="M427" s="253"/>
      <c r="N427" s="253"/>
      <c r="O427" s="253"/>
      <c r="P427" s="253"/>
      <c r="Q427" s="253"/>
      <c r="R427" s="253"/>
      <c r="S427" s="253"/>
      <c r="T427" s="253"/>
      <c r="U427" s="253"/>
      <c r="V427" s="253"/>
      <c r="W427" s="243"/>
      <c r="X427" s="243"/>
    </row>
    <row r="428" spans="1:24" x14ac:dyDescent="0.3">
      <c r="A428" s="243"/>
      <c r="B428" s="253"/>
      <c r="C428" s="257"/>
      <c r="D428" s="1024"/>
      <c r="E428" s="253"/>
      <c r="F428" s="253"/>
      <c r="G428" s="253"/>
      <c r="H428" s="253"/>
      <c r="I428" s="253"/>
      <c r="J428" s="253"/>
      <c r="K428" s="253"/>
      <c r="L428" s="253"/>
      <c r="M428" s="253"/>
      <c r="N428" s="253"/>
      <c r="O428" s="253"/>
      <c r="P428" s="253"/>
      <c r="Q428" s="253"/>
      <c r="R428" s="253"/>
      <c r="S428" s="253"/>
      <c r="T428" s="253"/>
      <c r="U428" s="253"/>
      <c r="V428" s="253"/>
      <c r="W428" s="243"/>
      <c r="X428" s="243"/>
    </row>
    <row r="429" spans="1:24" x14ac:dyDescent="0.3">
      <c r="A429" s="243"/>
      <c r="B429" s="253"/>
      <c r="C429" s="257"/>
      <c r="D429" s="1024"/>
      <c r="E429" s="253"/>
      <c r="F429" s="253"/>
      <c r="G429" s="253"/>
      <c r="H429" s="253"/>
      <c r="I429" s="253"/>
      <c r="J429" s="253"/>
      <c r="K429" s="253"/>
      <c r="L429" s="253"/>
      <c r="M429" s="253"/>
      <c r="N429" s="253"/>
      <c r="O429" s="253"/>
      <c r="P429" s="253"/>
      <c r="Q429" s="253"/>
      <c r="R429" s="253"/>
      <c r="S429" s="253"/>
      <c r="T429" s="253"/>
      <c r="U429" s="253"/>
      <c r="V429" s="253"/>
      <c r="W429" s="243"/>
      <c r="X429" s="243"/>
    </row>
    <row r="430" spans="1:24" x14ac:dyDescent="0.3">
      <c r="A430" s="243"/>
      <c r="B430" s="253"/>
      <c r="C430" s="257"/>
      <c r="D430" s="1024"/>
      <c r="E430" s="253"/>
      <c r="F430" s="253"/>
      <c r="G430" s="253"/>
      <c r="H430" s="253"/>
      <c r="I430" s="253"/>
      <c r="J430" s="253"/>
      <c r="K430" s="253"/>
      <c r="L430" s="253"/>
      <c r="M430" s="253"/>
      <c r="N430" s="253"/>
      <c r="O430" s="253"/>
      <c r="P430" s="253"/>
      <c r="Q430" s="253"/>
      <c r="R430" s="253"/>
      <c r="S430" s="253"/>
      <c r="T430" s="253"/>
      <c r="U430" s="253"/>
      <c r="V430" s="253"/>
      <c r="W430" s="243"/>
      <c r="X430" s="243"/>
    </row>
    <row r="431" spans="1:24" x14ac:dyDescent="0.3">
      <c r="A431" s="243"/>
      <c r="B431" s="253"/>
      <c r="C431" s="257"/>
      <c r="D431" s="1024"/>
      <c r="E431" s="253"/>
      <c r="F431" s="253"/>
      <c r="G431" s="253"/>
      <c r="H431" s="253"/>
      <c r="I431" s="253"/>
      <c r="J431" s="253"/>
      <c r="K431" s="253"/>
      <c r="L431" s="253"/>
      <c r="M431" s="253"/>
      <c r="N431" s="253"/>
      <c r="O431" s="253"/>
      <c r="P431" s="253"/>
      <c r="Q431" s="253"/>
      <c r="R431" s="253"/>
      <c r="S431" s="253"/>
      <c r="T431" s="253"/>
      <c r="U431" s="253"/>
      <c r="V431" s="253"/>
      <c r="W431" s="243"/>
      <c r="X431" s="243"/>
    </row>
    <row r="432" spans="1:24" x14ac:dyDescent="0.3">
      <c r="A432" s="243"/>
      <c r="B432" s="253"/>
      <c r="C432" s="257"/>
      <c r="D432" s="1024"/>
      <c r="E432" s="253"/>
      <c r="F432" s="253"/>
      <c r="G432" s="253"/>
      <c r="H432" s="253"/>
      <c r="I432" s="253"/>
      <c r="J432" s="253"/>
      <c r="K432" s="253"/>
      <c r="L432" s="253"/>
      <c r="M432" s="253"/>
      <c r="N432" s="253"/>
      <c r="O432" s="253"/>
      <c r="P432" s="253"/>
      <c r="Q432" s="253"/>
      <c r="R432" s="253"/>
      <c r="S432" s="253"/>
      <c r="T432" s="253"/>
      <c r="U432" s="253"/>
      <c r="V432" s="253"/>
      <c r="W432" s="243"/>
      <c r="X432" s="243"/>
    </row>
    <row r="433" spans="1:24" x14ac:dyDescent="0.3">
      <c r="A433" s="243"/>
      <c r="B433" s="253"/>
      <c r="C433" s="257"/>
      <c r="D433" s="1024"/>
      <c r="E433" s="253"/>
      <c r="F433" s="253"/>
      <c r="G433" s="253"/>
      <c r="H433" s="253"/>
      <c r="I433" s="253"/>
      <c r="J433" s="253"/>
      <c r="K433" s="253"/>
      <c r="L433" s="253"/>
      <c r="M433" s="253"/>
      <c r="N433" s="253"/>
      <c r="O433" s="253"/>
      <c r="P433" s="253"/>
      <c r="Q433" s="253"/>
      <c r="R433" s="253"/>
      <c r="S433" s="253"/>
      <c r="T433" s="253"/>
      <c r="U433" s="253"/>
      <c r="V433" s="253"/>
      <c r="W433" s="243"/>
      <c r="X433" s="243"/>
    </row>
    <row r="434" spans="1:24" x14ac:dyDescent="0.3">
      <c r="A434" s="243"/>
      <c r="B434" s="253"/>
      <c r="C434" s="257"/>
      <c r="D434" s="1024"/>
      <c r="E434" s="253"/>
      <c r="F434" s="253"/>
      <c r="G434" s="253"/>
      <c r="H434" s="253"/>
      <c r="I434" s="253"/>
      <c r="J434" s="253"/>
      <c r="K434" s="253"/>
      <c r="L434" s="253"/>
      <c r="M434" s="253"/>
      <c r="N434" s="253"/>
      <c r="O434" s="253"/>
      <c r="P434" s="253"/>
      <c r="Q434" s="253"/>
      <c r="R434" s="253"/>
      <c r="S434" s="253"/>
      <c r="T434" s="253"/>
      <c r="U434" s="253"/>
      <c r="V434" s="253"/>
      <c r="W434" s="243"/>
      <c r="X434" s="243"/>
    </row>
    <row r="435" spans="1:24" x14ac:dyDescent="0.3">
      <c r="A435" s="243"/>
      <c r="B435" s="253"/>
      <c r="C435" s="257"/>
      <c r="D435" s="1024"/>
      <c r="E435" s="253"/>
      <c r="F435" s="253"/>
      <c r="G435" s="253"/>
      <c r="H435" s="253"/>
      <c r="I435" s="253"/>
      <c r="J435" s="253"/>
      <c r="K435" s="253"/>
      <c r="L435" s="253"/>
      <c r="M435" s="253"/>
      <c r="N435" s="253"/>
      <c r="O435" s="253"/>
      <c r="P435" s="253"/>
      <c r="Q435" s="253"/>
      <c r="R435" s="253"/>
      <c r="S435" s="253"/>
      <c r="T435" s="253"/>
      <c r="U435" s="253"/>
      <c r="V435" s="253"/>
      <c r="W435" s="243"/>
      <c r="X435" s="243"/>
    </row>
    <row r="436" spans="1:24" x14ac:dyDescent="0.3">
      <c r="A436" s="243"/>
      <c r="B436" s="253"/>
      <c r="C436" s="257"/>
      <c r="D436" s="1024"/>
      <c r="E436" s="253"/>
      <c r="F436" s="253"/>
      <c r="G436" s="253"/>
      <c r="H436" s="253"/>
      <c r="I436" s="253"/>
      <c r="J436" s="253"/>
      <c r="K436" s="253"/>
      <c r="L436" s="253"/>
      <c r="M436" s="253"/>
      <c r="N436" s="253"/>
      <c r="O436" s="253"/>
      <c r="P436" s="253"/>
      <c r="Q436" s="253"/>
      <c r="R436" s="253"/>
      <c r="S436" s="253"/>
      <c r="T436" s="253"/>
      <c r="U436" s="253"/>
      <c r="V436" s="253"/>
      <c r="W436" s="243"/>
      <c r="X436" s="243"/>
    </row>
    <row r="437" spans="1:24" x14ac:dyDescent="0.3">
      <c r="A437" s="243"/>
      <c r="B437" s="253"/>
      <c r="C437" s="257"/>
      <c r="D437" s="1024"/>
      <c r="E437" s="253"/>
      <c r="F437" s="253"/>
      <c r="G437" s="253"/>
      <c r="H437" s="253"/>
      <c r="I437" s="253"/>
      <c r="J437" s="253"/>
      <c r="K437" s="253"/>
      <c r="L437" s="253"/>
      <c r="M437" s="253"/>
      <c r="N437" s="253"/>
      <c r="O437" s="253"/>
      <c r="P437" s="253"/>
      <c r="Q437" s="253"/>
      <c r="R437" s="253"/>
      <c r="S437" s="253"/>
      <c r="T437" s="253"/>
      <c r="U437" s="253"/>
      <c r="V437" s="253"/>
      <c r="W437" s="243"/>
      <c r="X437" s="243"/>
    </row>
    <row r="438" spans="1:24" x14ac:dyDescent="0.3">
      <c r="A438" s="243"/>
      <c r="B438" s="253"/>
      <c r="C438" s="257"/>
      <c r="D438" s="1024"/>
      <c r="E438" s="253"/>
      <c r="F438" s="253"/>
      <c r="G438" s="253"/>
      <c r="H438" s="253"/>
      <c r="I438" s="253"/>
      <c r="J438" s="253"/>
      <c r="K438" s="253"/>
      <c r="L438" s="253"/>
      <c r="M438" s="253"/>
      <c r="N438" s="253"/>
      <c r="O438" s="253"/>
      <c r="P438" s="253"/>
      <c r="Q438" s="253"/>
      <c r="R438" s="253"/>
      <c r="S438" s="253"/>
      <c r="T438" s="253"/>
      <c r="U438" s="253"/>
      <c r="V438" s="253"/>
      <c r="W438" s="243"/>
      <c r="X438" s="243"/>
    </row>
    <row r="439" spans="1:24" x14ac:dyDescent="0.3">
      <c r="A439" s="243"/>
      <c r="B439" s="253"/>
      <c r="C439" s="257"/>
      <c r="D439" s="1024"/>
      <c r="E439" s="253"/>
      <c r="F439" s="253"/>
      <c r="G439" s="253"/>
      <c r="H439" s="253"/>
      <c r="I439" s="253"/>
      <c r="J439" s="253"/>
      <c r="K439" s="253"/>
      <c r="L439" s="253"/>
      <c r="M439" s="253"/>
      <c r="N439" s="253"/>
      <c r="O439" s="253"/>
      <c r="P439" s="253"/>
      <c r="Q439" s="253"/>
      <c r="R439" s="253"/>
      <c r="S439" s="253"/>
      <c r="T439" s="253"/>
      <c r="U439" s="253"/>
      <c r="V439" s="253"/>
      <c r="W439" s="243"/>
      <c r="X439" s="243"/>
    </row>
    <row r="440" spans="1:24" x14ac:dyDescent="0.3">
      <c r="A440" s="243"/>
      <c r="B440" s="253"/>
      <c r="C440" s="257"/>
      <c r="D440" s="1024"/>
      <c r="E440" s="253"/>
      <c r="F440" s="253"/>
      <c r="G440" s="253"/>
      <c r="H440" s="253"/>
      <c r="I440" s="253"/>
      <c r="J440" s="253"/>
      <c r="K440" s="253"/>
      <c r="L440" s="253"/>
      <c r="M440" s="253"/>
      <c r="N440" s="253"/>
      <c r="O440" s="253"/>
      <c r="P440" s="253"/>
      <c r="Q440" s="253"/>
      <c r="R440" s="253"/>
      <c r="S440" s="253"/>
      <c r="T440" s="253"/>
      <c r="U440" s="253"/>
      <c r="V440" s="253"/>
      <c r="W440" s="243"/>
      <c r="X440" s="243"/>
    </row>
    <row r="441" spans="1:24" x14ac:dyDescent="0.3">
      <c r="A441" s="243"/>
      <c r="B441" s="253"/>
      <c r="C441" s="257"/>
      <c r="D441" s="1024"/>
      <c r="E441" s="253"/>
      <c r="F441" s="253"/>
      <c r="G441" s="253"/>
      <c r="H441" s="253"/>
      <c r="I441" s="253"/>
      <c r="J441" s="253"/>
      <c r="K441" s="253"/>
      <c r="L441" s="253"/>
      <c r="M441" s="253"/>
      <c r="N441" s="253"/>
      <c r="O441" s="253"/>
      <c r="P441" s="253"/>
      <c r="Q441" s="253"/>
      <c r="R441" s="253"/>
      <c r="S441" s="253"/>
      <c r="T441" s="253"/>
      <c r="U441" s="253"/>
      <c r="V441" s="253"/>
      <c r="W441" s="243"/>
      <c r="X441" s="243"/>
    </row>
    <row r="442" spans="1:24" x14ac:dyDescent="0.3">
      <c r="A442" s="243"/>
      <c r="B442" s="253"/>
      <c r="C442" s="257"/>
      <c r="D442" s="1024"/>
      <c r="E442" s="253"/>
      <c r="F442" s="253"/>
      <c r="G442" s="253"/>
      <c r="H442" s="253"/>
      <c r="I442" s="253"/>
      <c r="J442" s="253"/>
      <c r="K442" s="253"/>
      <c r="L442" s="253"/>
      <c r="M442" s="253"/>
      <c r="N442" s="253"/>
      <c r="O442" s="253"/>
      <c r="P442" s="253"/>
      <c r="Q442" s="253"/>
      <c r="R442" s="253"/>
      <c r="S442" s="253"/>
      <c r="T442" s="253"/>
      <c r="U442" s="253"/>
      <c r="V442" s="253"/>
      <c r="W442" s="243"/>
      <c r="X442" s="243"/>
    </row>
    <row r="443" spans="1:24" x14ac:dyDescent="0.3">
      <c r="A443" s="243"/>
      <c r="B443" s="253"/>
      <c r="C443" s="257"/>
      <c r="D443" s="1024"/>
      <c r="E443" s="253"/>
      <c r="F443" s="253"/>
      <c r="G443" s="253"/>
      <c r="H443" s="253"/>
      <c r="I443" s="253"/>
      <c r="J443" s="253"/>
      <c r="K443" s="253"/>
      <c r="L443" s="253"/>
      <c r="M443" s="253"/>
      <c r="N443" s="253"/>
      <c r="O443" s="253"/>
      <c r="P443" s="253"/>
      <c r="Q443" s="253"/>
      <c r="R443" s="253"/>
      <c r="S443" s="253"/>
      <c r="T443" s="253"/>
      <c r="U443" s="253"/>
      <c r="V443" s="253"/>
      <c r="W443" s="243"/>
      <c r="X443" s="243"/>
    </row>
    <row r="444" spans="1:24" x14ac:dyDescent="0.3">
      <c r="A444" s="243"/>
      <c r="B444" s="253"/>
      <c r="C444" s="257"/>
      <c r="D444" s="1024"/>
      <c r="E444" s="253"/>
      <c r="F444" s="253"/>
      <c r="G444" s="253"/>
      <c r="H444" s="253"/>
      <c r="I444" s="253"/>
      <c r="J444" s="253"/>
      <c r="K444" s="253"/>
      <c r="L444" s="253"/>
      <c r="M444" s="253"/>
      <c r="N444" s="253"/>
      <c r="O444" s="253"/>
      <c r="P444" s="253"/>
      <c r="Q444" s="253"/>
      <c r="R444" s="253"/>
      <c r="S444" s="253"/>
      <c r="T444" s="253"/>
      <c r="U444" s="253"/>
      <c r="V444" s="253"/>
      <c r="W444" s="243"/>
      <c r="X444" s="243"/>
    </row>
    <row r="445" spans="1:24" x14ac:dyDescent="0.3">
      <c r="A445" s="243"/>
      <c r="B445" s="253"/>
      <c r="C445" s="257"/>
      <c r="D445" s="1024"/>
      <c r="E445" s="253"/>
      <c r="F445" s="253"/>
      <c r="G445" s="253"/>
      <c r="H445" s="253"/>
      <c r="I445" s="253"/>
      <c r="J445" s="253"/>
      <c r="K445" s="253"/>
      <c r="L445" s="253"/>
      <c r="M445" s="253"/>
      <c r="N445" s="253"/>
      <c r="O445" s="253"/>
      <c r="P445" s="253"/>
      <c r="Q445" s="253"/>
      <c r="R445" s="253"/>
      <c r="S445" s="253"/>
      <c r="T445" s="253"/>
      <c r="U445" s="253"/>
      <c r="V445" s="253"/>
      <c r="W445" s="243"/>
      <c r="X445" s="243"/>
    </row>
    <row r="446" spans="1:24" x14ac:dyDescent="0.3">
      <c r="A446" s="243"/>
      <c r="B446" s="253"/>
      <c r="C446" s="257"/>
      <c r="D446" s="1024"/>
      <c r="E446" s="253"/>
      <c r="F446" s="253"/>
      <c r="G446" s="253"/>
      <c r="H446" s="253"/>
      <c r="I446" s="253"/>
      <c r="J446" s="253"/>
      <c r="K446" s="253"/>
      <c r="L446" s="253"/>
      <c r="M446" s="253"/>
      <c r="N446" s="253"/>
      <c r="O446" s="253"/>
      <c r="P446" s="253"/>
      <c r="Q446" s="253"/>
      <c r="R446" s="253"/>
      <c r="S446" s="253"/>
      <c r="T446" s="253"/>
      <c r="U446" s="253"/>
      <c r="V446" s="253"/>
      <c r="W446" s="243"/>
      <c r="X446" s="243"/>
    </row>
    <row r="447" spans="1:24" x14ac:dyDescent="0.3">
      <c r="A447" s="243"/>
      <c r="B447" s="253"/>
      <c r="C447" s="257"/>
      <c r="D447" s="1024"/>
      <c r="E447" s="253"/>
      <c r="F447" s="253"/>
      <c r="G447" s="253"/>
      <c r="H447" s="253"/>
      <c r="I447" s="253"/>
      <c r="J447" s="253"/>
      <c r="K447" s="253"/>
      <c r="L447" s="253"/>
      <c r="M447" s="253"/>
      <c r="N447" s="253"/>
      <c r="O447" s="253"/>
      <c r="P447" s="253"/>
      <c r="Q447" s="253"/>
      <c r="R447" s="253"/>
      <c r="S447" s="253"/>
      <c r="T447" s="253"/>
      <c r="U447" s="253"/>
      <c r="V447" s="253"/>
      <c r="W447" s="243"/>
      <c r="X447" s="243"/>
    </row>
    <row r="448" spans="1:24" x14ac:dyDescent="0.3">
      <c r="A448" s="243"/>
      <c r="B448" s="253"/>
      <c r="C448" s="257"/>
      <c r="D448" s="1024"/>
      <c r="E448" s="253"/>
      <c r="F448" s="253"/>
      <c r="G448" s="253"/>
      <c r="H448" s="253"/>
      <c r="I448" s="253"/>
      <c r="J448" s="253"/>
      <c r="K448" s="253"/>
      <c r="L448" s="253"/>
      <c r="M448" s="253"/>
      <c r="N448" s="253"/>
      <c r="O448" s="253"/>
      <c r="P448" s="253"/>
      <c r="Q448" s="253"/>
      <c r="R448" s="253"/>
      <c r="S448" s="253"/>
      <c r="T448" s="253"/>
      <c r="U448" s="253"/>
      <c r="V448" s="253"/>
      <c r="W448" s="243"/>
      <c r="X448" s="243"/>
    </row>
    <row r="449" spans="1:24" x14ac:dyDescent="0.3">
      <c r="A449" s="243"/>
      <c r="B449" s="253"/>
      <c r="C449" s="257"/>
      <c r="D449" s="1024"/>
      <c r="E449" s="253"/>
      <c r="F449" s="253"/>
      <c r="G449" s="253"/>
      <c r="H449" s="253"/>
      <c r="I449" s="253"/>
      <c r="J449" s="253"/>
      <c r="K449" s="253"/>
      <c r="L449" s="253"/>
      <c r="M449" s="253"/>
      <c r="N449" s="253"/>
      <c r="O449" s="253"/>
      <c r="P449" s="253"/>
      <c r="Q449" s="253"/>
      <c r="R449" s="253"/>
      <c r="S449" s="253"/>
      <c r="T449" s="253"/>
      <c r="U449" s="253"/>
      <c r="V449" s="253"/>
      <c r="W449" s="243"/>
      <c r="X449" s="243"/>
    </row>
    <row r="450" spans="1:24" x14ac:dyDescent="0.3">
      <c r="A450" s="243"/>
      <c r="B450" s="253"/>
      <c r="C450" s="257"/>
      <c r="D450" s="1024"/>
      <c r="E450" s="253"/>
      <c r="F450" s="253"/>
      <c r="G450" s="253"/>
      <c r="H450" s="253"/>
      <c r="I450" s="253"/>
      <c r="J450" s="253"/>
      <c r="K450" s="253"/>
      <c r="L450" s="253"/>
      <c r="M450" s="253"/>
      <c r="N450" s="253"/>
      <c r="O450" s="253"/>
      <c r="P450" s="253"/>
      <c r="Q450" s="253"/>
      <c r="R450" s="253"/>
      <c r="S450" s="253"/>
      <c r="T450" s="253"/>
      <c r="U450" s="253"/>
      <c r="V450" s="253"/>
      <c r="W450" s="243"/>
      <c r="X450" s="243"/>
    </row>
    <row r="451" spans="1:24" x14ac:dyDescent="0.3">
      <c r="A451" s="243"/>
      <c r="B451" s="253"/>
      <c r="C451" s="257"/>
      <c r="D451" s="1024"/>
      <c r="E451" s="253"/>
      <c r="F451" s="253"/>
      <c r="G451" s="253"/>
      <c r="H451" s="253"/>
      <c r="I451" s="253"/>
      <c r="J451" s="253"/>
      <c r="K451" s="253"/>
      <c r="L451" s="253"/>
      <c r="M451" s="253"/>
      <c r="N451" s="253"/>
      <c r="O451" s="253"/>
      <c r="P451" s="253"/>
      <c r="Q451" s="253"/>
      <c r="R451" s="253"/>
      <c r="S451" s="253"/>
      <c r="T451" s="253"/>
      <c r="U451" s="253"/>
      <c r="V451" s="253"/>
      <c r="W451" s="243"/>
      <c r="X451" s="243"/>
    </row>
    <row r="452" spans="1:24" x14ac:dyDescent="0.3">
      <c r="A452" s="243"/>
      <c r="B452" s="253"/>
      <c r="C452" s="257"/>
      <c r="D452" s="1024"/>
      <c r="E452" s="253"/>
      <c r="F452" s="253"/>
      <c r="G452" s="253"/>
      <c r="H452" s="253"/>
      <c r="I452" s="253"/>
      <c r="J452" s="253"/>
      <c r="K452" s="253"/>
      <c r="L452" s="253"/>
      <c r="M452" s="253"/>
      <c r="N452" s="253"/>
      <c r="O452" s="253"/>
      <c r="P452" s="253"/>
      <c r="Q452" s="253"/>
      <c r="R452" s="253"/>
      <c r="S452" s="253"/>
      <c r="T452" s="253"/>
      <c r="U452" s="253"/>
      <c r="V452" s="253"/>
      <c r="W452" s="243"/>
      <c r="X452" s="243"/>
    </row>
    <row r="453" spans="1:24" x14ac:dyDescent="0.3">
      <c r="A453" s="243"/>
      <c r="B453" s="253"/>
      <c r="C453" s="257"/>
      <c r="D453" s="1024"/>
      <c r="E453" s="253"/>
      <c r="F453" s="253"/>
      <c r="G453" s="253"/>
      <c r="H453" s="253"/>
      <c r="I453" s="253"/>
      <c r="J453" s="253"/>
      <c r="K453" s="253"/>
      <c r="L453" s="253"/>
      <c r="M453" s="253"/>
      <c r="N453" s="253"/>
      <c r="O453" s="253"/>
      <c r="P453" s="253"/>
      <c r="Q453" s="253"/>
      <c r="R453" s="253"/>
      <c r="S453" s="253"/>
      <c r="T453" s="253"/>
      <c r="U453" s="253"/>
      <c r="V453" s="253"/>
      <c r="W453" s="243"/>
      <c r="X453" s="243"/>
    </row>
    <row r="454" spans="1:24" x14ac:dyDescent="0.3">
      <c r="A454" s="243"/>
      <c r="B454" s="253"/>
      <c r="C454" s="257"/>
      <c r="D454" s="1024"/>
      <c r="E454" s="253"/>
      <c r="F454" s="253"/>
      <c r="G454" s="253"/>
      <c r="H454" s="253"/>
      <c r="I454" s="253"/>
      <c r="J454" s="253"/>
      <c r="K454" s="253"/>
      <c r="L454" s="253"/>
      <c r="M454" s="253"/>
      <c r="N454" s="253"/>
      <c r="O454" s="253"/>
      <c r="P454" s="253"/>
      <c r="Q454" s="253"/>
      <c r="R454" s="253"/>
      <c r="S454" s="253"/>
      <c r="T454" s="253"/>
      <c r="U454" s="253"/>
      <c r="V454" s="253"/>
      <c r="W454" s="243"/>
      <c r="X454" s="243"/>
    </row>
    <row r="455" spans="1:24" x14ac:dyDescent="0.3">
      <c r="A455" s="243"/>
      <c r="B455" s="253"/>
      <c r="C455" s="257"/>
      <c r="D455" s="1024"/>
      <c r="E455" s="253"/>
      <c r="F455" s="253"/>
      <c r="G455" s="253"/>
      <c r="H455" s="253"/>
      <c r="I455" s="253"/>
      <c r="J455" s="253"/>
      <c r="K455" s="253"/>
      <c r="L455" s="253"/>
      <c r="M455" s="253"/>
      <c r="N455" s="253"/>
      <c r="O455" s="253"/>
      <c r="P455" s="253"/>
      <c r="Q455" s="253"/>
      <c r="R455" s="253"/>
      <c r="S455" s="253"/>
      <c r="T455" s="253"/>
      <c r="U455" s="253"/>
      <c r="V455" s="253"/>
      <c r="W455" s="243"/>
      <c r="X455" s="243"/>
    </row>
    <row r="456" spans="1:24" x14ac:dyDescent="0.3">
      <c r="A456" s="243"/>
      <c r="B456" s="253"/>
      <c r="C456" s="257"/>
      <c r="D456" s="1024"/>
      <c r="E456" s="253"/>
      <c r="F456" s="253"/>
      <c r="G456" s="253"/>
      <c r="H456" s="253"/>
      <c r="I456" s="253"/>
      <c r="J456" s="253"/>
      <c r="K456" s="253"/>
      <c r="L456" s="253"/>
      <c r="M456" s="253"/>
      <c r="N456" s="253"/>
      <c r="O456" s="253"/>
      <c r="P456" s="253"/>
      <c r="Q456" s="253"/>
      <c r="R456" s="253"/>
      <c r="S456" s="253"/>
      <c r="T456" s="253"/>
      <c r="U456" s="253"/>
      <c r="V456" s="253"/>
      <c r="W456" s="243"/>
      <c r="X456" s="243"/>
    </row>
    <row r="457" spans="1:24" x14ac:dyDescent="0.3">
      <c r="A457" s="243"/>
      <c r="B457" s="253"/>
      <c r="C457" s="257"/>
      <c r="D457" s="1024"/>
      <c r="E457" s="253"/>
      <c r="F457" s="253"/>
      <c r="G457" s="253"/>
      <c r="H457" s="253"/>
      <c r="I457" s="253"/>
      <c r="J457" s="253"/>
      <c r="K457" s="253"/>
      <c r="L457" s="253"/>
      <c r="M457" s="253"/>
      <c r="N457" s="253"/>
      <c r="O457" s="253"/>
      <c r="P457" s="253"/>
      <c r="Q457" s="253"/>
      <c r="R457" s="253"/>
      <c r="S457" s="253"/>
      <c r="T457" s="253"/>
      <c r="U457" s="253"/>
      <c r="V457" s="253"/>
      <c r="W457" s="243"/>
      <c r="X457" s="243"/>
    </row>
    <row r="458" spans="1:24" x14ac:dyDescent="0.3">
      <c r="A458" s="243"/>
      <c r="B458" s="253"/>
      <c r="C458" s="257"/>
      <c r="D458" s="1024"/>
      <c r="E458" s="253"/>
      <c r="F458" s="253"/>
      <c r="G458" s="253"/>
      <c r="H458" s="253"/>
      <c r="I458" s="253"/>
      <c r="J458" s="253"/>
      <c r="K458" s="253"/>
      <c r="L458" s="253"/>
      <c r="M458" s="253"/>
      <c r="N458" s="253"/>
      <c r="O458" s="253"/>
      <c r="P458" s="253"/>
      <c r="Q458" s="253"/>
      <c r="R458" s="253"/>
      <c r="S458" s="253"/>
      <c r="T458" s="253"/>
      <c r="U458" s="253"/>
      <c r="V458" s="253"/>
      <c r="W458" s="243"/>
      <c r="X458" s="243"/>
    </row>
    <row r="459" spans="1:24" x14ac:dyDescent="0.3">
      <c r="A459" s="243"/>
      <c r="B459" s="253"/>
      <c r="C459" s="257"/>
      <c r="D459" s="1024"/>
      <c r="E459" s="253"/>
      <c r="F459" s="253"/>
      <c r="G459" s="253"/>
      <c r="H459" s="253"/>
      <c r="I459" s="253"/>
      <c r="J459" s="253"/>
      <c r="K459" s="253"/>
      <c r="L459" s="253"/>
      <c r="M459" s="253"/>
      <c r="N459" s="253"/>
      <c r="O459" s="253"/>
      <c r="P459" s="253"/>
      <c r="Q459" s="253"/>
      <c r="R459" s="253"/>
      <c r="S459" s="253"/>
      <c r="T459" s="253"/>
      <c r="U459" s="253"/>
      <c r="V459" s="253"/>
      <c r="W459" s="243"/>
      <c r="X459" s="243"/>
    </row>
    <row r="460" spans="1:24" x14ac:dyDescent="0.3">
      <c r="A460" s="243"/>
      <c r="B460" s="253"/>
      <c r="C460" s="257"/>
      <c r="D460" s="1024"/>
      <c r="E460" s="253"/>
      <c r="F460" s="253"/>
      <c r="G460" s="253"/>
      <c r="H460" s="253"/>
      <c r="I460" s="253"/>
      <c r="J460" s="253"/>
      <c r="K460" s="253"/>
      <c r="L460" s="253"/>
      <c r="M460" s="253"/>
      <c r="N460" s="253"/>
      <c r="O460" s="253"/>
      <c r="P460" s="253"/>
      <c r="Q460" s="253"/>
      <c r="R460" s="253"/>
      <c r="S460" s="253"/>
      <c r="T460" s="253"/>
      <c r="U460" s="253"/>
      <c r="V460" s="253"/>
      <c r="W460" s="243"/>
      <c r="X460" s="243"/>
    </row>
    <row r="461" spans="1:24" x14ac:dyDescent="0.3">
      <c r="A461" s="243"/>
      <c r="B461" s="253"/>
      <c r="C461" s="257"/>
      <c r="D461" s="1024"/>
      <c r="E461" s="253"/>
      <c r="F461" s="253"/>
      <c r="G461" s="253"/>
      <c r="H461" s="253"/>
      <c r="I461" s="253"/>
      <c r="J461" s="253"/>
      <c r="K461" s="253"/>
      <c r="L461" s="253"/>
      <c r="M461" s="253"/>
      <c r="N461" s="253"/>
      <c r="O461" s="253"/>
      <c r="P461" s="253"/>
      <c r="Q461" s="253"/>
      <c r="R461" s="253"/>
      <c r="S461" s="253"/>
      <c r="T461" s="253"/>
      <c r="U461" s="253"/>
      <c r="V461" s="253"/>
      <c r="W461" s="243"/>
      <c r="X461" s="243"/>
    </row>
    <row r="462" spans="1:24" x14ac:dyDescent="0.3">
      <c r="A462" s="243"/>
      <c r="B462" s="253"/>
      <c r="C462" s="257"/>
      <c r="D462" s="1024"/>
      <c r="E462" s="253"/>
      <c r="F462" s="253"/>
      <c r="G462" s="253"/>
      <c r="H462" s="253"/>
      <c r="I462" s="253"/>
      <c r="J462" s="253"/>
      <c r="K462" s="253"/>
      <c r="L462" s="253"/>
      <c r="M462" s="253"/>
      <c r="N462" s="253"/>
      <c r="O462" s="253"/>
      <c r="P462" s="253"/>
      <c r="Q462" s="253"/>
      <c r="R462" s="253"/>
      <c r="S462" s="253"/>
      <c r="T462" s="253"/>
      <c r="U462" s="253"/>
      <c r="V462" s="253"/>
      <c r="W462" s="243"/>
      <c r="X462" s="243"/>
    </row>
    <row r="463" spans="1:24" x14ac:dyDescent="0.3">
      <c r="A463" s="243"/>
      <c r="B463" s="253"/>
      <c r="C463" s="257"/>
      <c r="D463" s="1024"/>
      <c r="E463" s="253"/>
      <c r="F463" s="253"/>
      <c r="G463" s="253"/>
      <c r="H463" s="253"/>
      <c r="I463" s="253"/>
      <c r="J463" s="253"/>
      <c r="K463" s="253"/>
      <c r="L463" s="253"/>
      <c r="M463" s="253"/>
      <c r="N463" s="253"/>
      <c r="O463" s="253"/>
      <c r="P463" s="253"/>
      <c r="Q463" s="253"/>
      <c r="R463" s="253"/>
      <c r="S463" s="253"/>
      <c r="T463" s="253"/>
      <c r="U463" s="253"/>
      <c r="V463" s="253"/>
      <c r="W463" s="243"/>
      <c r="X463" s="243"/>
    </row>
    <row r="464" spans="1:24" x14ac:dyDescent="0.3">
      <c r="A464" s="243"/>
      <c r="B464" s="253"/>
      <c r="C464" s="257"/>
      <c r="D464" s="1024"/>
      <c r="E464" s="253"/>
      <c r="F464" s="253"/>
      <c r="G464" s="253"/>
      <c r="H464" s="253"/>
      <c r="I464" s="253"/>
      <c r="J464" s="253"/>
      <c r="K464" s="253"/>
      <c r="L464" s="253"/>
      <c r="M464" s="253"/>
      <c r="N464" s="253"/>
      <c r="O464" s="253"/>
      <c r="P464" s="253"/>
      <c r="Q464" s="253"/>
      <c r="R464" s="253"/>
      <c r="S464" s="253"/>
      <c r="T464" s="253"/>
      <c r="U464" s="253"/>
      <c r="V464" s="253"/>
      <c r="W464" s="243"/>
      <c r="X464" s="243"/>
    </row>
    <row r="465" spans="1:24" x14ac:dyDescent="0.3">
      <c r="A465" s="243"/>
      <c r="B465" s="253"/>
      <c r="C465" s="257"/>
      <c r="D465" s="1024"/>
      <c r="E465" s="253"/>
      <c r="F465" s="253"/>
      <c r="G465" s="253"/>
      <c r="H465" s="253"/>
      <c r="I465" s="253"/>
      <c r="J465" s="253"/>
      <c r="K465" s="253"/>
      <c r="L465" s="253"/>
      <c r="M465" s="253"/>
      <c r="N465" s="253"/>
      <c r="O465" s="253"/>
      <c r="P465" s="253"/>
      <c r="Q465" s="253"/>
      <c r="R465" s="253"/>
      <c r="S465" s="253"/>
      <c r="T465" s="253"/>
      <c r="U465" s="253"/>
      <c r="V465" s="253"/>
      <c r="W465" s="243"/>
      <c r="X465" s="243"/>
    </row>
    <row r="466" spans="1:24" x14ac:dyDescent="0.3">
      <c r="A466" s="243"/>
      <c r="B466" s="253"/>
      <c r="C466" s="257"/>
      <c r="D466" s="1024"/>
      <c r="E466" s="253"/>
      <c r="F466" s="253"/>
      <c r="G466" s="253"/>
      <c r="H466" s="253"/>
      <c r="I466" s="253"/>
      <c r="J466" s="253"/>
      <c r="K466" s="253"/>
      <c r="L466" s="253"/>
      <c r="M466" s="253"/>
      <c r="N466" s="253"/>
      <c r="O466" s="253"/>
      <c r="P466" s="253"/>
      <c r="Q466" s="253"/>
      <c r="R466" s="253"/>
      <c r="S466" s="253"/>
      <c r="T466" s="253"/>
      <c r="U466" s="253"/>
      <c r="V466" s="253"/>
      <c r="W466" s="243"/>
      <c r="X466" s="243"/>
    </row>
    <row r="467" spans="1:24" x14ac:dyDescent="0.3">
      <c r="A467" s="243"/>
      <c r="B467" s="253"/>
      <c r="C467" s="257"/>
      <c r="D467" s="1024"/>
      <c r="E467" s="253"/>
      <c r="F467" s="253"/>
      <c r="G467" s="253"/>
      <c r="H467" s="253"/>
      <c r="I467" s="253"/>
      <c r="J467" s="253"/>
      <c r="K467" s="253"/>
      <c r="L467" s="253"/>
      <c r="M467" s="253"/>
      <c r="N467" s="253"/>
      <c r="O467" s="253"/>
      <c r="P467" s="253"/>
      <c r="Q467" s="253"/>
      <c r="R467" s="253"/>
      <c r="S467" s="253"/>
      <c r="T467" s="253"/>
      <c r="U467" s="253"/>
      <c r="V467" s="253"/>
      <c r="W467" s="243"/>
      <c r="X467" s="243"/>
    </row>
    <row r="468" spans="1:24" x14ac:dyDescent="0.3">
      <c r="A468" s="243"/>
      <c r="B468" s="253"/>
      <c r="C468" s="257"/>
      <c r="D468" s="1024"/>
      <c r="E468" s="253"/>
      <c r="F468" s="253"/>
      <c r="G468" s="253"/>
      <c r="H468" s="253"/>
      <c r="I468" s="253"/>
      <c r="J468" s="253"/>
      <c r="K468" s="253"/>
      <c r="L468" s="253"/>
      <c r="M468" s="253"/>
      <c r="N468" s="253"/>
      <c r="O468" s="253"/>
      <c r="P468" s="253"/>
      <c r="Q468" s="253"/>
      <c r="R468" s="253"/>
      <c r="S468" s="253"/>
      <c r="T468" s="253"/>
      <c r="U468" s="253"/>
      <c r="V468" s="253"/>
      <c r="W468" s="243"/>
      <c r="X468" s="243"/>
    </row>
    <row r="469" spans="1:24" x14ac:dyDescent="0.3">
      <c r="A469" s="243"/>
      <c r="B469" s="253"/>
      <c r="C469" s="257"/>
      <c r="D469" s="1024"/>
      <c r="E469" s="253"/>
      <c r="F469" s="253"/>
      <c r="G469" s="253"/>
      <c r="H469" s="253"/>
      <c r="I469" s="253"/>
      <c r="J469" s="253"/>
      <c r="K469" s="253"/>
      <c r="L469" s="253"/>
      <c r="M469" s="253"/>
      <c r="N469" s="253"/>
      <c r="O469" s="253"/>
      <c r="P469" s="253"/>
      <c r="Q469" s="253"/>
      <c r="R469" s="253"/>
      <c r="S469" s="253"/>
      <c r="T469" s="253"/>
      <c r="U469" s="253"/>
      <c r="V469" s="253"/>
      <c r="W469" s="243"/>
      <c r="X469" s="243"/>
    </row>
    <row r="470" spans="1:24" x14ac:dyDescent="0.3">
      <c r="A470" s="243"/>
      <c r="B470" s="253"/>
      <c r="C470" s="257"/>
      <c r="D470" s="1024"/>
      <c r="E470" s="253"/>
      <c r="F470" s="253"/>
      <c r="G470" s="253"/>
      <c r="H470" s="253"/>
      <c r="I470" s="253"/>
      <c r="J470" s="253"/>
      <c r="K470" s="253"/>
      <c r="L470" s="253"/>
      <c r="M470" s="253"/>
      <c r="N470" s="253"/>
      <c r="O470" s="253"/>
      <c r="P470" s="253"/>
      <c r="Q470" s="253"/>
      <c r="R470" s="253"/>
      <c r="S470" s="253"/>
      <c r="T470" s="253"/>
      <c r="U470" s="253"/>
      <c r="V470" s="253"/>
      <c r="W470" s="243"/>
      <c r="X470" s="243"/>
    </row>
    <row r="471" spans="1:24" x14ac:dyDescent="0.3">
      <c r="A471" s="243"/>
      <c r="B471" s="253"/>
      <c r="C471" s="257"/>
      <c r="D471" s="1024"/>
      <c r="E471" s="253"/>
      <c r="F471" s="253"/>
      <c r="G471" s="253"/>
      <c r="H471" s="253"/>
      <c r="I471" s="253"/>
      <c r="J471" s="253"/>
      <c r="K471" s="253"/>
      <c r="L471" s="253"/>
      <c r="M471" s="253"/>
      <c r="N471" s="253"/>
      <c r="O471" s="253"/>
      <c r="P471" s="253"/>
      <c r="Q471" s="253"/>
      <c r="R471" s="253"/>
      <c r="S471" s="253"/>
      <c r="T471" s="253"/>
      <c r="U471" s="253"/>
      <c r="V471" s="253"/>
      <c r="W471" s="243"/>
      <c r="X471" s="243"/>
    </row>
    <row r="472" spans="1:24" x14ac:dyDescent="0.3">
      <c r="A472" s="243"/>
      <c r="B472" s="253"/>
      <c r="C472" s="257"/>
      <c r="D472" s="1024"/>
      <c r="E472" s="253"/>
      <c r="F472" s="253"/>
      <c r="G472" s="253"/>
      <c r="H472" s="253"/>
      <c r="I472" s="253"/>
      <c r="J472" s="253"/>
      <c r="K472" s="253"/>
      <c r="L472" s="253"/>
      <c r="M472" s="253"/>
      <c r="N472" s="253"/>
      <c r="O472" s="253"/>
      <c r="P472" s="253"/>
      <c r="Q472" s="253"/>
      <c r="R472" s="253"/>
      <c r="S472" s="253"/>
      <c r="T472" s="253"/>
      <c r="U472" s="253"/>
      <c r="V472" s="253"/>
      <c r="W472" s="243"/>
      <c r="X472" s="243"/>
    </row>
    <row r="473" spans="1:24" x14ac:dyDescent="0.3">
      <c r="A473" s="243"/>
      <c r="B473" s="253"/>
      <c r="C473" s="257"/>
      <c r="D473" s="1024"/>
      <c r="E473" s="253"/>
      <c r="F473" s="253"/>
      <c r="G473" s="253"/>
      <c r="H473" s="253"/>
      <c r="I473" s="253"/>
      <c r="J473" s="253"/>
      <c r="K473" s="253"/>
      <c r="L473" s="253"/>
      <c r="M473" s="253"/>
      <c r="N473" s="253"/>
      <c r="O473" s="253"/>
      <c r="P473" s="253"/>
      <c r="Q473" s="253"/>
      <c r="R473" s="253"/>
      <c r="S473" s="253"/>
      <c r="T473" s="253"/>
      <c r="U473" s="253"/>
      <c r="V473" s="253"/>
      <c r="W473" s="243"/>
      <c r="X473" s="243"/>
    </row>
    <row r="474" spans="1:24" x14ac:dyDescent="0.3">
      <c r="A474" s="243"/>
      <c r="B474" s="253"/>
      <c r="C474" s="257"/>
      <c r="D474" s="1024"/>
      <c r="E474" s="253"/>
      <c r="F474" s="253"/>
      <c r="G474" s="253"/>
      <c r="H474" s="253"/>
      <c r="I474" s="253"/>
      <c r="J474" s="253"/>
      <c r="K474" s="253"/>
      <c r="L474" s="253"/>
      <c r="M474" s="253"/>
      <c r="N474" s="253"/>
      <c r="O474" s="253"/>
      <c r="P474" s="253"/>
      <c r="Q474" s="253"/>
      <c r="R474" s="253"/>
      <c r="S474" s="253"/>
      <c r="T474" s="253"/>
      <c r="U474" s="253"/>
      <c r="V474" s="253"/>
      <c r="W474" s="243"/>
      <c r="X474" s="243"/>
    </row>
    <row r="475" spans="1:24" x14ac:dyDescent="0.3">
      <c r="A475" s="243"/>
      <c r="B475" s="253"/>
      <c r="C475" s="257"/>
      <c r="D475" s="1024"/>
      <c r="E475" s="253"/>
      <c r="F475" s="253"/>
      <c r="G475" s="253"/>
      <c r="H475" s="253"/>
      <c r="I475" s="253"/>
      <c r="J475" s="253"/>
      <c r="K475" s="253"/>
      <c r="L475" s="253"/>
      <c r="M475" s="253"/>
      <c r="N475" s="253"/>
      <c r="O475" s="253"/>
      <c r="P475" s="253"/>
      <c r="Q475" s="253"/>
      <c r="R475" s="253"/>
      <c r="S475" s="253"/>
      <c r="T475" s="253"/>
      <c r="U475" s="253"/>
      <c r="V475" s="253"/>
      <c r="W475" s="243"/>
      <c r="X475" s="243"/>
    </row>
    <row r="476" spans="1:24" x14ac:dyDescent="0.3">
      <c r="A476" s="243"/>
      <c r="B476" s="253"/>
      <c r="C476" s="257"/>
      <c r="D476" s="1024"/>
      <c r="E476" s="253"/>
      <c r="F476" s="253"/>
      <c r="G476" s="253"/>
      <c r="H476" s="253"/>
      <c r="I476" s="253"/>
      <c r="J476" s="253"/>
      <c r="K476" s="253"/>
      <c r="L476" s="253"/>
      <c r="M476" s="253"/>
      <c r="N476" s="253"/>
      <c r="O476" s="253"/>
      <c r="P476" s="253"/>
      <c r="Q476" s="253"/>
      <c r="R476" s="253"/>
      <c r="S476" s="253"/>
      <c r="T476" s="253"/>
      <c r="U476" s="253"/>
      <c r="V476" s="253"/>
      <c r="W476" s="243"/>
      <c r="X476" s="243"/>
    </row>
    <row r="477" spans="1:24" x14ac:dyDescent="0.3">
      <c r="A477" s="243"/>
      <c r="B477" s="253"/>
      <c r="C477" s="257"/>
      <c r="D477" s="1024"/>
      <c r="E477" s="253"/>
      <c r="F477" s="253"/>
      <c r="G477" s="253"/>
      <c r="H477" s="253"/>
      <c r="I477" s="253"/>
      <c r="J477" s="253"/>
      <c r="K477" s="253"/>
      <c r="L477" s="253"/>
      <c r="M477" s="253"/>
      <c r="N477" s="253"/>
      <c r="O477" s="253"/>
      <c r="P477" s="253"/>
      <c r="Q477" s="253"/>
      <c r="R477" s="253"/>
      <c r="S477" s="253"/>
      <c r="T477" s="253"/>
      <c r="U477" s="253"/>
      <c r="V477" s="253"/>
      <c r="W477" s="243"/>
      <c r="X477" s="243"/>
    </row>
    <row r="478" spans="1:24" x14ac:dyDescent="0.3">
      <c r="A478" s="243"/>
      <c r="B478" s="253"/>
      <c r="C478" s="257"/>
      <c r="D478" s="1024"/>
      <c r="E478" s="253"/>
      <c r="F478" s="253"/>
      <c r="G478" s="253"/>
      <c r="H478" s="253"/>
      <c r="I478" s="253"/>
      <c r="J478" s="253"/>
      <c r="K478" s="253"/>
      <c r="L478" s="253"/>
      <c r="M478" s="253"/>
      <c r="N478" s="253"/>
      <c r="O478" s="253"/>
      <c r="P478" s="253"/>
      <c r="Q478" s="253"/>
      <c r="R478" s="253"/>
      <c r="S478" s="253"/>
      <c r="T478" s="253"/>
      <c r="U478" s="253"/>
      <c r="V478" s="253"/>
      <c r="W478" s="243"/>
      <c r="X478" s="243"/>
    </row>
    <row r="479" spans="1:24" x14ac:dyDescent="0.3">
      <c r="A479" s="243"/>
      <c r="B479" s="253"/>
      <c r="C479" s="257"/>
      <c r="D479" s="1024"/>
      <c r="E479" s="253"/>
      <c r="F479" s="253"/>
      <c r="G479" s="253"/>
      <c r="H479" s="253"/>
      <c r="I479" s="253"/>
      <c r="J479" s="253"/>
      <c r="K479" s="253"/>
      <c r="L479" s="253"/>
      <c r="M479" s="253"/>
      <c r="N479" s="253"/>
      <c r="O479" s="253"/>
      <c r="P479" s="253"/>
      <c r="Q479" s="253"/>
      <c r="R479" s="253"/>
      <c r="S479" s="253"/>
      <c r="T479" s="253"/>
      <c r="U479" s="253"/>
      <c r="V479" s="253"/>
      <c r="W479" s="243"/>
      <c r="X479" s="243"/>
    </row>
    <row r="480" spans="1:24" x14ac:dyDescent="0.3">
      <c r="A480" s="243"/>
      <c r="B480" s="253"/>
      <c r="C480" s="257"/>
      <c r="D480" s="1024"/>
      <c r="E480" s="253"/>
      <c r="F480" s="253"/>
      <c r="G480" s="253"/>
      <c r="H480" s="253"/>
      <c r="I480" s="253"/>
      <c r="J480" s="253"/>
      <c r="K480" s="253"/>
      <c r="L480" s="253"/>
      <c r="M480" s="253"/>
      <c r="N480" s="253"/>
      <c r="O480" s="253"/>
      <c r="P480" s="253"/>
      <c r="Q480" s="253"/>
      <c r="R480" s="253"/>
      <c r="S480" s="253"/>
      <c r="T480" s="253"/>
      <c r="U480" s="253"/>
      <c r="V480" s="253"/>
      <c r="W480" s="243"/>
      <c r="X480" s="243"/>
    </row>
    <row r="481" spans="1:24" x14ac:dyDescent="0.3">
      <c r="A481" s="243"/>
      <c r="B481" s="253"/>
      <c r="C481" s="257"/>
      <c r="D481" s="1024"/>
      <c r="E481" s="253"/>
      <c r="F481" s="253"/>
      <c r="G481" s="253"/>
      <c r="H481" s="253"/>
      <c r="I481" s="253"/>
      <c r="J481" s="253"/>
      <c r="K481" s="253"/>
      <c r="L481" s="253"/>
      <c r="M481" s="253"/>
      <c r="N481" s="253"/>
      <c r="O481" s="253"/>
      <c r="P481" s="253"/>
      <c r="Q481" s="253"/>
      <c r="R481" s="253"/>
      <c r="S481" s="253"/>
      <c r="T481" s="253"/>
      <c r="U481" s="253"/>
      <c r="V481" s="253"/>
      <c r="W481" s="243"/>
      <c r="X481" s="243"/>
    </row>
    <row r="482" spans="1:24" x14ac:dyDescent="0.3">
      <c r="A482" s="243"/>
      <c r="B482" s="253"/>
      <c r="C482" s="257"/>
      <c r="D482" s="1024"/>
      <c r="E482" s="253"/>
      <c r="F482" s="253"/>
      <c r="G482" s="253"/>
      <c r="H482" s="253"/>
      <c r="I482" s="253"/>
      <c r="J482" s="253"/>
      <c r="K482" s="253"/>
      <c r="L482" s="253"/>
      <c r="M482" s="253"/>
      <c r="N482" s="253"/>
      <c r="O482" s="253"/>
      <c r="P482" s="253"/>
      <c r="Q482" s="253"/>
      <c r="R482" s="253"/>
      <c r="S482" s="253"/>
      <c r="T482" s="253"/>
      <c r="U482" s="253"/>
      <c r="V482" s="253"/>
      <c r="W482" s="243"/>
      <c r="X482" s="243"/>
    </row>
    <row r="483" spans="1:24" x14ac:dyDescent="0.3">
      <c r="A483" s="243"/>
      <c r="B483" s="253"/>
      <c r="C483" s="257"/>
      <c r="D483" s="1024"/>
      <c r="E483" s="253"/>
      <c r="F483" s="253"/>
      <c r="G483" s="253"/>
      <c r="H483" s="253"/>
      <c r="I483" s="253"/>
      <c r="J483" s="253"/>
      <c r="K483" s="253"/>
      <c r="L483" s="253"/>
      <c r="M483" s="253"/>
      <c r="N483" s="253"/>
      <c r="O483" s="253"/>
      <c r="P483" s="253"/>
      <c r="Q483" s="253"/>
      <c r="R483" s="253"/>
      <c r="S483" s="253"/>
      <c r="T483" s="253"/>
      <c r="U483" s="253"/>
      <c r="V483" s="253"/>
      <c r="W483" s="243"/>
      <c r="X483" s="243"/>
    </row>
    <row r="484" spans="1:24" x14ac:dyDescent="0.3">
      <c r="A484" s="243"/>
      <c r="B484" s="253"/>
      <c r="C484" s="257"/>
      <c r="D484" s="1024"/>
      <c r="E484" s="253"/>
      <c r="F484" s="253"/>
      <c r="G484" s="253"/>
      <c r="H484" s="253"/>
      <c r="I484" s="253"/>
      <c r="J484" s="253"/>
      <c r="K484" s="253"/>
      <c r="L484" s="253"/>
      <c r="M484" s="253"/>
      <c r="N484" s="253"/>
      <c r="O484" s="253"/>
      <c r="P484" s="253"/>
      <c r="Q484" s="253"/>
      <c r="R484" s="253"/>
      <c r="S484" s="253"/>
      <c r="T484" s="253"/>
      <c r="U484" s="253"/>
      <c r="V484" s="253"/>
      <c r="W484" s="243"/>
      <c r="X484" s="243"/>
    </row>
    <row r="485" spans="1:24" x14ac:dyDescent="0.3">
      <c r="A485" s="243"/>
      <c r="B485" s="253"/>
      <c r="C485" s="257"/>
      <c r="D485" s="1024"/>
      <c r="E485" s="253"/>
      <c r="F485" s="253"/>
      <c r="G485" s="253"/>
      <c r="H485" s="253"/>
      <c r="I485" s="253"/>
      <c r="J485" s="253"/>
      <c r="K485" s="253"/>
      <c r="L485" s="253"/>
      <c r="M485" s="253"/>
      <c r="N485" s="253"/>
      <c r="O485" s="253"/>
      <c r="P485" s="253"/>
      <c r="Q485" s="253"/>
      <c r="R485" s="253"/>
      <c r="S485" s="253"/>
      <c r="T485" s="253"/>
      <c r="U485" s="253"/>
      <c r="V485" s="253"/>
      <c r="W485" s="243"/>
      <c r="X485" s="243"/>
    </row>
    <row r="486" spans="1:24" x14ac:dyDescent="0.3">
      <c r="A486" s="243"/>
      <c r="B486" s="253"/>
      <c r="C486" s="257"/>
      <c r="D486" s="1024"/>
      <c r="E486" s="253"/>
      <c r="F486" s="253"/>
      <c r="G486" s="253"/>
      <c r="H486" s="253"/>
      <c r="I486" s="253"/>
      <c r="J486" s="253"/>
      <c r="K486" s="253"/>
      <c r="L486" s="253"/>
      <c r="M486" s="253"/>
      <c r="N486" s="253"/>
      <c r="O486" s="253"/>
      <c r="P486" s="253"/>
      <c r="Q486" s="253"/>
      <c r="R486" s="253"/>
      <c r="S486" s="253"/>
      <c r="T486" s="253"/>
      <c r="U486" s="253"/>
      <c r="V486" s="253"/>
      <c r="W486" s="243"/>
      <c r="X486" s="243"/>
    </row>
    <row r="487" spans="1:24" x14ac:dyDescent="0.3">
      <c r="A487" s="243"/>
      <c r="B487" s="253"/>
      <c r="C487" s="257"/>
      <c r="D487" s="1024"/>
      <c r="E487" s="253"/>
      <c r="F487" s="253"/>
      <c r="G487" s="253"/>
      <c r="H487" s="253"/>
      <c r="I487" s="253"/>
      <c r="J487" s="253"/>
      <c r="K487" s="253"/>
      <c r="L487" s="253"/>
      <c r="M487" s="253"/>
      <c r="N487" s="253"/>
      <c r="O487" s="253"/>
      <c r="P487" s="253"/>
      <c r="Q487" s="253"/>
      <c r="R487" s="253"/>
      <c r="S487" s="253"/>
      <c r="T487" s="253"/>
      <c r="U487" s="253"/>
      <c r="V487" s="253"/>
      <c r="W487" s="243"/>
      <c r="X487" s="243"/>
    </row>
    <row r="488" spans="1:24" x14ac:dyDescent="0.3">
      <c r="A488" s="243"/>
      <c r="B488" s="253"/>
      <c r="C488" s="257"/>
      <c r="D488" s="1024"/>
      <c r="E488" s="253"/>
      <c r="F488" s="253"/>
      <c r="G488" s="253"/>
      <c r="H488" s="253"/>
      <c r="I488" s="253"/>
      <c r="J488" s="253"/>
      <c r="K488" s="253"/>
      <c r="L488" s="253"/>
      <c r="M488" s="253"/>
      <c r="N488" s="253"/>
      <c r="O488" s="253"/>
      <c r="P488" s="253"/>
      <c r="Q488" s="253"/>
      <c r="R488" s="253"/>
      <c r="S488" s="253"/>
      <c r="T488" s="253"/>
      <c r="U488" s="253"/>
      <c r="V488" s="253"/>
      <c r="W488" s="243"/>
      <c r="X488" s="243"/>
    </row>
    <row r="489" spans="1:24" x14ac:dyDescent="0.3">
      <c r="A489" s="243"/>
      <c r="B489" s="253"/>
      <c r="C489" s="257"/>
      <c r="D489" s="1024"/>
      <c r="E489" s="253"/>
      <c r="F489" s="253"/>
      <c r="G489" s="253"/>
      <c r="H489" s="253"/>
      <c r="I489" s="253"/>
      <c r="J489" s="253"/>
      <c r="K489" s="253"/>
      <c r="L489" s="253"/>
      <c r="M489" s="253"/>
      <c r="N489" s="253"/>
      <c r="O489" s="253"/>
      <c r="P489" s="253"/>
      <c r="Q489" s="253"/>
      <c r="R489" s="253"/>
      <c r="S489" s="253"/>
      <c r="T489" s="253"/>
      <c r="U489" s="253"/>
      <c r="V489" s="253"/>
      <c r="W489" s="243"/>
      <c r="X489" s="243"/>
    </row>
    <row r="490" spans="1:24" x14ac:dyDescent="0.3">
      <c r="A490" s="243"/>
      <c r="B490" s="253"/>
      <c r="C490" s="257"/>
      <c r="D490" s="1024"/>
      <c r="E490" s="253"/>
      <c r="F490" s="253"/>
      <c r="G490" s="253"/>
      <c r="H490" s="253"/>
      <c r="I490" s="253"/>
      <c r="J490" s="253"/>
      <c r="K490" s="253"/>
      <c r="L490" s="253"/>
      <c r="M490" s="253"/>
      <c r="N490" s="253"/>
      <c r="O490" s="253"/>
      <c r="P490" s="253"/>
      <c r="Q490" s="253"/>
      <c r="R490" s="253"/>
      <c r="S490" s="253"/>
      <c r="T490" s="253"/>
      <c r="U490" s="253"/>
      <c r="V490" s="253"/>
      <c r="W490" s="243"/>
      <c r="X490" s="243"/>
    </row>
    <row r="491" spans="1:24" x14ac:dyDescent="0.3">
      <c r="A491" s="243"/>
      <c r="B491" s="253"/>
      <c r="C491" s="257"/>
      <c r="D491" s="1024"/>
      <c r="E491" s="253"/>
      <c r="F491" s="253"/>
      <c r="G491" s="253"/>
      <c r="H491" s="253"/>
      <c r="I491" s="253"/>
      <c r="J491" s="253"/>
      <c r="K491" s="253"/>
      <c r="L491" s="253"/>
      <c r="M491" s="253"/>
      <c r="N491" s="253"/>
      <c r="O491" s="253"/>
      <c r="P491" s="253"/>
      <c r="Q491" s="253"/>
      <c r="R491" s="253"/>
      <c r="S491" s="253"/>
      <c r="T491" s="253"/>
      <c r="U491" s="253"/>
      <c r="V491" s="253"/>
      <c r="W491" s="243"/>
      <c r="X491" s="243"/>
    </row>
    <row r="492" spans="1:24" x14ac:dyDescent="0.3">
      <c r="A492" s="243"/>
      <c r="B492" s="253"/>
      <c r="C492" s="257"/>
      <c r="D492" s="1024"/>
      <c r="E492" s="253"/>
      <c r="F492" s="253"/>
      <c r="G492" s="253"/>
      <c r="H492" s="253"/>
      <c r="I492" s="253"/>
      <c r="J492" s="253"/>
      <c r="K492" s="253"/>
      <c r="L492" s="253"/>
      <c r="M492" s="253"/>
      <c r="N492" s="253"/>
      <c r="O492" s="253"/>
      <c r="P492" s="253"/>
      <c r="Q492" s="253"/>
      <c r="R492" s="253"/>
      <c r="S492" s="253"/>
      <c r="T492" s="253"/>
      <c r="U492" s="253"/>
      <c r="V492" s="253"/>
      <c r="W492" s="243"/>
      <c r="X492" s="243"/>
    </row>
    <row r="493" spans="1:24" x14ac:dyDescent="0.3">
      <c r="A493" s="243"/>
      <c r="B493" s="253"/>
      <c r="C493" s="257"/>
      <c r="D493" s="1024"/>
      <c r="E493" s="253"/>
      <c r="F493" s="253"/>
      <c r="G493" s="253"/>
      <c r="H493" s="253"/>
      <c r="I493" s="253"/>
      <c r="J493" s="253"/>
      <c r="K493" s="253"/>
      <c r="L493" s="253"/>
      <c r="M493" s="253"/>
      <c r="N493" s="253"/>
      <c r="O493" s="253"/>
      <c r="P493" s="253"/>
      <c r="Q493" s="253"/>
      <c r="R493" s="253"/>
      <c r="S493" s="253"/>
      <c r="T493" s="253"/>
      <c r="U493" s="253"/>
      <c r="V493" s="253"/>
      <c r="W493" s="243"/>
      <c r="X493" s="243"/>
    </row>
    <row r="494" spans="1:24" x14ac:dyDescent="0.3">
      <c r="A494" s="243"/>
      <c r="B494" s="253"/>
      <c r="C494" s="257"/>
      <c r="D494" s="1024"/>
      <c r="E494" s="253"/>
      <c r="F494" s="253"/>
      <c r="G494" s="253"/>
      <c r="H494" s="253"/>
      <c r="I494" s="253"/>
      <c r="J494" s="253"/>
      <c r="K494" s="253"/>
      <c r="L494" s="253"/>
      <c r="M494" s="253"/>
      <c r="N494" s="253"/>
      <c r="O494" s="253"/>
      <c r="P494" s="253"/>
      <c r="Q494" s="253"/>
      <c r="R494" s="253"/>
      <c r="S494" s="253"/>
      <c r="T494" s="253"/>
      <c r="U494" s="253"/>
      <c r="V494" s="253"/>
      <c r="W494" s="243"/>
      <c r="X494" s="243"/>
    </row>
    <row r="495" spans="1:24" x14ac:dyDescent="0.3">
      <c r="A495" s="243"/>
      <c r="B495" s="253"/>
      <c r="C495" s="257"/>
      <c r="D495" s="1024"/>
      <c r="E495" s="253"/>
      <c r="F495" s="253"/>
      <c r="G495" s="253"/>
      <c r="H495" s="253"/>
      <c r="I495" s="253"/>
      <c r="J495" s="253"/>
      <c r="K495" s="253"/>
      <c r="L495" s="253"/>
      <c r="M495" s="253"/>
      <c r="N495" s="253"/>
      <c r="O495" s="253"/>
      <c r="P495" s="253"/>
      <c r="Q495" s="253"/>
      <c r="R495" s="253"/>
      <c r="S495" s="253"/>
      <c r="T495" s="253"/>
      <c r="U495" s="253"/>
      <c r="V495" s="253"/>
      <c r="W495" s="243"/>
      <c r="X495" s="243"/>
    </row>
    <row r="496" spans="1:24" x14ac:dyDescent="0.3">
      <c r="A496" s="243"/>
      <c r="B496" s="253"/>
      <c r="C496" s="257"/>
      <c r="D496" s="1024"/>
      <c r="E496" s="253"/>
      <c r="F496" s="253"/>
      <c r="G496" s="253"/>
      <c r="H496" s="253"/>
      <c r="I496" s="253"/>
      <c r="J496" s="253"/>
      <c r="K496" s="253"/>
      <c r="L496" s="253"/>
      <c r="M496" s="253"/>
      <c r="N496" s="253"/>
      <c r="O496" s="253"/>
      <c r="P496" s="253"/>
      <c r="Q496" s="253"/>
      <c r="R496" s="253"/>
      <c r="S496" s="253"/>
      <c r="T496" s="253"/>
      <c r="U496" s="253"/>
      <c r="V496" s="253"/>
      <c r="W496" s="243"/>
      <c r="X496" s="243"/>
    </row>
    <row r="497" spans="1:24" x14ac:dyDescent="0.3">
      <c r="A497" s="243"/>
      <c r="B497" s="253"/>
      <c r="C497" s="257"/>
      <c r="D497" s="1024"/>
      <c r="E497" s="253"/>
      <c r="F497" s="253"/>
      <c r="G497" s="253"/>
      <c r="H497" s="253"/>
      <c r="I497" s="253"/>
      <c r="J497" s="253"/>
      <c r="K497" s="253"/>
      <c r="L497" s="253"/>
      <c r="M497" s="253"/>
      <c r="N497" s="253"/>
      <c r="O497" s="253"/>
      <c r="P497" s="253"/>
      <c r="Q497" s="253"/>
      <c r="R497" s="253"/>
      <c r="S497" s="253"/>
      <c r="T497" s="253"/>
      <c r="U497" s="253"/>
      <c r="V497" s="253"/>
      <c r="W497" s="243"/>
      <c r="X497" s="243"/>
    </row>
    <row r="498" spans="1:24" x14ac:dyDescent="0.3">
      <c r="A498" s="243"/>
      <c r="B498" s="253"/>
      <c r="C498" s="257"/>
      <c r="D498" s="1024"/>
      <c r="E498" s="253"/>
      <c r="F498" s="253"/>
      <c r="G498" s="253"/>
      <c r="H498" s="253"/>
      <c r="I498" s="253"/>
      <c r="J498" s="253"/>
      <c r="K498" s="253"/>
      <c r="L498" s="253"/>
      <c r="M498" s="253"/>
      <c r="N498" s="253"/>
      <c r="O498" s="253"/>
      <c r="P498" s="253"/>
      <c r="Q498" s="253"/>
      <c r="R498" s="253"/>
      <c r="S498" s="253"/>
      <c r="T498" s="253"/>
      <c r="U498" s="253"/>
      <c r="V498" s="253"/>
      <c r="W498" s="243"/>
      <c r="X498" s="243"/>
    </row>
    <row r="499" spans="1:24" x14ac:dyDescent="0.3">
      <c r="A499" s="243"/>
      <c r="B499" s="253"/>
      <c r="C499" s="257"/>
      <c r="D499" s="1024"/>
      <c r="E499" s="253"/>
      <c r="F499" s="253"/>
      <c r="G499" s="253"/>
      <c r="H499" s="253"/>
      <c r="I499" s="253"/>
      <c r="J499" s="253"/>
      <c r="K499" s="253"/>
      <c r="L499" s="253"/>
      <c r="M499" s="253"/>
      <c r="N499" s="253"/>
      <c r="O499" s="253"/>
      <c r="P499" s="253"/>
      <c r="Q499" s="253"/>
      <c r="R499" s="253"/>
      <c r="S499" s="253"/>
      <c r="T499" s="253"/>
      <c r="U499" s="253"/>
      <c r="V499" s="253"/>
      <c r="W499" s="243"/>
      <c r="X499" s="243"/>
    </row>
    <row r="500" spans="1:24" x14ac:dyDescent="0.3">
      <c r="A500" s="243"/>
      <c r="B500" s="253"/>
      <c r="C500" s="257"/>
      <c r="D500" s="1024"/>
      <c r="E500" s="253"/>
      <c r="F500" s="253"/>
      <c r="G500" s="253"/>
      <c r="H500" s="253"/>
      <c r="I500" s="253"/>
      <c r="J500" s="253"/>
      <c r="K500" s="253"/>
      <c r="L500" s="253"/>
      <c r="M500" s="253"/>
      <c r="N500" s="253"/>
      <c r="O500" s="253"/>
      <c r="P500" s="253"/>
      <c r="Q500" s="253"/>
      <c r="R500" s="253"/>
      <c r="S500" s="253"/>
      <c r="T500" s="253"/>
      <c r="U500" s="253"/>
      <c r="V500" s="253"/>
      <c r="W500" s="243"/>
      <c r="X500" s="243"/>
    </row>
    <row r="501" spans="1:24" x14ac:dyDescent="0.3">
      <c r="A501" s="243"/>
      <c r="B501" s="253"/>
      <c r="C501" s="257"/>
      <c r="D501" s="1024"/>
      <c r="E501" s="253"/>
      <c r="F501" s="253"/>
      <c r="G501" s="253"/>
      <c r="H501" s="253"/>
      <c r="I501" s="253"/>
      <c r="J501" s="253"/>
      <c r="K501" s="253"/>
      <c r="L501" s="253"/>
      <c r="M501" s="253"/>
      <c r="N501" s="253"/>
      <c r="O501" s="253"/>
      <c r="P501" s="253"/>
      <c r="Q501" s="253"/>
      <c r="R501" s="253"/>
      <c r="S501" s="253"/>
      <c r="T501" s="253"/>
      <c r="U501" s="253"/>
      <c r="V501" s="253"/>
      <c r="W501" s="243"/>
      <c r="X501" s="243"/>
    </row>
    <row r="502" spans="1:24" x14ac:dyDescent="0.3">
      <c r="A502" s="243"/>
      <c r="B502" s="253"/>
      <c r="C502" s="257"/>
      <c r="D502" s="1024"/>
      <c r="E502" s="253"/>
      <c r="F502" s="253"/>
      <c r="G502" s="253"/>
      <c r="H502" s="253"/>
      <c r="I502" s="253"/>
      <c r="J502" s="253"/>
      <c r="K502" s="253"/>
      <c r="L502" s="253"/>
      <c r="M502" s="253"/>
      <c r="N502" s="253"/>
      <c r="O502" s="253"/>
      <c r="P502" s="253"/>
      <c r="Q502" s="253"/>
      <c r="R502" s="253"/>
      <c r="S502" s="253"/>
      <c r="T502" s="253"/>
      <c r="U502" s="253"/>
      <c r="V502" s="253"/>
      <c r="W502" s="243"/>
      <c r="X502" s="243"/>
    </row>
    <row r="503" spans="1:24" x14ac:dyDescent="0.3">
      <c r="A503" s="243"/>
      <c r="B503" s="253"/>
      <c r="C503" s="257"/>
      <c r="D503" s="1024"/>
      <c r="E503" s="253"/>
      <c r="F503" s="253"/>
      <c r="G503" s="253"/>
      <c r="H503" s="253"/>
      <c r="I503" s="253"/>
      <c r="J503" s="253"/>
      <c r="K503" s="253"/>
      <c r="L503" s="253"/>
      <c r="M503" s="253"/>
      <c r="N503" s="253"/>
      <c r="O503" s="253"/>
      <c r="P503" s="253"/>
      <c r="Q503" s="253"/>
      <c r="R503" s="253"/>
      <c r="S503" s="253"/>
      <c r="T503" s="253"/>
      <c r="U503" s="253"/>
      <c r="V503" s="253"/>
      <c r="W503" s="243"/>
      <c r="X503" s="243"/>
    </row>
    <row r="504" spans="1:24" x14ac:dyDescent="0.3">
      <c r="A504" s="243"/>
      <c r="B504" s="253"/>
      <c r="C504" s="257"/>
      <c r="D504" s="1024"/>
      <c r="E504" s="253"/>
      <c r="F504" s="253"/>
      <c r="G504" s="253"/>
      <c r="H504" s="253"/>
      <c r="I504" s="253"/>
      <c r="J504" s="253"/>
      <c r="K504" s="253"/>
      <c r="L504" s="253"/>
      <c r="M504" s="253"/>
      <c r="N504" s="253"/>
      <c r="O504" s="253"/>
      <c r="P504" s="253"/>
      <c r="Q504" s="253"/>
      <c r="R504" s="253"/>
      <c r="S504" s="253"/>
      <c r="T504" s="253"/>
      <c r="U504" s="253"/>
      <c r="V504" s="253"/>
      <c r="W504" s="243"/>
      <c r="X504" s="243"/>
    </row>
    <row r="505" spans="1:24" x14ac:dyDescent="0.3">
      <c r="A505" s="243"/>
      <c r="B505" s="253"/>
      <c r="C505" s="257"/>
      <c r="D505" s="1024"/>
      <c r="E505" s="253"/>
      <c r="F505" s="253"/>
      <c r="G505" s="253"/>
      <c r="H505" s="253"/>
      <c r="I505" s="253"/>
      <c r="J505" s="253"/>
      <c r="K505" s="253"/>
      <c r="L505" s="253"/>
      <c r="M505" s="253"/>
      <c r="N505" s="253"/>
      <c r="O505" s="253"/>
      <c r="P505" s="253"/>
      <c r="Q505" s="253"/>
      <c r="R505" s="253"/>
      <c r="S505" s="253"/>
      <c r="T505" s="253"/>
      <c r="U505" s="253"/>
      <c r="V505" s="253"/>
      <c r="W505" s="243"/>
      <c r="X505" s="243"/>
    </row>
    <row r="506" spans="1:24" x14ac:dyDescent="0.3">
      <c r="A506" s="243"/>
      <c r="B506" s="253"/>
      <c r="C506" s="257"/>
      <c r="D506" s="1024"/>
      <c r="E506" s="253"/>
      <c r="F506" s="253"/>
      <c r="G506" s="253"/>
      <c r="H506" s="253"/>
      <c r="I506" s="253"/>
      <c r="J506" s="253"/>
      <c r="K506" s="253"/>
      <c r="L506" s="253"/>
      <c r="M506" s="253"/>
      <c r="N506" s="253"/>
      <c r="O506" s="253"/>
      <c r="P506" s="253"/>
      <c r="Q506" s="253"/>
      <c r="R506" s="253"/>
      <c r="S506" s="253"/>
      <c r="T506" s="253"/>
      <c r="U506" s="253"/>
      <c r="V506" s="253"/>
      <c r="W506" s="243"/>
      <c r="X506" s="243"/>
    </row>
    <row r="507" spans="1:24" x14ac:dyDescent="0.3">
      <c r="A507" s="243"/>
      <c r="B507" s="253"/>
      <c r="C507" s="257"/>
      <c r="D507" s="1024"/>
      <c r="E507" s="253"/>
      <c r="F507" s="253"/>
      <c r="G507" s="253"/>
      <c r="H507" s="253"/>
      <c r="I507" s="253"/>
      <c r="J507" s="253"/>
      <c r="K507" s="253"/>
      <c r="L507" s="253"/>
      <c r="M507" s="253"/>
      <c r="N507" s="253"/>
      <c r="O507" s="253"/>
      <c r="P507" s="253"/>
      <c r="Q507" s="253"/>
      <c r="R507" s="253"/>
      <c r="S507" s="253"/>
      <c r="T507" s="253"/>
      <c r="U507" s="253"/>
      <c r="V507" s="253"/>
      <c r="W507" s="243"/>
      <c r="X507" s="243"/>
    </row>
    <row r="508" spans="1:24" x14ac:dyDescent="0.3">
      <c r="A508" s="243"/>
      <c r="B508" s="253"/>
      <c r="C508" s="257"/>
      <c r="D508" s="1024"/>
      <c r="E508" s="253"/>
      <c r="F508" s="253"/>
      <c r="G508" s="253"/>
      <c r="H508" s="253"/>
      <c r="I508" s="253"/>
      <c r="J508" s="253"/>
      <c r="K508" s="253"/>
      <c r="L508" s="253"/>
      <c r="M508" s="253"/>
      <c r="N508" s="253"/>
      <c r="O508" s="253"/>
      <c r="P508" s="253"/>
      <c r="Q508" s="253"/>
      <c r="R508" s="253"/>
      <c r="S508" s="253"/>
      <c r="T508" s="253"/>
      <c r="U508" s="253"/>
      <c r="V508" s="253"/>
      <c r="W508" s="243"/>
      <c r="X508" s="243"/>
    </row>
    <row r="509" spans="1:24" x14ac:dyDescent="0.3">
      <c r="A509" s="243"/>
      <c r="B509" s="253"/>
      <c r="C509" s="257"/>
      <c r="D509" s="1024"/>
      <c r="E509" s="253"/>
      <c r="F509" s="253"/>
      <c r="G509" s="253"/>
      <c r="H509" s="253"/>
      <c r="I509" s="253"/>
      <c r="J509" s="253"/>
      <c r="K509" s="253"/>
      <c r="L509" s="253"/>
      <c r="M509" s="253"/>
      <c r="N509" s="253"/>
      <c r="O509" s="253"/>
      <c r="P509" s="253"/>
      <c r="Q509" s="253"/>
      <c r="R509" s="253"/>
      <c r="S509" s="253"/>
      <c r="T509" s="253"/>
      <c r="U509" s="253"/>
      <c r="V509" s="253"/>
      <c r="W509" s="243"/>
      <c r="X509" s="243"/>
    </row>
    <row r="510" spans="1:24" x14ac:dyDescent="0.3">
      <c r="A510" s="243"/>
      <c r="B510" s="253"/>
      <c r="C510" s="257"/>
      <c r="D510" s="1024"/>
      <c r="E510" s="253"/>
      <c r="F510" s="253"/>
      <c r="G510" s="253"/>
      <c r="H510" s="253"/>
      <c r="I510" s="253"/>
      <c r="J510" s="253"/>
      <c r="K510" s="253"/>
      <c r="L510" s="253"/>
      <c r="M510" s="253"/>
      <c r="N510" s="253"/>
      <c r="O510" s="253"/>
      <c r="P510" s="253"/>
      <c r="Q510" s="253"/>
      <c r="R510" s="253"/>
      <c r="S510" s="253"/>
      <c r="T510" s="253"/>
      <c r="U510" s="253"/>
      <c r="V510" s="253"/>
      <c r="W510" s="243"/>
      <c r="X510" s="243"/>
    </row>
    <row r="511" spans="1:24" x14ac:dyDescent="0.3">
      <c r="A511" s="243"/>
      <c r="B511" s="253"/>
      <c r="C511" s="257"/>
      <c r="D511" s="1024"/>
      <c r="E511" s="253"/>
      <c r="F511" s="253"/>
      <c r="G511" s="253"/>
      <c r="H511" s="253"/>
      <c r="I511" s="253"/>
      <c r="J511" s="253"/>
      <c r="K511" s="253"/>
      <c r="L511" s="253"/>
      <c r="M511" s="253"/>
      <c r="N511" s="253"/>
      <c r="O511" s="253"/>
      <c r="P511" s="253"/>
      <c r="Q511" s="253"/>
      <c r="R511" s="253"/>
      <c r="S511" s="253"/>
      <c r="T511" s="253"/>
      <c r="U511" s="253"/>
      <c r="V511" s="253"/>
      <c r="W511" s="243"/>
      <c r="X511" s="243"/>
    </row>
    <row r="512" spans="1:24" x14ac:dyDescent="0.3">
      <c r="A512" s="243"/>
      <c r="B512" s="253"/>
      <c r="C512" s="257"/>
      <c r="D512" s="1024"/>
      <c r="E512" s="253"/>
      <c r="F512" s="253"/>
      <c r="G512" s="253"/>
      <c r="H512" s="253"/>
      <c r="I512" s="253"/>
      <c r="J512" s="253"/>
      <c r="K512" s="253"/>
      <c r="L512" s="253"/>
      <c r="M512" s="253"/>
      <c r="N512" s="253"/>
      <c r="O512" s="253"/>
      <c r="P512" s="253"/>
      <c r="Q512" s="253"/>
      <c r="R512" s="253"/>
      <c r="S512" s="253"/>
      <c r="T512" s="253"/>
      <c r="U512" s="253"/>
      <c r="V512" s="253"/>
      <c r="W512" s="243"/>
      <c r="X512" s="243"/>
    </row>
    <row r="513" spans="1:24" x14ac:dyDescent="0.3">
      <c r="A513" s="243"/>
      <c r="B513" s="253"/>
      <c r="C513" s="257"/>
      <c r="D513" s="1024"/>
      <c r="E513" s="253"/>
      <c r="F513" s="253"/>
      <c r="G513" s="253"/>
      <c r="H513" s="253"/>
      <c r="I513" s="253"/>
      <c r="J513" s="253"/>
      <c r="K513" s="253"/>
      <c r="L513" s="253"/>
      <c r="M513" s="253"/>
      <c r="N513" s="253"/>
      <c r="O513" s="253"/>
      <c r="P513" s="253"/>
      <c r="Q513" s="253"/>
      <c r="R513" s="253"/>
      <c r="S513" s="253"/>
      <c r="T513" s="253"/>
      <c r="U513" s="253"/>
      <c r="V513" s="253"/>
      <c r="W513" s="243"/>
      <c r="X513" s="243"/>
    </row>
    <row r="514" spans="1:24" x14ac:dyDescent="0.3">
      <c r="A514" s="243"/>
      <c r="B514" s="253"/>
      <c r="C514" s="257"/>
      <c r="D514" s="1024"/>
      <c r="E514" s="253"/>
      <c r="F514" s="253"/>
      <c r="G514" s="253"/>
      <c r="H514" s="253"/>
      <c r="I514" s="253"/>
      <c r="J514" s="253"/>
      <c r="K514" s="253"/>
      <c r="L514" s="253"/>
      <c r="M514" s="253"/>
      <c r="N514" s="253"/>
      <c r="O514" s="253"/>
      <c r="P514" s="253"/>
      <c r="Q514" s="253"/>
      <c r="R514" s="253"/>
      <c r="S514" s="253"/>
      <c r="T514" s="253"/>
      <c r="U514" s="253"/>
      <c r="V514" s="253"/>
      <c r="W514" s="243"/>
      <c r="X514" s="243"/>
    </row>
    <row r="515" spans="1:24" x14ac:dyDescent="0.3">
      <c r="A515" s="243"/>
      <c r="B515" s="253"/>
      <c r="C515" s="257"/>
      <c r="D515" s="1024"/>
      <c r="E515" s="253"/>
      <c r="F515" s="253"/>
      <c r="G515" s="253"/>
      <c r="H515" s="253"/>
      <c r="I515" s="253"/>
      <c r="J515" s="253"/>
      <c r="K515" s="253"/>
      <c r="L515" s="253"/>
      <c r="M515" s="253"/>
      <c r="N515" s="253"/>
      <c r="O515" s="253"/>
      <c r="P515" s="253"/>
      <c r="Q515" s="253"/>
      <c r="R515" s="253"/>
      <c r="S515" s="253"/>
      <c r="T515" s="253"/>
      <c r="U515" s="253"/>
      <c r="V515" s="253"/>
      <c r="W515" s="243"/>
      <c r="X515" s="243"/>
    </row>
    <row r="516" spans="1:24" x14ac:dyDescent="0.3">
      <c r="A516" s="243"/>
      <c r="B516" s="253"/>
      <c r="C516" s="257"/>
      <c r="D516" s="1024"/>
      <c r="E516" s="253"/>
      <c r="F516" s="253"/>
      <c r="G516" s="253"/>
      <c r="H516" s="253"/>
      <c r="I516" s="253"/>
      <c r="J516" s="253"/>
      <c r="K516" s="253"/>
      <c r="L516" s="253"/>
      <c r="M516" s="253"/>
      <c r="N516" s="253"/>
      <c r="O516" s="253"/>
      <c r="P516" s="253"/>
      <c r="Q516" s="253"/>
      <c r="R516" s="253"/>
      <c r="S516" s="253"/>
      <c r="T516" s="253"/>
      <c r="U516" s="253"/>
      <c r="V516" s="253"/>
      <c r="W516" s="243"/>
      <c r="X516" s="243"/>
    </row>
    <row r="517" spans="1:24" x14ac:dyDescent="0.3">
      <c r="A517" s="243"/>
      <c r="B517" s="253"/>
      <c r="C517" s="257"/>
      <c r="D517" s="1024"/>
      <c r="E517" s="253"/>
      <c r="F517" s="253"/>
      <c r="G517" s="253"/>
      <c r="H517" s="253"/>
      <c r="I517" s="253"/>
      <c r="J517" s="253"/>
      <c r="K517" s="253"/>
      <c r="L517" s="253"/>
      <c r="M517" s="253"/>
      <c r="N517" s="253"/>
      <c r="O517" s="253"/>
      <c r="P517" s="253"/>
      <c r="Q517" s="253"/>
      <c r="R517" s="253"/>
      <c r="S517" s="253"/>
      <c r="T517" s="253"/>
      <c r="U517" s="253"/>
      <c r="V517" s="253"/>
      <c r="W517" s="243"/>
      <c r="X517" s="243"/>
    </row>
    <row r="518" spans="1:24" x14ac:dyDescent="0.3">
      <c r="A518" s="243"/>
      <c r="B518" s="253"/>
      <c r="C518" s="257"/>
      <c r="D518" s="1024"/>
      <c r="E518" s="253"/>
      <c r="F518" s="253"/>
      <c r="G518" s="253"/>
      <c r="H518" s="253"/>
      <c r="I518" s="253"/>
      <c r="J518" s="253"/>
      <c r="K518" s="253"/>
      <c r="L518" s="253"/>
      <c r="M518" s="253"/>
      <c r="N518" s="253"/>
      <c r="O518" s="253"/>
      <c r="P518" s="253"/>
      <c r="Q518" s="253"/>
      <c r="R518" s="253"/>
      <c r="S518" s="253"/>
      <c r="T518" s="253"/>
      <c r="U518" s="253"/>
      <c r="V518" s="253"/>
      <c r="W518" s="243"/>
      <c r="X518" s="243"/>
    </row>
    <row r="519" spans="1:24" x14ac:dyDescent="0.3">
      <c r="A519" s="243"/>
      <c r="B519" s="253"/>
      <c r="C519" s="257"/>
      <c r="D519" s="1024"/>
      <c r="E519" s="253"/>
      <c r="F519" s="253"/>
      <c r="G519" s="253"/>
      <c r="H519" s="253"/>
      <c r="I519" s="253"/>
      <c r="J519" s="253"/>
      <c r="K519" s="253"/>
      <c r="L519" s="253"/>
      <c r="M519" s="253"/>
      <c r="N519" s="253"/>
      <c r="O519" s="253"/>
      <c r="P519" s="253"/>
      <c r="Q519" s="253"/>
      <c r="R519" s="253"/>
      <c r="S519" s="253"/>
      <c r="T519" s="253"/>
      <c r="U519" s="253"/>
      <c r="V519" s="253"/>
      <c r="W519" s="243"/>
      <c r="X519" s="243"/>
    </row>
    <row r="520" spans="1:24" x14ac:dyDescent="0.3">
      <c r="A520" s="243"/>
      <c r="B520" s="253"/>
      <c r="C520" s="257"/>
      <c r="D520" s="1024"/>
      <c r="E520" s="253"/>
      <c r="F520" s="253"/>
      <c r="G520" s="253"/>
      <c r="H520" s="253"/>
      <c r="I520" s="253"/>
      <c r="J520" s="253"/>
      <c r="K520" s="253"/>
      <c r="L520" s="253"/>
      <c r="M520" s="253"/>
      <c r="N520" s="253"/>
      <c r="O520" s="253"/>
      <c r="P520" s="253"/>
      <c r="Q520" s="253"/>
      <c r="R520" s="253"/>
      <c r="S520" s="253"/>
      <c r="T520" s="253"/>
      <c r="U520" s="253"/>
      <c r="V520" s="253"/>
      <c r="W520" s="243"/>
      <c r="X520" s="243"/>
    </row>
    <row r="521" spans="1:24" x14ac:dyDescent="0.3">
      <c r="A521" s="243"/>
      <c r="B521" s="253"/>
      <c r="C521" s="257"/>
      <c r="D521" s="1024"/>
      <c r="E521" s="253"/>
      <c r="F521" s="253"/>
      <c r="G521" s="253"/>
      <c r="H521" s="253"/>
      <c r="I521" s="253"/>
      <c r="J521" s="253"/>
      <c r="K521" s="253"/>
      <c r="L521" s="253"/>
      <c r="M521" s="253"/>
      <c r="N521" s="253"/>
      <c r="O521" s="253"/>
      <c r="P521" s="253"/>
      <c r="Q521" s="253"/>
      <c r="R521" s="253"/>
      <c r="S521" s="253"/>
      <c r="T521" s="253"/>
      <c r="U521" s="253"/>
      <c r="V521" s="253"/>
      <c r="W521" s="243"/>
      <c r="X521" s="243"/>
    </row>
    <row r="522" spans="1:24" x14ac:dyDescent="0.3">
      <c r="A522" s="243"/>
      <c r="B522" s="253"/>
      <c r="C522" s="257"/>
      <c r="D522" s="1024"/>
      <c r="E522" s="253"/>
      <c r="F522" s="253"/>
      <c r="G522" s="253"/>
      <c r="H522" s="253"/>
      <c r="I522" s="253"/>
      <c r="J522" s="253"/>
      <c r="K522" s="253"/>
      <c r="L522" s="253"/>
      <c r="M522" s="253"/>
      <c r="N522" s="253"/>
      <c r="O522" s="253"/>
      <c r="P522" s="253"/>
      <c r="Q522" s="253"/>
      <c r="R522" s="253"/>
      <c r="S522" s="253"/>
      <c r="T522" s="253"/>
      <c r="U522" s="253"/>
      <c r="V522" s="253"/>
      <c r="W522" s="243"/>
      <c r="X522" s="243"/>
    </row>
    <row r="523" spans="1:24" x14ac:dyDescent="0.3">
      <c r="A523" s="243"/>
      <c r="B523" s="253"/>
      <c r="C523" s="257"/>
      <c r="D523" s="1024"/>
      <c r="E523" s="253"/>
      <c r="F523" s="253"/>
      <c r="G523" s="253"/>
      <c r="H523" s="253"/>
      <c r="I523" s="253"/>
      <c r="J523" s="253"/>
      <c r="K523" s="253"/>
      <c r="L523" s="253"/>
      <c r="M523" s="253"/>
      <c r="N523" s="253"/>
      <c r="O523" s="253"/>
      <c r="P523" s="253"/>
      <c r="Q523" s="253"/>
      <c r="R523" s="253"/>
      <c r="S523" s="253"/>
      <c r="T523" s="253"/>
      <c r="U523" s="253"/>
      <c r="V523" s="253"/>
      <c r="W523" s="243"/>
      <c r="X523" s="243"/>
    </row>
    <row r="524" spans="1:24" x14ac:dyDescent="0.3">
      <c r="A524" s="243"/>
      <c r="B524" s="253"/>
      <c r="C524" s="257"/>
      <c r="D524" s="1024"/>
      <c r="E524" s="253"/>
      <c r="F524" s="253"/>
      <c r="G524" s="253"/>
      <c r="H524" s="253"/>
      <c r="I524" s="253"/>
      <c r="J524" s="253"/>
      <c r="K524" s="253"/>
      <c r="L524" s="253"/>
      <c r="M524" s="253"/>
      <c r="N524" s="253"/>
      <c r="O524" s="253"/>
      <c r="P524" s="253"/>
      <c r="Q524" s="253"/>
      <c r="R524" s="253"/>
      <c r="S524" s="253"/>
      <c r="T524" s="253"/>
      <c r="U524" s="253"/>
      <c r="V524" s="253"/>
      <c r="W524" s="243"/>
      <c r="X524" s="243"/>
    </row>
    <row r="525" spans="1:24" x14ac:dyDescent="0.3">
      <c r="A525" s="243"/>
      <c r="B525" s="253"/>
      <c r="C525" s="257"/>
      <c r="D525" s="1024"/>
      <c r="E525" s="253"/>
      <c r="F525" s="253"/>
      <c r="G525" s="253"/>
      <c r="H525" s="253"/>
      <c r="I525" s="253"/>
      <c r="J525" s="253"/>
      <c r="K525" s="253"/>
      <c r="L525" s="253"/>
      <c r="M525" s="253"/>
      <c r="N525" s="253"/>
      <c r="O525" s="253"/>
      <c r="P525" s="253"/>
      <c r="Q525" s="253"/>
      <c r="R525" s="253"/>
      <c r="S525" s="253"/>
      <c r="T525" s="253"/>
      <c r="U525" s="253"/>
      <c r="V525" s="253"/>
      <c r="W525" s="243"/>
      <c r="X525" s="243"/>
    </row>
    <row r="526" spans="1:24" x14ac:dyDescent="0.3">
      <c r="A526" s="243"/>
      <c r="B526" s="253"/>
      <c r="C526" s="257"/>
      <c r="D526" s="1024"/>
      <c r="E526" s="253"/>
      <c r="F526" s="253"/>
      <c r="G526" s="253"/>
      <c r="H526" s="253"/>
      <c r="I526" s="253"/>
      <c r="J526" s="253"/>
      <c r="K526" s="253"/>
      <c r="L526" s="253"/>
      <c r="M526" s="253"/>
      <c r="N526" s="253"/>
      <c r="O526" s="253"/>
      <c r="P526" s="253"/>
      <c r="Q526" s="253"/>
      <c r="R526" s="253"/>
      <c r="S526" s="253"/>
      <c r="T526" s="253"/>
      <c r="U526" s="253"/>
      <c r="V526" s="253"/>
      <c r="W526" s="243"/>
      <c r="X526" s="243"/>
    </row>
    <row r="527" spans="1:24" x14ac:dyDescent="0.3">
      <c r="A527" s="243"/>
      <c r="B527" s="253"/>
      <c r="C527" s="257"/>
      <c r="D527" s="1024"/>
      <c r="E527" s="253"/>
      <c r="F527" s="253"/>
      <c r="G527" s="253"/>
      <c r="H527" s="253"/>
      <c r="I527" s="253"/>
      <c r="J527" s="253"/>
      <c r="K527" s="253"/>
      <c r="L527" s="253"/>
      <c r="M527" s="253"/>
      <c r="N527" s="253"/>
      <c r="O527" s="253"/>
      <c r="P527" s="253"/>
      <c r="Q527" s="253"/>
      <c r="R527" s="253"/>
      <c r="S527" s="253"/>
      <c r="T527" s="253"/>
      <c r="U527" s="253"/>
      <c r="V527" s="253"/>
      <c r="W527" s="243"/>
      <c r="X527" s="243"/>
    </row>
    <row r="528" spans="1:24" x14ac:dyDescent="0.3">
      <c r="A528" s="243"/>
      <c r="B528" s="253"/>
      <c r="C528" s="257"/>
      <c r="D528" s="1024"/>
      <c r="E528" s="253"/>
      <c r="F528" s="253"/>
      <c r="G528" s="253"/>
      <c r="H528" s="253"/>
      <c r="I528" s="253"/>
      <c r="J528" s="253"/>
      <c r="K528" s="253"/>
      <c r="L528" s="253"/>
      <c r="M528" s="253"/>
      <c r="N528" s="253"/>
      <c r="O528" s="253"/>
      <c r="P528" s="253"/>
      <c r="Q528" s="253"/>
      <c r="R528" s="253"/>
      <c r="S528" s="253"/>
      <c r="T528" s="253"/>
      <c r="U528" s="253"/>
      <c r="V528" s="253"/>
      <c r="W528" s="243"/>
      <c r="X528" s="243"/>
    </row>
    <row r="529" spans="1:24" x14ac:dyDescent="0.3">
      <c r="A529" s="243"/>
      <c r="B529" s="253"/>
      <c r="C529" s="257"/>
      <c r="D529" s="1024"/>
      <c r="E529" s="253"/>
      <c r="F529" s="253"/>
      <c r="G529" s="253"/>
      <c r="H529" s="253"/>
      <c r="I529" s="253"/>
      <c r="J529" s="253"/>
      <c r="K529" s="253"/>
      <c r="L529" s="253"/>
      <c r="M529" s="253"/>
      <c r="N529" s="253"/>
      <c r="O529" s="253"/>
      <c r="P529" s="253"/>
      <c r="Q529" s="253"/>
      <c r="R529" s="253"/>
      <c r="S529" s="253"/>
      <c r="T529" s="253"/>
      <c r="U529" s="253"/>
      <c r="V529" s="253"/>
      <c r="W529" s="243"/>
      <c r="X529" s="243"/>
    </row>
    <row r="530" spans="1:24" x14ac:dyDescent="0.3">
      <c r="A530" s="243"/>
      <c r="B530" s="253"/>
      <c r="C530" s="257"/>
      <c r="D530" s="1024"/>
      <c r="E530" s="253"/>
      <c r="F530" s="253"/>
      <c r="G530" s="253"/>
      <c r="H530" s="253"/>
      <c r="I530" s="253"/>
      <c r="J530" s="253"/>
      <c r="K530" s="253"/>
      <c r="L530" s="253"/>
      <c r="M530" s="253"/>
      <c r="N530" s="253"/>
      <c r="O530" s="253"/>
      <c r="P530" s="253"/>
      <c r="Q530" s="253"/>
      <c r="R530" s="253"/>
      <c r="S530" s="253"/>
      <c r="T530" s="253"/>
      <c r="U530" s="253"/>
      <c r="V530" s="253"/>
      <c r="W530" s="243"/>
      <c r="X530" s="243"/>
    </row>
    <row r="531" spans="1:24" x14ac:dyDescent="0.3">
      <c r="A531" s="243"/>
      <c r="B531" s="253"/>
      <c r="C531" s="257"/>
      <c r="D531" s="1024"/>
      <c r="E531" s="253"/>
      <c r="F531" s="253"/>
      <c r="G531" s="253"/>
      <c r="H531" s="253"/>
      <c r="I531" s="253"/>
      <c r="J531" s="253"/>
      <c r="K531" s="253"/>
      <c r="L531" s="253"/>
      <c r="M531" s="253"/>
      <c r="N531" s="253"/>
      <c r="O531" s="253"/>
      <c r="P531" s="253"/>
      <c r="Q531" s="253"/>
      <c r="R531" s="253"/>
      <c r="S531" s="253"/>
      <c r="T531" s="253"/>
      <c r="U531" s="253"/>
      <c r="V531" s="253"/>
      <c r="W531" s="243"/>
      <c r="X531" s="243"/>
    </row>
    <row r="532" spans="1:24" x14ac:dyDescent="0.3">
      <c r="A532" s="243"/>
      <c r="B532" s="253"/>
      <c r="C532" s="257"/>
      <c r="D532" s="1024"/>
      <c r="E532" s="253"/>
      <c r="F532" s="253"/>
      <c r="G532" s="253"/>
      <c r="H532" s="253"/>
      <c r="I532" s="253"/>
      <c r="J532" s="253"/>
      <c r="K532" s="253"/>
      <c r="L532" s="253"/>
      <c r="M532" s="253"/>
      <c r="N532" s="253"/>
      <c r="O532" s="253"/>
      <c r="P532" s="253"/>
      <c r="Q532" s="253"/>
      <c r="R532" s="253"/>
      <c r="S532" s="253"/>
      <c r="T532" s="253"/>
      <c r="U532" s="253"/>
      <c r="V532" s="253"/>
      <c r="W532" s="243"/>
      <c r="X532" s="243"/>
    </row>
    <row r="533" spans="1:24" x14ac:dyDescent="0.3">
      <c r="A533" s="243"/>
      <c r="B533" s="253"/>
      <c r="C533" s="257"/>
      <c r="D533" s="1024"/>
      <c r="E533" s="253"/>
      <c r="F533" s="253"/>
      <c r="G533" s="253"/>
      <c r="H533" s="253"/>
      <c r="I533" s="253"/>
      <c r="J533" s="253"/>
      <c r="K533" s="253"/>
      <c r="L533" s="253"/>
      <c r="M533" s="253"/>
      <c r="N533" s="253"/>
      <c r="O533" s="253"/>
      <c r="P533" s="253"/>
      <c r="Q533" s="253"/>
      <c r="R533" s="253"/>
      <c r="S533" s="253"/>
      <c r="T533" s="253"/>
      <c r="U533" s="253"/>
      <c r="V533" s="253"/>
      <c r="W533" s="243"/>
      <c r="X533" s="243"/>
    </row>
    <row r="534" spans="1:24" x14ac:dyDescent="0.3">
      <c r="A534" s="243"/>
      <c r="B534" s="253"/>
      <c r="C534" s="257"/>
      <c r="D534" s="1024"/>
      <c r="E534" s="253"/>
      <c r="F534" s="253"/>
      <c r="G534" s="253"/>
      <c r="H534" s="253"/>
      <c r="I534" s="253"/>
      <c r="J534" s="253"/>
      <c r="K534" s="253"/>
      <c r="L534" s="253"/>
      <c r="M534" s="253"/>
      <c r="N534" s="253"/>
      <c r="O534" s="253"/>
      <c r="P534" s="253"/>
      <c r="Q534" s="253"/>
      <c r="R534" s="253"/>
      <c r="S534" s="253"/>
      <c r="T534" s="253"/>
      <c r="U534" s="253"/>
      <c r="V534" s="253"/>
      <c r="W534" s="243"/>
      <c r="X534" s="243"/>
    </row>
    <row r="535" spans="1:24" x14ac:dyDescent="0.3">
      <c r="A535" s="243"/>
      <c r="B535" s="253"/>
      <c r="C535" s="257"/>
      <c r="D535" s="1024"/>
      <c r="E535" s="253"/>
      <c r="F535" s="253"/>
      <c r="G535" s="253"/>
      <c r="H535" s="253"/>
      <c r="I535" s="253"/>
      <c r="J535" s="253"/>
      <c r="K535" s="253"/>
      <c r="L535" s="253"/>
      <c r="M535" s="253"/>
      <c r="N535" s="253"/>
      <c r="O535" s="253"/>
      <c r="P535" s="253"/>
      <c r="Q535" s="253"/>
      <c r="R535" s="253"/>
      <c r="S535" s="253"/>
      <c r="T535" s="253"/>
      <c r="U535" s="253"/>
      <c r="V535" s="253"/>
      <c r="W535" s="243"/>
      <c r="X535" s="243"/>
    </row>
    <row r="536" spans="1:24" x14ac:dyDescent="0.3">
      <c r="A536" s="243"/>
      <c r="B536" s="253"/>
      <c r="C536" s="257"/>
      <c r="D536" s="1024"/>
      <c r="E536" s="253"/>
      <c r="F536" s="253"/>
      <c r="G536" s="253"/>
      <c r="H536" s="253"/>
      <c r="I536" s="253"/>
      <c r="J536" s="253"/>
      <c r="K536" s="253"/>
      <c r="L536" s="253"/>
      <c r="M536" s="253"/>
      <c r="N536" s="253"/>
      <c r="O536" s="253"/>
      <c r="P536" s="253"/>
      <c r="Q536" s="253"/>
      <c r="R536" s="253"/>
      <c r="S536" s="253"/>
      <c r="T536" s="253"/>
      <c r="U536" s="253"/>
      <c r="V536" s="253"/>
      <c r="W536" s="243"/>
      <c r="X536" s="243"/>
    </row>
    <row r="537" spans="1:24" x14ac:dyDescent="0.3">
      <c r="A537" s="243"/>
      <c r="B537" s="253"/>
      <c r="C537" s="257"/>
      <c r="D537" s="1024"/>
      <c r="E537" s="253"/>
      <c r="F537" s="253"/>
      <c r="G537" s="253"/>
      <c r="H537" s="253"/>
      <c r="I537" s="253"/>
      <c r="J537" s="253"/>
      <c r="K537" s="253"/>
      <c r="L537" s="253"/>
      <c r="M537" s="253"/>
      <c r="N537" s="253"/>
      <c r="O537" s="253"/>
      <c r="P537" s="253"/>
      <c r="Q537" s="253"/>
      <c r="R537" s="253"/>
      <c r="S537" s="253"/>
      <c r="T537" s="253"/>
      <c r="U537" s="253"/>
      <c r="V537" s="253"/>
      <c r="W537" s="243"/>
      <c r="X537" s="243"/>
    </row>
    <row r="538" spans="1:24" x14ac:dyDescent="0.3">
      <c r="A538" s="243"/>
      <c r="B538" s="253"/>
      <c r="C538" s="257"/>
      <c r="D538" s="1024"/>
      <c r="E538" s="253"/>
      <c r="F538" s="253"/>
      <c r="G538" s="253"/>
      <c r="H538" s="253"/>
      <c r="I538" s="253"/>
      <c r="J538" s="253"/>
      <c r="K538" s="253"/>
      <c r="L538" s="253"/>
      <c r="M538" s="253"/>
      <c r="N538" s="253"/>
      <c r="O538" s="253"/>
      <c r="P538" s="253"/>
      <c r="Q538" s="253"/>
      <c r="R538" s="253"/>
      <c r="S538" s="253"/>
      <c r="T538" s="253"/>
      <c r="U538" s="253"/>
      <c r="V538" s="253"/>
      <c r="W538" s="243"/>
      <c r="X538" s="243"/>
    </row>
    <row r="539" spans="1:24" x14ac:dyDescent="0.3">
      <c r="A539" s="243"/>
      <c r="B539" s="253"/>
      <c r="C539" s="257"/>
      <c r="D539" s="1024"/>
      <c r="E539" s="253"/>
      <c r="F539" s="253"/>
      <c r="G539" s="253"/>
      <c r="H539" s="253"/>
      <c r="I539" s="253"/>
      <c r="J539" s="253"/>
      <c r="K539" s="253"/>
      <c r="L539" s="253"/>
      <c r="M539" s="253"/>
      <c r="N539" s="253"/>
      <c r="O539" s="253"/>
      <c r="P539" s="253"/>
      <c r="Q539" s="253"/>
      <c r="R539" s="253"/>
      <c r="S539" s="253"/>
      <c r="T539" s="253"/>
      <c r="U539" s="253"/>
      <c r="V539" s="253"/>
      <c r="W539" s="243"/>
      <c r="X539" s="243"/>
    </row>
    <row r="540" spans="1:24" x14ac:dyDescent="0.3">
      <c r="A540" s="243"/>
      <c r="B540" s="253"/>
      <c r="C540" s="257"/>
      <c r="D540" s="1024"/>
      <c r="E540" s="253"/>
      <c r="F540" s="253"/>
      <c r="G540" s="253"/>
      <c r="H540" s="253"/>
      <c r="I540" s="253"/>
      <c r="J540" s="253"/>
      <c r="K540" s="253"/>
      <c r="L540" s="253"/>
      <c r="M540" s="253"/>
      <c r="N540" s="253"/>
      <c r="O540" s="253"/>
      <c r="P540" s="253"/>
      <c r="Q540" s="253"/>
      <c r="R540" s="253"/>
      <c r="S540" s="253"/>
      <c r="T540" s="253"/>
      <c r="U540" s="253"/>
      <c r="V540" s="253"/>
      <c r="W540" s="243"/>
      <c r="X540" s="243"/>
    </row>
    <row r="541" spans="1:24" x14ac:dyDescent="0.3">
      <c r="A541" s="243"/>
      <c r="B541" s="253"/>
      <c r="C541" s="257"/>
      <c r="D541" s="1024"/>
      <c r="E541" s="253"/>
      <c r="F541" s="253"/>
      <c r="G541" s="253"/>
      <c r="H541" s="253"/>
      <c r="I541" s="253"/>
      <c r="J541" s="253"/>
      <c r="K541" s="253"/>
      <c r="L541" s="253"/>
      <c r="M541" s="253"/>
      <c r="N541" s="253"/>
      <c r="O541" s="253"/>
      <c r="P541" s="253"/>
      <c r="Q541" s="253"/>
      <c r="R541" s="253"/>
      <c r="S541" s="253"/>
      <c r="T541" s="253"/>
      <c r="U541" s="253"/>
      <c r="V541" s="253"/>
      <c r="W541" s="243"/>
      <c r="X541" s="243"/>
    </row>
    <row r="542" spans="1:24" x14ac:dyDescent="0.3">
      <c r="A542" s="243"/>
      <c r="B542" s="253"/>
      <c r="C542" s="257"/>
      <c r="D542" s="1024"/>
      <c r="E542" s="253"/>
      <c r="F542" s="253"/>
      <c r="G542" s="253"/>
      <c r="H542" s="253"/>
      <c r="I542" s="253"/>
      <c r="J542" s="253"/>
      <c r="K542" s="253"/>
      <c r="L542" s="253"/>
      <c r="M542" s="253"/>
      <c r="N542" s="253"/>
      <c r="O542" s="253"/>
      <c r="P542" s="253"/>
      <c r="Q542" s="253"/>
      <c r="R542" s="253"/>
      <c r="S542" s="253"/>
      <c r="T542" s="253"/>
      <c r="U542" s="253"/>
      <c r="V542" s="253"/>
      <c r="W542" s="243"/>
      <c r="X542" s="243"/>
    </row>
    <row r="543" spans="1:24" x14ac:dyDescent="0.3">
      <c r="A543" s="243"/>
      <c r="B543" s="253"/>
      <c r="C543" s="257"/>
      <c r="D543" s="1024"/>
      <c r="E543" s="253"/>
      <c r="F543" s="253"/>
      <c r="G543" s="253"/>
      <c r="H543" s="253"/>
      <c r="I543" s="253"/>
      <c r="J543" s="253"/>
      <c r="K543" s="253"/>
      <c r="L543" s="253"/>
      <c r="M543" s="253"/>
      <c r="N543" s="253"/>
      <c r="O543" s="253"/>
      <c r="P543" s="253"/>
      <c r="Q543" s="253"/>
      <c r="R543" s="253"/>
      <c r="S543" s="253"/>
      <c r="T543" s="253"/>
      <c r="U543" s="253"/>
      <c r="V543" s="253"/>
      <c r="W543" s="243"/>
      <c r="X543" s="243"/>
    </row>
    <row r="544" spans="1:24" x14ac:dyDescent="0.3">
      <c r="A544" s="243"/>
      <c r="B544" s="253"/>
      <c r="C544" s="257"/>
      <c r="D544" s="1024"/>
      <c r="E544" s="253"/>
      <c r="F544" s="253"/>
      <c r="G544" s="253"/>
      <c r="H544" s="253"/>
      <c r="I544" s="253"/>
      <c r="J544" s="253"/>
      <c r="K544" s="253"/>
      <c r="L544" s="253"/>
      <c r="M544" s="253"/>
      <c r="N544" s="253"/>
      <c r="O544" s="253"/>
      <c r="P544" s="253"/>
      <c r="Q544" s="253"/>
      <c r="R544" s="253"/>
      <c r="S544" s="253"/>
      <c r="T544" s="253"/>
      <c r="U544" s="253"/>
      <c r="V544" s="253"/>
      <c r="W544" s="243"/>
      <c r="X544" s="243"/>
    </row>
    <row r="545" spans="1:24" x14ac:dyDescent="0.3">
      <c r="A545" s="243"/>
      <c r="B545" s="253"/>
      <c r="C545" s="257"/>
      <c r="D545" s="1024"/>
      <c r="E545" s="253"/>
      <c r="F545" s="253"/>
      <c r="G545" s="253"/>
      <c r="H545" s="253"/>
      <c r="I545" s="253"/>
      <c r="J545" s="253"/>
      <c r="K545" s="253"/>
      <c r="L545" s="253"/>
      <c r="M545" s="253"/>
      <c r="N545" s="253"/>
      <c r="O545" s="253"/>
      <c r="P545" s="253"/>
      <c r="Q545" s="253"/>
      <c r="R545" s="253"/>
      <c r="S545" s="253"/>
      <c r="T545" s="253"/>
      <c r="U545" s="253"/>
      <c r="V545" s="253"/>
      <c r="W545" s="243"/>
      <c r="X545" s="243"/>
    </row>
    <row r="546" spans="1:24" x14ac:dyDescent="0.3">
      <c r="A546" s="243"/>
      <c r="B546" s="253"/>
      <c r="C546" s="257"/>
      <c r="D546" s="1024"/>
      <c r="E546" s="253"/>
      <c r="F546" s="253"/>
      <c r="G546" s="253"/>
      <c r="H546" s="253"/>
      <c r="I546" s="253"/>
      <c r="J546" s="253"/>
      <c r="K546" s="253"/>
      <c r="L546" s="253"/>
      <c r="M546" s="253"/>
      <c r="N546" s="253"/>
      <c r="O546" s="253"/>
      <c r="P546" s="253"/>
      <c r="Q546" s="253"/>
      <c r="R546" s="253"/>
      <c r="S546" s="253"/>
      <c r="T546" s="253"/>
      <c r="U546" s="253"/>
      <c r="V546" s="253"/>
      <c r="W546" s="243"/>
      <c r="X546" s="243"/>
    </row>
    <row r="547" spans="1:24" x14ac:dyDescent="0.3">
      <c r="A547" s="243"/>
      <c r="B547" s="253"/>
      <c r="C547" s="257"/>
      <c r="D547" s="1024"/>
      <c r="E547" s="253"/>
      <c r="F547" s="253"/>
      <c r="G547" s="253"/>
      <c r="H547" s="253"/>
      <c r="I547" s="253"/>
      <c r="J547" s="253"/>
      <c r="K547" s="253"/>
      <c r="L547" s="253"/>
      <c r="M547" s="253"/>
      <c r="N547" s="253"/>
      <c r="O547" s="253"/>
      <c r="P547" s="253"/>
      <c r="Q547" s="253"/>
      <c r="R547" s="253"/>
      <c r="S547" s="253"/>
      <c r="T547" s="253"/>
      <c r="U547" s="253"/>
      <c r="V547" s="253"/>
      <c r="W547" s="243"/>
      <c r="X547" s="243"/>
    </row>
    <row r="548" spans="1:24" x14ac:dyDescent="0.3">
      <c r="A548" s="243"/>
      <c r="B548" s="253"/>
      <c r="C548" s="257"/>
      <c r="D548" s="1024"/>
      <c r="E548" s="253"/>
      <c r="F548" s="253"/>
      <c r="G548" s="253"/>
      <c r="H548" s="253"/>
      <c r="I548" s="253"/>
      <c r="J548" s="253"/>
      <c r="K548" s="253"/>
      <c r="L548" s="253"/>
      <c r="M548" s="253"/>
      <c r="N548" s="253"/>
      <c r="O548" s="253"/>
      <c r="P548" s="253"/>
      <c r="Q548" s="253"/>
      <c r="R548" s="253"/>
      <c r="S548" s="253"/>
      <c r="T548" s="253"/>
      <c r="U548" s="253"/>
      <c r="V548" s="253"/>
      <c r="W548" s="243"/>
      <c r="X548" s="243"/>
    </row>
    <row r="549" spans="1:24" x14ac:dyDescent="0.3">
      <c r="A549" s="243"/>
      <c r="B549" s="253"/>
      <c r="C549" s="257"/>
      <c r="D549" s="1024"/>
      <c r="E549" s="253"/>
      <c r="F549" s="253"/>
      <c r="G549" s="253"/>
      <c r="H549" s="253"/>
      <c r="I549" s="253"/>
      <c r="J549" s="253"/>
      <c r="K549" s="253"/>
      <c r="L549" s="253"/>
      <c r="M549" s="253"/>
      <c r="N549" s="253"/>
      <c r="O549" s="253"/>
      <c r="P549" s="253"/>
      <c r="Q549" s="253"/>
      <c r="R549" s="253"/>
      <c r="S549" s="253"/>
      <c r="T549" s="253"/>
      <c r="U549" s="253"/>
      <c r="V549" s="253"/>
      <c r="W549" s="243"/>
      <c r="X549" s="243"/>
    </row>
    <row r="550" spans="1:24" x14ac:dyDescent="0.3">
      <c r="A550" s="243"/>
      <c r="B550" s="253"/>
      <c r="C550" s="257"/>
      <c r="D550" s="1024"/>
      <c r="E550" s="253"/>
      <c r="F550" s="253"/>
      <c r="G550" s="253"/>
      <c r="H550" s="253"/>
      <c r="I550" s="253"/>
      <c r="J550" s="253"/>
      <c r="K550" s="253"/>
      <c r="L550" s="253"/>
      <c r="M550" s="253"/>
      <c r="N550" s="253"/>
      <c r="O550" s="253"/>
      <c r="P550" s="253"/>
      <c r="Q550" s="253"/>
      <c r="R550" s="253"/>
      <c r="S550" s="253"/>
      <c r="T550" s="253"/>
      <c r="U550" s="253"/>
      <c r="V550" s="253"/>
      <c r="W550" s="243"/>
      <c r="X550" s="243"/>
    </row>
    <row r="551" spans="1:24" x14ac:dyDescent="0.3">
      <c r="A551" s="243"/>
      <c r="B551" s="253"/>
      <c r="C551" s="257"/>
      <c r="D551" s="1024"/>
      <c r="E551" s="253"/>
      <c r="F551" s="253"/>
      <c r="G551" s="253"/>
      <c r="H551" s="253"/>
      <c r="I551" s="253"/>
      <c r="J551" s="253"/>
      <c r="K551" s="253"/>
      <c r="L551" s="253"/>
      <c r="M551" s="253"/>
      <c r="N551" s="253"/>
      <c r="O551" s="253"/>
      <c r="P551" s="253"/>
      <c r="Q551" s="253"/>
      <c r="R551" s="253"/>
      <c r="S551" s="253"/>
      <c r="T551" s="253"/>
      <c r="U551" s="253"/>
      <c r="V551" s="253"/>
      <c r="W551" s="243"/>
      <c r="X551" s="243"/>
    </row>
    <row r="552" spans="1:24" x14ac:dyDescent="0.3">
      <c r="A552" s="243"/>
      <c r="B552" s="253"/>
      <c r="C552" s="257"/>
      <c r="D552" s="1024"/>
      <c r="E552" s="253"/>
      <c r="F552" s="253"/>
      <c r="G552" s="253"/>
      <c r="H552" s="253"/>
      <c r="I552" s="253"/>
      <c r="J552" s="253"/>
      <c r="K552" s="253"/>
      <c r="L552" s="253"/>
      <c r="M552" s="253"/>
      <c r="N552" s="253"/>
      <c r="O552" s="253"/>
      <c r="P552" s="253"/>
      <c r="Q552" s="253"/>
      <c r="R552" s="253"/>
      <c r="S552" s="253"/>
      <c r="T552" s="253"/>
      <c r="U552" s="253"/>
      <c r="V552" s="253"/>
      <c r="W552" s="243"/>
      <c r="X552" s="243"/>
    </row>
    <row r="553" spans="1:24" x14ac:dyDescent="0.3">
      <c r="A553" s="243"/>
      <c r="B553" s="253"/>
      <c r="C553" s="257"/>
      <c r="D553" s="1024"/>
      <c r="E553" s="253"/>
      <c r="F553" s="253"/>
      <c r="G553" s="253"/>
      <c r="H553" s="253"/>
      <c r="I553" s="253"/>
      <c r="J553" s="253"/>
      <c r="K553" s="253"/>
      <c r="L553" s="253"/>
      <c r="M553" s="253"/>
      <c r="N553" s="253"/>
      <c r="O553" s="253"/>
      <c r="P553" s="253"/>
      <c r="Q553" s="253"/>
      <c r="R553" s="253"/>
      <c r="S553" s="253"/>
      <c r="T553" s="253"/>
      <c r="U553" s="253"/>
      <c r="V553" s="253"/>
      <c r="W553" s="243"/>
      <c r="X553" s="243"/>
    </row>
    <row r="554" spans="1:24" x14ac:dyDescent="0.3">
      <c r="A554" s="243"/>
      <c r="B554" s="253"/>
      <c r="C554" s="257"/>
      <c r="D554" s="1024"/>
      <c r="E554" s="253"/>
      <c r="F554" s="253"/>
      <c r="G554" s="253"/>
      <c r="H554" s="253"/>
      <c r="I554" s="253"/>
      <c r="J554" s="253"/>
      <c r="K554" s="253"/>
      <c r="L554" s="253"/>
      <c r="M554" s="253"/>
      <c r="N554" s="253"/>
      <c r="O554" s="253"/>
      <c r="P554" s="253"/>
      <c r="Q554" s="253"/>
      <c r="R554" s="253"/>
      <c r="S554" s="253"/>
      <c r="T554" s="253"/>
      <c r="U554" s="253"/>
      <c r="V554" s="253"/>
      <c r="W554" s="243"/>
      <c r="X554" s="243"/>
    </row>
    <row r="555" spans="1:24" x14ac:dyDescent="0.3">
      <c r="A555" s="243"/>
      <c r="B555" s="253"/>
      <c r="C555" s="257"/>
      <c r="D555" s="1024"/>
      <c r="E555" s="253"/>
      <c r="F555" s="253"/>
      <c r="G555" s="253"/>
      <c r="H555" s="253"/>
      <c r="I555" s="253"/>
      <c r="J555" s="253"/>
      <c r="K555" s="253"/>
      <c r="L555" s="253"/>
      <c r="M555" s="253"/>
      <c r="N555" s="253"/>
      <c r="O555" s="253"/>
      <c r="P555" s="253"/>
      <c r="Q555" s="253"/>
      <c r="R555" s="253"/>
      <c r="S555" s="253"/>
      <c r="T555" s="253"/>
      <c r="U555" s="253"/>
      <c r="V555" s="253"/>
      <c r="W555" s="243"/>
      <c r="X555" s="243"/>
    </row>
    <row r="556" spans="1:24" x14ac:dyDescent="0.3">
      <c r="A556" s="243"/>
      <c r="B556" s="253"/>
      <c r="C556" s="257"/>
      <c r="D556" s="1024"/>
      <c r="E556" s="253"/>
      <c r="F556" s="253"/>
      <c r="G556" s="253"/>
      <c r="H556" s="253"/>
      <c r="I556" s="253"/>
      <c r="J556" s="253"/>
      <c r="K556" s="253"/>
      <c r="L556" s="253"/>
      <c r="M556" s="253"/>
      <c r="N556" s="253"/>
      <c r="O556" s="253"/>
      <c r="P556" s="253"/>
      <c r="Q556" s="253"/>
      <c r="R556" s="253"/>
      <c r="S556" s="253"/>
      <c r="T556" s="253"/>
      <c r="U556" s="253"/>
      <c r="V556" s="253"/>
      <c r="W556" s="243"/>
      <c r="X556" s="243"/>
    </row>
    <row r="557" spans="1:24" x14ac:dyDescent="0.3">
      <c r="A557" s="243"/>
      <c r="B557" s="253"/>
      <c r="C557" s="257"/>
      <c r="D557" s="1024"/>
      <c r="E557" s="253"/>
      <c r="F557" s="253"/>
      <c r="G557" s="253"/>
      <c r="H557" s="253"/>
      <c r="I557" s="253"/>
      <c r="J557" s="253"/>
      <c r="K557" s="253"/>
      <c r="L557" s="253"/>
      <c r="M557" s="253"/>
      <c r="N557" s="253"/>
      <c r="O557" s="253"/>
      <c r="P557" s="253"/>
      <c r="Q557" s="253"/>
      <c r="R557" s="253"/>
      <c r="S557" s="253"/>
      <c r="T557" s="253"/>
      <c r="U557" s="253"/>
      <c r="V557" s="253"/>
      <c r="W557" s="243"/>
      <c r="X557" s="243"/>
    </row>
    <row r="558" spans="1:24" x14ac:dyDescent="0.3">
      <c r="A558" s="243"/>
      <c r="B558" s="253"/>
      <c r="C558" s="257"/>
      <c r="D558" s="1024"/>
      <c r="E558" s="253"/>
      <c r="F558" s="253"/>
      <c r="G558" s="253"/>
      <c r="H558" s="253"/>
      <c r="I558" s="253"/>
      <c r="J558" s="253"/>
      <c r="K558" s="253"/>
      <c r="L558" s="253"/>
      <c r="M558" s="253"/>
      <c r="N558" s="253"/>
      <c r="O558" s="253"/>
      <c r="P558" s="253"/>
      <c r="Q558" s="253"/>
      <c r="R558" s="253"/>
      <c r="S558" s="253"/>
      <c r="T558" s="253"/>
      <c r="U558" s="253"/>
      <c r="V558" s="253"/>
      <c r="W558" s="243"/>
      <c r="X558" s="243"/>
    </row>
    <row r="559" spans="1:24" x14ac:dyDescent="0.3">
      <c r="A559" s="243"/>
      <c r="B559" s="253"/>
      <c r="C559" s="257"/>
      <c r="D559" s="1024"/>
      <c r="E559" s="253"/>
      <c r="F559" s="253"/>
      <c r="G559" s="253"/>
      <c r="H559" s="253"/>
      <c r="I559" s="253"/>
      <c r="J559" s="253"/>
      <c r="K559" s="253"/>
      <c r="L559" s="253"/>
      <c r="M559" s="253"/>
      <c r="N559" s="253"/>
      <c r="O559" s="253"/>
      <c r="P559" s="253"/>
      <c r="Q559" s="253"/>
      <c r="R559" s="253"/>
      <c r="S559" s="253"/>
      <c r="T559" s="253"/>
      <c r="U559" s="253"/>
      <c r="V559" s="253"/>
      <c r="W559" s="243"/>
      <c r="X559" s="243"/>
    </row>
    <row r="560" spans="1:24" x14ac:dyDescent="0.3">
      <c r="A560" s="243"/>
      <c r="B560" s="253"/>
      <c r="C560" s="257"/>
      <c r="D560" s="1024"/>
      <c r="E560" s="253"/>
      <c r="F560" s="253"/>
      <c r="G560" s="253"/>
      <c r="H560" s="253"/>
      <c r="I560" s="253"/>
      <c r="J560" s="253"/>
      <c r="K560" s="253"/>
      <c r="L560" s="253"/>
      <c r="M560" s="253"/>
      <c r="N560" s="253"/>
      <c r="O560" s="253"/>
      <c r="P560" s="253"/>
      <c r="Q560" s="253"/>
      <c r="R560" s="253"/>
      <c r="S560" s="253"/>
      <c r="T560" s="253"/>
      <c r="U560" s="253"/>
      <c r="V560" s="253"/>
      <c r="W560" s="243"/>
      <c r="X560" s="243"/>
    </row>
    <row r="561" spans="1:24" x14ac:dyDescent="0.3">
      <c r="A561" s="243"/>
      <c r="B561" s="253"/>
      <c r="C561" s="257"/>
      <c r="D561" s="1024"/>
      <c r="E561" s="253"/>
      <c r="F561" s="253"/>
      <c r="G561" s="253"/>
      <c r="H561" s="253"/>
      <c r="I561" s="253"/>
      <c r="J561" s="253"/>
      <c r="K561" s="253"/>
      <c r="L561" s="253"/>
      <c r="M561" s="253"/>
      <c r="N561" s="253"/>
      <c r="O561" s="253"/>
      <c r="P561" s="253"/>
      <c r="Q561" s="253"/>
      <c r="R561" s="253"/>
      <c r="S561" s="253"/>
      <c r="T561" s="253"/>
      <c r="U561" s="253"/>
      <c r="V561" s="253"/>
      <c r="W561" s="243"/>
      <c r="X561" s="243"/>
    </row>
    <row r="562" spans="1:24" x14ac:dyDescent="0.3">
      <c r="A562" s="243"/>
      <c r="B562" s="253"/>
      <c r="C562" s="257"/>
      <c r="D562" s="1024"/>
      <c r="E562" s="253"/>
      <c r="F562" s="253"/>
      <c r="G562" s="253"/>
      <c r="H562" s="253"/>
      <c r="I562" s="253"/>
      <c r="J562" s="253"/>
      <c r="K562" s="253"/>
      <c r="L562" s="253"/>
      <c r="M562" s="253"/>
      <c r="N562" s="253"/>
      <c r="O562" s="253"/>
      <c r="P562" s="253"/>
      <c r="Q562" s="253"/>
      <c r="R562" s="253"/>
      <c r="S562" s="253"/>
      <c r="T562" s="253"/>
      <c r="U562" s="253"/>
      <c r="V562" s="253"/>
      <c r="W562" s="243"/>
      <c r="X562" s="243"/>
    </row>
    <row r="563" spans="1:24" x14ac:dyDescent="0.3">
      <c r="A563" s="243"/>
      <c r="B563" s="253"/>
      <c r="C563" s="257"/>
      <c r="D563" s="1024"/>
      <c r="E563" s="253"/>
      <c r="F563" s="253"/>
      <c r="G563" s="253"/>
      <c r="H563" s="253"/>
      <c r="I563" s="253"/>
      <c r="J563" s="253"/>
      <c r="K563" s="253"/>
      <c r="L563" s="253"/>
      <c r="M563" s="253"/>
      <c r="N563" s="253"/>
      <c r="O563" s="253"/>
      <c r="P563" s="253"/>
      <c r="Q563" s="253"/>
      <c r="R563" s="253"/>
      <c r="S563" s="253"/>
      <c r="T563" s="253"/>
      <c r="U563" s="253"/>
      <c r="V563" s="253"/>
      <c r="W563" s="243"/>
      <c r="X563" s="243"/>
    </row>
    <row r="564" spans="1:24" x14ac:dyDescent="0.3">
      <c r="A564" s="243"/>
      <c r="B564" s="253"/>
      <c r="C564" s="257"/>
      <c r="D564" s="1024"/>
      <c r="E564" s="253"/>
      <c r="F564" s="253"/>
      <c r="G564" s="253"/>
      <c r="H564" s="253"/>
      <c r="I564" s="253"/>
      <c r="J564" s="253"/>
      <c r="K564" s="253"/>
      <c r="L564" s="253"/>
      <c r="M564" s="253"/>
      <c r="N564" s="253"/>
      <c r="O564" s="253"/>
      <c r="P564" s="253"/>
      <c r="Q564" s="253"/>
      <c r="R564" s="253"/>
      <c r="S564" s="253"/>
      <c r="T564" s="253"/>
      <c r="U564" s="253"/>
      <c r="V564" s="253"/>
      <c r="W564" s="243"/>
      <c r="X564" s="243"/>
    </row>
    <row r="565" spans="1:24" x14ac:dyDescent="0.3">
      <c r="A565" s="243"/>
      <c r="B565" s="253"/>
      <c r="C565" s="257"/>
      <c r="D565" s="1024"/>
      <c r="E565" s="253"/>
      <c r="F565" s="253"/>
      <c r="G565" s="253"/>
      <c r="H565" s="253"/>
      <c r="I565" s="253"/>
      <c r="J565" s="253"/>
      <c r="K565" s="253"/>
      <c r="L565" s="253"/>
      <c r="M565" s="253"/>
      <c r="N565" s="253"/>
      <c r="O565" s="253"/>
      <c r="P565" s="253"/>
      <c r="Q565" s="253"/>
      <c r="R565" s="253"/>
      <c r="S565" s="253"/>
      <c r="T565" s="253"/>
      <c r="U565" s="253"/>
      <c r="V565" s="253"/>
      <c r="W565" s="243"/>
      <c r="X565" s="243"/>
    </row>
    <row r="566" spans="1:24" x14ac:dyDescent="0.3">
      <c r="A566" s="243"/>
      <c r="B566" s="253"/>
      <c r="C566" s="257"/>
      <c r="D566" s="1024"/>
      <c r="E566" s="253"/>
      <c r="F566" s="253"/>
      <c r="G566" s="253"/>
      <c r="H566" s="253"/>
      <c r="I566" s="253"/>
      <c r="J566" s="253"/>
      <c r="K566" s="253"/>
      <c r="L566" s="253"/>
      <c r="M566" s="253"/>
      <c r="N566" s="253"/>
      <c r="O566" s="253"/>
      <c r="P566" s="253"/>
      <c r="Q566" s="253"/>
      <c r="R566" s="253"/>
      <c r="S566" s="253"/>
      <c r="T566" s="253"/>
      <c r="U566" s="253"/>
      <c r="V566" s="253"/>
      <c r="W566" s="243"/>
      <c r="X566" s="243"/>
    </row>
    <row r="567" spans="1:24" x14ac:dyDescent="0.3">
      <c r="A567" s="243"/>
      <c r="B567" s="253"/>
      <c r="C567" s="257"/>
      <c r="D567" s="1024"/>
      <c r="E567" s="253"/>
      <c r="F567" s="253"/>
      <c r="G567" s="253"/>
      <c r="H567" s="253"/>
      <c r="I567" s="253"/>
      <c r="J567" s="253"/>
      <c r="K567" s="253"/>
      <c r="L567" s="253"/>
      <c r="M567" s="253"/>
      <c r="N567" s="253"/>
      <c r="O567" s="253"/>
      <c r="P567" s="253"/>
      <c r="Q567" s="253"/>
      <c r="R567" s="253"/>
      <c r="S567" s="253"/>
      <c r="T567" s="253"/>
      <c r="U567" s="253"/>
      <c r="V567" s="253"/>
      <c r="W567" s="243"/>
      <c r="X567" s="243"/>
    </row>
    <row r="568" spans="1:24" x14ac:dyDescent="0.3">
      <c r="A568" s="243"/>
      <c r="B568" s="253"/>
      <c r="C568" s="257"/>
      <c r="D568" s="1024"/>
      <c r="E568" s="253"/>
      <c r="F568" s="253"/>
      <c r="G568" s="253"/>
      <c r="H568" s="253"/>
      <c r="I568" s="253"/>
      <c r="J568" s="253"/>
      <c r="K568" s="253"/>
      <c r="L568" s="253"/>
      <c r="M568" s="253"/>
      <c r="N568" s="253"/>
      <c r="O568" s="253"/>
      <c r="P568" s="253"/>
      <c r="Q568" s="253"/>
      <c r="R568" s="253"/>
      <c r="S568" s="253"/>
      <c r="T568" s="253"/>
      <c r="U568" s="253"/>
      <c r="V568" s="253"/>
      <c r="W568" s="243"/>
      <c r="X568" s="243"/>
    </row>
    <row r="569" spans="1:24" x14ac:dyDescent="0.3">
      <c r="A569" s="243"/>
      <c r="B569" s="253"/>
      <c r="C569" s="257"/>
      <c r="D569" s="1024"/>
      <c r="E569" s="253"/>
      <c r="F569" s="253"/>
      <c r="G569" s="253"/>
      <c r="H569" s="253"/>
      <c r="I569" s="253"/>
      <c r="J569" s="253"/>
      <c r="K569" s="253"/>
      <c r="L569" s="253"/>
      <c r="M569" s="253"/>
      <c r="N569" s="253"/>
      <c r="O569" s="253"/>
      <c r="P569" s="253"/>
      <c r="Q569" s="253"/>
      <c r="R569" s="253"/>
      <c r="S569" s="253"/>
      <c r="T569" s="253"/>
      <c r="U569" s="253"/>
      <c r="V569" s="253"/>
      <c r="W569" s="243"/>
      <c r="X569" s="243"/>
    </row>
    <row r="570" spans="1:24" x14ac:dyDescent="0.3">
      <c r="A570" s="243"/>
      <c r="B570" s="253"/>
      <c r="C570" s="257"/>
      <c r="D570" s="1024"/>
      <c r="E570" s="253"/>
      <c r="F570" s="253"/>
      <c r="G570" s="253"/>
      <c r="H570" s="253"/>
      <c r="I570" s="253"/>
      <c r="J570" s="253"/>
      <c r="K570" s="253"/>
      <c r="L570" s="253"/>
      <c r="M570" s="253"/>
      <c r="N570" s="253"/>
      <c r="O570" s="253"/>
      <c r="P570" s="253"/>
      <c r="Q570" s="253"/>
      <c r="R570" s="253"/>
      <c r="S570" s="253"/>
      <c r="T570" s="253"/>
      <c r="U570" s="253"/>
      <c r="V570" s="253"/>
      <c r="W570" s="243"/>
      <c r="X570" s="243"/>
    </row>
    <row r="571" spans="1:24" x14ac:dyDescent="0.3">
      <c r="A571" s="243"/>
      <c r="B571" s="253"/>
      <c r="C571" s="257"/>
      <c r="D571" s="1024"/>
      <c r="E571" s="253"/>
      <c r="F571" s="253"/>
      <c r="G571" s="253"/>
      <c r="H571" s="253"/>
      <c r="I571" s="253"/>
      <c r="J571" s="253"/>
      <c r="K571" s="253"/>
      <c r="L571" s="253"/>
      <c r="M571" s="253"/>
      <c r="N571" s="253"/>
      <c r="O571" s="253"/>
      <c r="P571" s="253"/>
      <c r="Q571" s="253"/>
      <c r="R571" s="253"/>
      <c r="S571" s="253"/>
      <c r="T571" s="253"/>
      <c r="U571" s="253"/>
      <c r="V571" s="253"/>
      <c r="W571" s="243"/>
      <c r="X571" s="243"/>
    </row>
    <row r="572" spans="1:24" x14ac:dyDescent="0.3">
      <c r="A572" s="243"/>
      <c r="B572" s="253"/>
      <c r="C572" s="257"/>
      <c r="D572" s="1024"/>
      <c r="E572" s="253"/>
      <c r="F572" s="253"/>
      <c r="G572" s="253"/>
      <c r="H572" s="253"/>
      <c r="I572" s="253"/>
      <c r="J572" s="253"/>
      <c r="K572" s="253"/>
      <c r="L572" s="253"/>
      <c r="M572" s="253"/>
      <c r="N572" s="253"/>
      <c r="O572" s="253"/>
      <c r="P572" s="253"/>
      <c r="Q572" s="253"/>
      <c r="R572" s="253"/>
      <c r="S572" s="253"/>
      <c r="T572" s="253"/>
      <c r="U572" s="253"/>
      <c r="V572" s="253"/>
      <c r="W572" s="243"/>
      <c r="X572" s="243"/>
    </row>
    <row r="573" spans="1:24" x14ac:dyDescent="0.3">
      <c r="A573" s="243"/>
      <c r="B573" s="253"/>
      <c r="C573" s="257"/>
      <c r="D573" s="1024"/>
      <c r="E573" s="253"/>
      <c r="F573" s="253"/>
      <c r="G573" s="253"/>
      <c r="H573" s="253"/>
      <c r="I573" s="253"/>
      <c r="J573" s="253"/>
      <c r="K573" s="253"/>
      <c r="L573" s="253"/>
      <c r="M573" s="253"/>
      <c r="N573" s="253"/>
      <c r="O573" s="253"/>
      <c r="P573" s="253"/>
      <c r="Q573" s="253"/>
      <c r="R573" s="253"/>
      <c r="S573" s="253"/>
      <c r="T573" s="253"/>
      <c r="U573" s="253"/>
      <c r="V573" s="253"/>
      <c r="W573" s="243"/>
      <c r="X573" s="243"/>
    </row>
    <row r="574" spans="1:24" x14ac:dyDescent="0.3">
      <c r="A574" s="243"/>
      <c r="B574" s="253"/>
      <c r="C574" s="257"/>
      <c r="D574" s="1024"/>
      <c r="E574" s="253"/>
      <c r="F574" s="253"/>
      <c r="G574" s="253"/>
      <c r="H574" s="253"/>
      <c r="I574" s="253"/>
      <c r="J574" s="253"/>
      <c r="K574" s="253"/>
      <c r="L574" s="253"/>
      <c r="M574" s="253"/>
      <c r="N574" s="253"/>
      <c r="O574" s="253"/>
      <c r="P574" s="253"/>
      <c r="Q574" s="253"/>
      <c r="R574" s="253"/>
      <c r="S574" s="253"/>
      <c r="T574" s="253"/>
      <c r="U574" s="253"/>
      <c r="V574" s="253"/>
      <c r="W574" s="243"/>
      <c r="X574" s="243"/>
    </row>
    <row r="575" spans="1:24" x14ac:dyDescent="0.3">
      <c r="A575" s="243"/>
      <c r="B575" s="253"/>
      <c r="C575" s="257"/>
      <c r="D575" s="1024"/>
      <c r="E575" s="253"/>
      <c r="F575" s="253"/>
      <c r="G575" s="253"/>
      <c r="H575" s="253"/>
      <c r="I575" s="253"/>
      <c r="J575" s="253"/>
      <c r="K575" s="253"/>
      <c r="L575" s="253"/>
      <c r="M575" s="253"/>
      <c r="N575" s="253"/>
      <c r="O575" s="253"/>
      <c r="P575" s="253"/>
      <c r="Q575" s="253"/>
      <c r="R575" s="253"/>
      <c r="S575" s="253"/>
      <c r="T575" s="253"/>
      <c r="U575" s="253"/>
      <c r="V575" s="253"/>
      <c r="W575" s="243"/>
      <c r="X575" s="243"/>
    </row>
    <row r="576" spans="1:24" x14ac:dyDescent="0.3">
      <c r="A576" s="243"/>
      <c r="B576" s="253"/>
      <c r="C576" s="257"/>
      <c r="D576" s="1024"/>
      <c r="E576" s="253"/>
      <c r="F576" s="253"/>
      <c r="G576" s="253"/>
      <c r="H576" s="253"/>
      <c r="I576" s="253"/>
      <c r="J576" s="253"/>
      <c r="K576" s="253"/>
      <c r="L576" s="253"/>
      <c r="M576" s="253"/>
      <c r="N576" s="253"/>
      <c r="O576" s="253"/>
      <c r="P576" s="253"/>
      <c r="Q576" s="253"/>
      <c r="R576" s="253"/>
      <c r="S576" s="253"/>
      <c r="T576" s="253"/>
      <c r="U576" s="253"/>
      <c r="V576" s="253"/>
      <c r="W576" s="243"/>
      <c r="X576" s="243"/>
    </row>
    <row r="577" spans="1:24" x14ac:dyDescent="0.3">
      <c r="A577" s="243"/>
      <c r="B577" s="253"/>
      <c r="C577" s="257"/>
      <c r="D577" s="1024"/>
      <c r="E577" s="253"/>
      <c r="F577" s="253"/>
      <c r="G577" s="253"/>
      <c r="H577" s="253"/>
      <c r="I577" s="253"/>
      <c r="J577" s="253"/>
      <c r="K577" s="253"/>
      <c r="L577" s="253"/>
      <c r="M577" s="253"/>
      <c r="N577" s="253"/>
      <c r="O577" s="253"/>
      <c r="P577" s="253"/>
      <c r="Q577" s="253"/>
      <c r="R577" s="253"/>
      <c r="S577" s="253"/>
      <c r="T577" s="253"/>
      <c r="U577" s="253"/>
      <c r="V577" s="253"/>
      <c r="W577" s="243"/>
      <c r="X577" s="243"/>
    </row>
    <row r="578" spans="1:24" x14ac:dyDescent="0.3">
      <c r="A578" s="243"/>
      <c r="B578" s="253"/>
      <c r="C578" s="257"/>
      <c r="D578" s="1024"/>
      <c r="E578" s="253"/>
      <c r="F578" s="253"/>
      <c r="G578" s="253"/>
      <c r="H578" s="253"/>
      <c r="I578" s="253"/>
      <c r="J578" s="253"/>
      <c r="K578" s="253"/>
      <c r="L578" s="253"/>
      <c r="M578" s="253"/>
      <c r="N578" s="253"/>
      <c r="O578" s="253"/>
      <c r="P578" s="253"/>
      <c r="Q578" s="253"/>
      <c r="R578" s="253"/>
      <c r="S578" s="253"/>
      <c r="T578" s="253"/>
      <c r="U578" s="253"/>
      <c r="V578" s="253"/>
      <c r="W578" s="243"/>
      <c r="X578" s="243"/>
    </row>
    <row r="579" spans="1:24" x14ac:dyDescent="0.3">
      <c r="A579" s="243"/>
      <c r="B579" s="253"/>
      <c r="C579" s="257"/>
      <c r="D579" s="1024"/>
      <c r="E579" s="253"/>
      <c r="F579" s="253"/>
      <c r="G579" s="253"/>
      <c r="H579" s="253"/>
      <c r="I579" s="253"/>
      <c r="J579" s="253"/>
      <c r="K579" s="253"/>
      <c r="L579" s="253"/>
      <c r="M579" s="253"/>
      <c r="N579" s="253"/>
      <c r="O579" s="253"/>
      <c r="P579" s="253"/>
      <c r="Q579" s="253"/>
      <c r="R579" s="253"/>
      <c r="S579" s="253"/>
      <c r="T579" s="253"/>
      <c r="U579" s="253"/>
      <c r="V579" s="253"/>
      <c r="W579" s="243"/>
      <c r="X579" s="243"/>
    </row>
    <row r="580" spans="1:24" x14ac:dyDescent="0.3">
      <c r="A580" s="243"/>
      <c r="B580" s="253"/>
      <c r="C580" s="257"/>
      <c r="D580" s="1024"/>
      <c r="E580" s="253"/>
      <c r="F580" s="253"/>
      <c r="G580" s="253"/>
      <c r="H580" s="253"/>
      <c r="I580" s="253"/>
      <c r="J580" s="253"/>
      <c r="K580" s="253"/>
      <c r="L580" s="253"/>
      <c r="M580" s="253"/>
      <c r="N580" s="253"/>
      <c r="O580" s="253"/>
      <c r="P580" s="253"/>
      <c r="Q580" s="253"/>
      <c r="R580" s="253"/>
      <c r="S580" s="253"/>
      <c r="T580" s="253"/>
      <c r="U580" s="253"/>
      <c r="V580" s="253"/>
      <c r="W580" s="243"/>
      <c r="X580" s="243"/>
    </row>
    <row r="581" spans="1:24" x14ac:dyDescent="0.3">
      <c r="A581" s="243"/>
      <c r="B581" s="253"/>
      <c r="C581" s="257"/>
      <c r="D581" s="1024"/>
      <c r="E581" s="253"/>
      <c r="F581" s="253"/>
      <c r="G581" s="253"/>
      <c r="H581" s="253"/>
      <c r="I581" s="253"/>
      <c r="J581" s="253"/>
      <c r="K581" s="253"/>
      <c r="L581" s="253"/>
      <c r="M581" s="253"/>
      <c r="N581" s="253"/>
      <c r="O581" s="253"/>
      <c r="P581" s="253"/>
      <c r="Q581" s="253"/>
      <c r="R581" s="253"/>
      <c r="S581" s="253"/>
      <c r="T581" s="253"/>
      <c r="U581" s="253"/>
      <c r="V581" s="253"/>
      <c r="W581" s="243"/>
      <c r="X581" s="243"/>
    </row>
    <row r="582" spans="1:24" x14ac:dyDescent="0.3">
      <c r="A582" s="243"/>
      <c r="B582" s="253"/>
      <c r="C582" s="257"/>
      <c r="D582" s="1024"/>
      <c r="E582" s="253"/>
      <c r="F582" s="253"/>
      <c r="G582" s="253"/>
      <c r="H582" s="253"/>
      <c r="I582" s="253"/>
      <c r="J582" s="253"/>
      <c r="K582" s="253"/>
      <c r="L582" s="253"/>
      <c r="M582" s="253"/>
      <c r="N582" s="253"/>
      <c r="O582" s="253"/>
      <c r="P582" s="253"/>
      <c r="Q582" s="253"/>
      <c r="R582" s="253"/>
      <c r="S582" s="253"/>
      <c r="T582" s="253"/>
      <c r="U582" s="253"/>
      <c r="V582" s="253"/>
      <c r="W582" s="243"/>
      <c r="X582" s="243"/>
    </row>
    <row r="583" spans="1:24" x14ac:dyDescent="0.3">
      <c r="A583" s="243"/>
      <c r="B583" s="253"/>
      <c r="C583" s="257"/>
      <c r="D583" s="1024"/>
      <c r="E583" s="253"/>
      <c r="F583" s="253"/>
      <c r="G583" s="253"/>
      <c r="H583" s="253"/>
      <c r="I583" s="253"/>
      <c r="J583" s="253"/>
      <c r="K583" s="253"/>
      <c r="L583" s="253"/>
      <c r="M583" s="253"/>
      <c r="N583" s="253"/>
      <c r="O583" s="253"/>
      <c r="P583" s="253"/>
      <c r="Q583" s="253"/>
      <c r="R583" s="253"/>
      <c r="S583" s="253"/>
      <c r="T583" s="253"/>
      <c r="U583" s="253"/>
      <c r="V583" s="253"/>
      <c r="W583" s="243"/>
      <c r="X583" s="243"/>
    </row>
    <row r="584" spans="1:24" x14ac:dyDescent="0.3">
      <c r="A584" s="243"/>
      <c r="B584" s="253"/>
      <c r="C584" s="257"/>
      <c r="D584" s="1024"/>
      <c r="E584" s="253"/>
      <c r="F584" s="253"/>
      <c r="G584" s="253"/>
      <c r="H584" s="253"/>
      <c r="I584" s="253"/>
      <c r="J584" s="253"/>
      <c r="K584" s="253"/>
      <c r="L584" s="253"/>
      <c r="M584" s="253"/>
      <c r="N584" s="253"/>
      <c r="O584" s="253"/>
      <c r="P584" s="253"/>
      <c r="Q584" s="253"/>
      <c r="R584" s="253"/>
      <c r="S584" s="253"/>
      <c r="T584" s="253"/>
      <c r="U584" s="253"/>
      <c r="V584" s="253"/>
      <c r="W584" s="243"/>
      <c r="X584" s="243"/>
    </row>
    <row r="585" spans="1:24" x14ac:dyDescent="0.3">
      <c r="A585" s="243"/>
      <c r="B585" s="253"/>
      <c r="C585" s="257"/>
      <c r="D585" s="1024"/>
      <c r="E585" s="253"/>
      <c r="F585" s="253"/>
      <c r="G585" s="253"/>
      <c r="H585" s="253"/>
      <c r="I585" s="253"/>
      <c r="J585" s="253"/>
      <c r="K585" s="253"/>
      <c r="L585" s="253"/>
      <c r="M585" s="253"/>
      <c r="N585" s="253"/>
      <c r="O585" s="253"/>
      <c r="P585" s="253"/>
      <c r="Q585" s="253"/>
      <c r="R585" s="253"/>
      <c r="S585" s="253"/>
      <c r="T585" s="253"/>
      <c r="U585" s="253"/>
      <c r="V585" s="253"/>
      <c r="W585" s="243"/>
      <c r="X585" s="243"/>
    </row>
    <row r="586" spans="1:24" x14ac:dyDescent="0.3">
      <c r="A586" s="243"/>
      <c r="B586" s="253"/>
      <c r="C586" s="257"/>
      <c r="D586" s="1024"/>
      <c r="E586" s="253"/>
      <c r="F586" s="253"/>
      <c r="G586" s="253"/>
      <c r="H586" s="253"/>
      <c r="I586" s="253"/>
      <c r="J586" s="253"/>
      <c r="K586" s="253"/>
      <c r="L586" s="253"/>
      <c r="M586" s="253"/>
      <c r="N586" s="253"/>
      <c r="O586" s="253"/>
      <c r="P586" s="253"/>
      <c r="Q586" s="253"/>
      <c r="R586" s="253"/>
      <c r="S586" s="253"/>
      <c r="T586" s="253"/>
      <c r="U586" s="253"/>
      <c r="V586" s="253"/>
      <c r="W586" s="243"/>
      <c r="X586" s="243"/>
    </row>
    <row r="587" spans="1:24" x14ac:dyDescent="0.3">
      <c r="A587" s="243"/>
      <c r="B587" s="253"/>
      <c r="C587" s="257"/>
      <c r="D587" s="1024"/>
      <c r="E587" s="253"/>
      <c r="F587" s="253"/>
      <c r="G587" s="253"/>
      <c r="H587" s="253"/>
      <c r="I587" s="253"/>
      <c r="J587" s="253"/>
      <c r="K587" s="253"/>
      <c r="L587" s="253"/>
      <c r="M587" s="253"/>
      <c r="N587" s="253"/>
      <c r="O587" s="253"/>
      <c r="P587" s="253"/>
      <c r="Q587" s="253"/>
      <c r="R587" s="253"/>
      <c r="S587" s="253"/>
      <c r="T587" s="253"/>
      <c r="U587" s="253"/>
      <c r="V587" s="253"/>
      <c r="W587" s="243"/>
      <c r="X587" s="243"/>
    </row>
    <row r="588" spans="1:24" x14ac:dyDescent="0.3">
      <c r="A588" s="243"/>
      <c r="B588" s="253"/>
      <c r="C588" s="257"/>
      <c r="D588" s="1024"/>
      <c r="E588" s="253"/>
      <c r="F588" s="253"/>
      <c r="G588" s="253"/>
      <c r="H588" s="253"/>
      <c r="I588" s="253"/>
      <c r="J588" s="253"/>
      <c r="K588" s="253"/>
      <c r="L588" s="253"/>
      <c r="M588" s="253"/>
      <c r="N588" s="253"/>
      <c r="O588" s="253"/>
      <c r="P588" s="253"/>
      <c r="Q588" s="253"/>
      <c r="R588" s="253"/>
      <c r="S588" s="253"/>
      <c r="T588" s="253"/>
      <c r="U588" s="253"/>
      <c r="V588" s="253"/>
      <c r="W588" s="243"/>
      <c r="X588" s="243"/>
    </row>
    <row r="589" spans="1:24" x14ac:dyDescent="0.3">
      <c r="A589" s="243"/>
      <c r="B589" s="253"/>
      <c r="C589" s="257"/>
      <c r="D589" s="1024"/>
      <c r="E589" s="253"/>
      <c r="F589" s="253"/>
      <c r="G589" s="253"/>
      <c r="H589" s="253"/>
      <c r="I589" s="253"/>
      <c r="J589" s="253"/>
      <c r="K589" s="253"/>
      <c r="L589" s="253"/>
      <c r="M589" s="253"/>
      <c r="N589" s="253"/>
      <c r="O589" s="253"/>
      <c r="P589" s="253"/>
      <c r="Q589" s="253"/>
      <c r="R589" s="253"/>
      <c r="S589" s="253"/>
      <c r="T589" s="253"/>
      <c r="U589" s="253"/>
      <c r="V589" s="253"/>
      <c r="W589" s="243"/>
      <c r="X589" s="243"/>
    </row>
    <row r="590" spans="1:24" x14ac:dyDescent="0.3">
      <c r="A590" s="243"/>
      <c r="B590" s="253"/>
      <c r="C590" s="257"/>
      <c r="D590" s="1024"/>
      <c r="E590" s="253"/>
      <c r="F590" s="253"/>
      <c r="G590" s="253"/>
      <c r="H590" s="253"/>
      <c r="I590" s="253"/>
      <c r="J590" s="253"/>
      <c r="K590" s="253"/>
      <c r="L590" s="253"/>
      <c r="M590" s="253"/>
      <c r="N590" s="253"/>
      <c r="O590" s="253"/>
      <c r="P590" s="253"/>
      <c r="Q590" s="253"/>
      <c r="R590" s="253"/>
      <c r="S590" s="253"/>
      <c r="T590" s="253"/>
      <c r="U590" s="253"/>
      <c r="V590" s="253"/>
      <c r="W590" s="243"/>
      <c r="X590" s="243"/>
    </row>
    <row r="591" spans="1:24" x14ac:dyDescent="0.3">
      <c r="A591" s="243"/>
      <c r="B591" s="253"/>
      <c r="C591" s="257"/>
      <c r="D591" s="1024"/>
      <c r="E591" s="253"/>
      <c r="F591" s="253"/>
      <c r="G591" s="253"/>
      <c r="H591" s="253"/>
      <c r="I591" s="253"/>
      <c r="J591" s="253"/>
      <c r="K591" s="253"/>
      <c r="L591" s="253"/>
      <c r="M591" s="253"/>
      <c r="N591" s="253"/>
      <c r="O591" s="253"/>
      <c r="P591" s="253"/>
      <c r="Q591" s="253"/>
      <c r="R591" s="253"/>
      <c r="S591" s="253"/>
      <c r="T591" s="253"/>
      <c r="U591" s="253"/>
      <c r="V591" s="253"/>
      <c r="W591" s="243"/>
      <c r="X591" s="243"/>
    </row>
    <row r="592" spans="1:24" x14ac:dyDescent="0.3">
      <c r="A592" s="243"/>
      <c r="B592" s="253"/>
      <c r="C592" s="257"/>
      <c r="D592" s="1024"/>
      <c r="E592" s="253"/>
      <c r="F592" s="253"/>
      <c r="G592" s="253"/>
      <c r="H592" s="253"/>
      <c r="I592" s="253"/>
      <c r="J592" s="253"/>
      <c r="K592" s="253"/>
      <c r="L592" s="253"/>
      <c r="M592" s="253"/>
      <c r="N592" s="253"/>
      <c r="O592" s="253"/>
      <c r="P592" s="253"/>
      <c r="Q592" s="253"/>
      <c r="R592" s="253"/>
      <c r="S592" s="253"/>
      <c r="T592" s="253"/>
      <c r="U592" s="253"/>
      <c r="V592" s="253"/>
      <c r="W592" s="243"/>
      <c r="X592" s="243"/>
    </row>
    <row r="593" spans="1:24" x14ac:dyDescent="0.3">
      <c r="A593" s="243"/>
      <c r="B593" s="253"/>
      <c r="C593" s="257"/>
      <c r="D593" s="1024"/>
      <c r="E593" s="253"/>
      <c r="F593" s="253"/>
      <c r="G593" s="253"/>
      <c r="H593" s="253"/>
      <c r="I593" s="253"/>
      <c r="J593" s="253"/>
      <c r="K593" s="253"/>
      <c r="L593" s="253"/>
      <c r="M593" s="253"/>
      <c r="N593" s="253"/>
      <c r="O593" s="253"/>
      <c r="P593" s="253"/>
      <c r="Q593" s="253"/>
      <c r="R593" s="253"/>
      <c r="S593" s="253"/>
      <c r="T593" s="253"/>
      <c r="U593" s="253"/>
      <c r="V593" s="253"/>
      <c r="W593" s="243"/>
      <c r="X593" s="243"/>
    </row>
    <row r="594" spans="1:24" x14ac:dyDescent="0.3">
      <c r="A594" s="243"/>
      <c r="B594" s="253"/>
      <c r="C594" s="257"/>
      <c r="D594" s="1024"/>
      <c r="E594" s="253"/>
      <c r="F594" s="253"/>
      <c r="G594" s="253"/>
      <c r="H594" s="253"/>
      <c r="I594" s="253"/>
      <c r="J594" s="253"/>
      <c r="K594" s="253"/>
      <c r="L594" s="253"/>
      <c r="M594" s="253"/>
      <c r="N594" s="253"/>
      <c r="O594" s="253"/>
      <c r="P594" s="253"/>
      <c r="Q594" s="253"/>
      <c r="R594" s="253"/>
      <c r="S594" s="253"/>
      <c r="T594" s="253"/>
      <c r="U594" s="253"/>
      <c r="V594" s="253"/>
      <c r="W594" s="243"/>
      <c r="X594" s="243"/>
    </row>
    <row r="595" spans="1:24" x14ac:dyDescent="0.3">
      <c r="A595" s="243"/>
      <c r="B595" s="253"/>
      <c r="C595" s="257"/>
      <c r="D595" s="1024"/>
      <c r="E595" s="253"/>
      <c r="F595" s="253"/>
      <c r="G595" s="253"/>
      <c r="H595" s="253"/>
      <c r="I595" s="253"/>
      <c r="J595" s="253"/>
      <c r="K595" s="253"/>
      <c r="L595" s="253"/>
      <c r="M595" s="253"/>
      <c r="N595" s="253"/>
      <c r="O595" s="253"/>
      <c r="P595" s="253"/>
      <c r="Q595" s="253"/>
      <c r="R595" s="253"/>
      <c r="S595" s="253"/>
      <c r="T595" s="253"/>
      <c r="U595" s="253"/>
      <c r="V595" s="253"/>
      <c r="W595" s="243"/>
      <c r="X595" s="243"/>
    </row>
    <row r="596" spans="1:24" x14ac:dyDescent="0.3">
      <c r="A596" s="243"/>
      <c r="B596" s="253"/>
      <c r="C596" s="257"/>
      <c r="D596" s="1024"/>
      <c r="E596" s="253"/>
      <c r="F596" s="253"/>
      <c r="G596" s="253"/>
      <c r="H596" s="253"/>
      <c r="I596" s="253"/>
      <c r="J596" s="253"/>
      <c r="K596" s="253"/>
      <c r="L596" s="253"/>
      <c r="M596" s="253"/>
      <c r="N596" s="253"/>
      <c r="O596" s="253"/>
      <c r="P596" s="253"/>
      <c r="Q596" s="253"/>
      <c r="R596" s="253"/>
      <c r="S596" s="253"/>
      <c r="T596" s="253"/>
      <c r="U596" s="253"/>
      <c r="V596" s="253"/>
      <c r="W596" s="243"/>
      <c r="X596" s="243"/>
    </row>
    <row r="597" spans="1:24" x14ac:dyDescent="0.3">
      <c r="A597" s="243"/>
      <c r="B597" s="253"/>
      <c r="C597" s="257"/>
      <c r="D597" s="1024"/>
      <c r="E597" s="253"/>
      <c r="F597" s="253"/>
      <c r="G597" s="253"/>
      <c r="H597" s="253"/>
      <c r="I597" s="253"/>
      <c r="J597" s="253"/>
      <c r="K597" s="253"/>
      <c r="L597" s="253"/>
      <c r="M597" s="253"/>
      <c r="N597" s="253"/>
      <c r="O597" s="253"/>
      <c r="P597" s="253"/>
      <c r="Q597" s="253"/>
      <c r="R597" s="253"/>
      <c r="S597" s="253"/>
      <c r="T597" s="253"/>
      <c r="U597" s="253"/>
      <c r="V597" s="253"/>
      <c r="W597" s="243"/>
      <c r="X597" s="243"/>
    </row>
    <row r="598" spans="1:24" x14ac:dyDescent="0.3">
      <c r="A598" s="243"/>
      <c r="B598" s="253"/>
      <c r="C598" s="257"/>
      <c r="D598" s="1024"/>
      <c r="E598" s="253"/>
      <c r="F598" s="253"/>
      <c r="G598" s="253"/>
      <c r="H598" s="253"/>
      <c r="I598" s="253"/>
      <c r="J598" s="253"/>
      <c r="K598" s="253"/>
      <c r="L598" s="253"/>
      <c r="M598" s="253"/>
      <c r="N598" s="253"/>
      <c r="O598" s="253"/>
      <c r="P598" s="253"/>
      <c r="Q598" s="253"/>
      <c r="R598" s="253"/>
      <c r="S598" s="253"/>
      <c r="T598" s="253"/>
      <c r="U598" s="253"/>
      <c r="V598" s="253"/>
      <c r="W598" s="243"/>
      <c r="X598" s="243"/>
    </row>
    <row r="599" spans="1:24" x14ac:dyDescent="0.3">
      <c r="A599" s="243"/>
      <c r="B599" s="253"/>
      <c r="C599" s="257"/>
      <c r="D599" s="1024"/>
      <c r="E599" s="253"/>
      <c r="F599" s="253"/>
      <c r="G599" s="253"/>
      <c r="H599" s="253"/>
      <c r="I599" s="253"/>
      <c r="J599" s="253"/>
      <c r="K599" s="253"/>
      <c r="L599" s="253"/>
      <c r="M599" s="253"/>
      <c r="N599" s="253"/>
      <c r="O599" s="253"/>
      <c r="P599" s="253"/>
      <c r="Q599" s="253"/>
      <c r="R599" s="253"/>
      <c r="S599" s="253"/>
      <c r="T599" s="253"/>
      <c r="U599" s="253"/>
      <c r="V599" s="253"/>
      <c r="W599" s="243"/>
      <c r="X599" s="243"/>
    </row>
    <row r="600" spans="1:24" x14ac:dyDescent="0.3">
      <c r="A600" s="243"/>
      <c r="B600" s="253"/>
      <c r="C600" s="257"/>
      <c r="D600" s="1024"/>
      <c r="E600" s="253"/>
      <c r="F600" s="253"/>
      <c r="G600" s="253"/>
      <c r="H600" s="253"/>
      <c r="I600" s="253"/>
      <c r="J600" s="253"/>
      <c r="K600" s="253"/>
      <c r="L600" s="253"/>
      <c r="M600" s="253"/>
      <c r="N600" s="253"/>
      <c r="O600" s="253"/>
      <c r="P600" s="253"/>
      <c r="Q600" s="253"/>
      <c r="R600" s="253"/>
      <c r="S600" s="253"/>
      <c r="T600" s="253"/>
      <c r="U600" s="253"/>
      <c r="V600" s="253"/>
      <c r="W600" s="243"/>
      <c r="X600" s="243"/>
    </row>
    <row r="601" spans="1:24" x14ac:dyDescent="0.3">
      <c r="A601" s="243"/>
      <c r="B601" s="253"/>
      <c r="C601" s="257"/>
      <c r="D601" s="1024"/>
      <c r="E601" s="253"/>
      <c r="F601" s="253"/>
      <c r="G601" s="253"/>
      <c r="H601" s="253"/>
      <c r="I601" s="253"/>
      <c r="J601" s="253"/>
      <c r="K601" s="253"/>
      <c r="L601" s="253"/>
      <c r="M601" s="253"/>
      <c r="N601" s="253"/>
      <c r="O601" s="253"/>
      <c r="P601" s="253"/>
      <c r="Q601" s="253"/>
      <c r="R601" s="253"/>
      <c r="S601" s="253"/>
      <c r="T601" s="253"/>
      <c r="U601" s="253"/>
      <c r="V601" s="253"/>
      <c r="W601" s="243"/>
      <c r="X601" s="243"/>
    </row>
    <row r="602" spans="1:24" x14ac:dyDescent="0.3">
      <c r="A602" s="243"/>
      <c r="B602" s="253"/>
      <c r="C602" s="257"/>
      <c r="D602" s="1024"/>
      <c r="E602" s="253"/>
      <c r="F602" s="253"/>
      <c r="G602" s="253"/>
      <c r="H602" s="253"/>
      <c r="I602" s="253"/>
      <c r="J602" s="253"/>
      <c r="K602" s="253"/>
      <c r="L602" s="253"/>
      <c r="M602" s="253"/>
      <c r="N602" s="253"/>
      <c r="O602" s="253"/>
      <c r="P602" s="253"/>
      <c r="Q602" s="253"/>
      <c r="R602" s="253"/>
      <c r="S602" s="253"/>
      <c r="T602" s="253"/>
      <c r="U602" s="253"/>
      <c r="V602" s="253"/>
      <c r="W602" s="243"/>
      <c r="X602" s="243"/>
    </row>
    <row r="603" spans="1:24" x14ac:dyDescent="0.3">
      <c r="A603" s="243"/>
      <c r="B603" s="253"/>
      <c r="C603" s="257"/>
      <c r="D603" s="1024"/>
      <c r="E603" s="253"/>
      <c r="F603" s="253"/>
      <c r="G603" s="253"/>
      <c r="H603" s="253"/>
      <c r="I603" s="253"/>
      <c r="J603" s="253"/>
      <c r="K603" s="253"/>
      <c r="L603" s="253"/>
      <c r="M603" s="253"/>
      <c r="N603" s="253"/>
      <c r="O603" s="253"/>
      <c r="P603" s="253"/>
      <c r="Q603" s="253"/>
      <c r="R603" s="253"/>
      <c r="S603" s="253"/>
      <c r="T603" s="253"/>
      <c r="U603" s="253"/>
      <c r="V603" s="253"/>
      <c r="W603" s="243"/>
      <c r="X603" s="243"/>
    </row>
    <row r="604" spans="1:24" x14ac:dyDescent="0.3">
      <c r="A604" s="243"/>
      <c r="B604" s="253"/>
      <c r="C604" s="257"/>
      <c r="D604" s="1024"/>
      <c r="E604" s="253"/>
      <c r="F604" s="253"/>
      <c r="G604" s="253"/>
      <c r="H604" s="253"/>
      <c r="I604" s="253"/>
      <c r="J604" s="253"/>
      <c r="K604" s="253"/>
      <c r="L604" s="253"/>
      <c r="M604" s="253"/>
      <c r="N604" s="253"/>
      <c r="O604" s="253"/>
      <c r="P604" s="253"/>
      <c r="Q604" s="253"/>
      <c r="R604" s="253"/>
      <c r="S604" s="253"/>
      <c r="T604" s="253"/>
      <c r="U604" s="253"/>
      <c r="V604" s="253"/>
      <c r="W604" s="243"/>
      <c r="X604" s="243"/>
    </row>
    <row r="605" spans="1:24" x14ac:dyDescent="0.3">
      <c r="A605" s="243"/>
      <c r="B605" s="253"/>
      <c r="C605" s="257"/>
      <c r="D605" s="1024"/>
      <c r="E605" s="253"/>
      <c r="F605" s="253"/>
      <c r="G605" s="253"/>
      <c r="H605" s="253"/>
      <c r="I605" s="253"/>
      <c r="J605" s="253"/>
      <c r="K605" s="253"/>
      <c r="L605" s="253"/>
      <c r="M605" s="253"/>
      <c r="N605" s="253"/>
      <c r="O605" s="253"/>
      <c r="P605" s="253"/>
      <c r="Q605" s="253"/>
      <c r="R605" s="253"/>
      <c r="S605" s="253"/>
      <c r="T605" s="253"/>
      <c r="U605" s="253"/>
      <c r="V605" s="253"/>
      <c r="W605" s="243"/>
      <c r="X605" s="243"/>
    </row>
    <row r="606" spans="1:24" x14ac:dyDescent="0.3">
      <c r="A606" s="243"/>
      <c r="B606" s="253"/>
      <c r="C606" s="257"/>
      <c r="D606" s="1024"/>
      <c r="E606" s="253"/>
      <c r="F606" s="253"/>
      <c r="G606" s="253"/>
      <c r="H606" s="253"/>
      <c r="I606" s="253"/>
      <c r="J606" s="253"/>
      <c r="K606" s="253"/>
      <c r="L606" s="253"/>
      <c r="M606" s="253"/>
      <c r="N606" s="253"/>
      <c r="O606" s="253"/>
      <c r="P606" s="253"/>
      <c r="Q606" s="253"/>
      <c r="R606" s="253"/>
      <c r="S606" s="253"/>
      <c r="T606" s="253"/>
      <c r="U606" s="253"/>
      <c r="V606" s="253"/>
      <c r="W606" s="243"/>
      <c r="X606" s="243"/>
    </row>
    <row r="607" spans="1:24" x14ac:dyDescent="0.3">
      <c r="A607" s="243"/>
      <c r="B607" s="253"/>
      <c r="C607" s="257"/>
      <c r="D607" s="1024"/>
      <c r="E607" s="253"/>
      <c r="F607" s="253"/>
      <c r="G607" s="253"/>
      <c r="H607" s="253"/>
      <c r="I607" s="253"/>
      <c r="J607" s="253"/>
      <c r="K607" s="253"/>
      <c r="L607" s="253"/>
      <c r="M607" s="253"/>
      <c r="N607" s="253"/>
      <c r="O607" s="253"/>
      <c r="P607" s="253"/>
      <c r="Q607" s="253"/>
      <c r="R607" s="253"/>
      <c r="S607" s="253"/>
      <c r="T607" s="253"/>
      <c r="U607" s="253"/>
      <c r="V607" s="253"/>
      <c r="W607" s="243"/>
      <c r="X607" s="243"/>
    </row>
    <row r="608" spans="1:24" x14ac:dyDescent="0.3">
      <c r="A608" s="243"/>
      <c r="B608" s="253"/>
      <c r="C608" s="257"/>
      <c r="D608" s="1024"/>
      <c r="E608" s="253"/>
      <c r="F608" s="253"/>
      <c r="G608" s="253"/>
      <c r="H608" s="253"/>
      <c r="I608" s="253"/>
      <c r="J608" s="253"/>
      <c r="K608" s="253"/>
      <c r="L608" s="253"/>
      <c r="M608" s="253"/>
      <c r="N608" s="253"/>
      <c r="O608" s="253"/>
      <c r="P608" s="253"/>
      <c r="Q608" s="253"/>
      <c r="R608" s="253"/>
      <c r="S608" s="253"/>
      <c r="T608" s="253"/>
      <c r="U608" s="253"/>
      <c r="V608" s="253"/>
      <c r="W608" s="243"/>
      <c r="X608" s="243"/>
    </row>
    <row r="609" spans="1:24" x14ac:dyDescent="0.3">
      <c r="A609" s="243"/>
      <c r="B609" s="253"/>
      <c r="C609" s="257"/>
      <c r="D609" s="1024"/>
      <c r="E609" s="253"/>
      <c r="F609" s="253"/>
      <c r="G609" s="253"/>
      <c r="H609" s="253"/>
      <c r="I609" s="253"/>
      <c r="J609" s="253"/>
      <c r="K609" s="253"/>
      <c r="L609" s="253"/>
      <c r="M609" s="253"/>
      <c r="N609" s="253"/>
      <c r="O609" s="253"/>
      <c r="P609" s="253"/>
      <c r="Q609" s="253"/>
      <c r="R609" s="253"/>
      <c r="S609" s="253"/>
      <c r="T609" s="253"/>
      <c r="U609" s="253"/>
      <c r="V609" s="253"/>
      <c r="W609" s="243"/>
      <c r="X609" s="243"/>
    </row>
    <row r="610" spans="1:24" x14ac:dyDescent="0.3">
      <c r="A610" s="243"/>
      <c r="B610" s="253"/>
      <c r="C610" s="257"/>
      <c r="D610" s="1024"/>
      <c r="E610" s="253"/>
      <c r="F610" s="253"/>
      <c r="G610" s="253"/>
      <c r="H610" s="253"/>
      <c r="I610" s="253"/>
      <c r="J610" s="253"/>
      <c r="K610" s="253"/>
      <c r="L610" s="253"/>
      <c r="M610" s="253"/>
      <c r="N610" s="253"/>
      <c r="O610" s="253"/>
      <c r="P610" s="253"/>
      <c r="Q610" s="253"/>
      <c r="R610" s="253"/>
      <c r="S610" s="253"/>
      <c r="T610" s="253"/>
      <c r="U610" s="253"/>
      <c r="V610" s="253"/>
      <c r="W610" s="243"/>
      <c r="X610" s="243"/>
    </row>
    <row r="611" spans="1:24" x14ac:dyDescent="0.3">
      <c r="A611" s="243"/>
      <c r="B611" s="253"/>
      <c r="C611" s="257"/>
      <c r="D611" s="1024"/>
      <c r="E611" s="253"/>
      <c r="F611" s="253"/>
      <c r="G611" s="253"/>
      <c r="H611" s="253"/>
      <c r="I611" s="253"/>
      <c r="J611" s="253"/>
      <c r="K611" s="253"/>
      <c r="L611" s="253"/>
      <c r="M611" s="253"/>
      <c r="N611" s="253"/>
      <c r="O611" s="253"/>
      <c r="P611" s="253"/>
      <c r="Q611" s="253"/>
      <c r="R611" s="253"/>
      <c r="S611" s="253"/>
      <c r="T611" s="253"/>
      <c r="U611" s="253"/>
      <c r="V611" s="253"/>
      <c r="W611" s="243"/>
      <c r="X611" s="243"/>
    </row>
    <row r="612" spans="1:24" x14ac:dyDescent="0.3">
      <c r="A612" s="243"/>
      <c r="B612" s="253"/>
      <c r="C612" s="257"/>
      <c r="D612" s="1024"/>
      <c r="E612" s="253"/>
      <c r="F612" s="253"/>
      <c r="G612" s="253"/>
      <c r="H612" s="253"/>
      <c r="I612" s="253"/>
      <c r="J612" s="253"/>
      <c r="K612" s="253"/>
      <c r="L612" s="253"/>
      <c r="M612" s="253"/>
      <c r="N612" s="253"/>
      <c r="O612" s="253"/>
      <c r="P612" s="253"/>
      <c r="Q612" s="253"/>
      <c r="R612" s="253"/>
      <c r="S612" s="253"/>
      <c r="T612" s="253"/>
      <c r="U612" s="253"/>
      <c r="V612" s="253"/>
      <c r="W612" s="243"/>
      <c r="X612" s="243"/>
    </row>
    <row r="613" spans="1:24" x14ac:dyDescent="0.3">
      <c r="A613" s="243"/>
      <c r="B613" s="253"/>
      <c r="C613" s="257"/>
      <c r="D613" s="1024"/>
      <c r="E613" s="253"/>
      <c r="F613" s="253"/>
      <c r="G613" s="253"/>
      <c r="H613" s="253"/>
      <c r="I613" s="253"/>
      <c r="J613" s="253"/>
      <c r="K613" s="253"/>
      <c r="L613" s="253"/>
      <c r="M613" s="253"/>
      <c r="N613" s="253"/>
      <c r="O613" s="253"/>
      <c r="P613" s="253"/>
      <c r="Q613" s="253"/>
      <c r="R613" s="253"/>
      <c r="S613" s="253"/>
      <c r="T613" s="253"/>
      <c r="U613" s="253"/>
      <c r="V613" s="253"/>
      <c r="W613" s="243"/>
      <c r="X613" s="243"/>
    </row>
    <row r="614" spans="1:24" x14ac:dyDescent="0.3">
      <c r="A614" s="243"/>
      <c r="B614" s="253"/>
      <c r="C614" s="257"/>
      <c r="D614" s="1024"/>
      <c r="E614" s="253"/>
      <c r="F614" s="253"/>
      <c r="G614" s="253"/>
      <c r="H614" s="253"/>
      <c r="I614" s="253"/>
      <c r="J614" s="253"/>
      <c r="K614" s="253"/>
      <c r="L614" s="253"/>
      <c r="M614" s="253"/>
      <c r="N614" s="253"/>
      <c r="O614" s="253"/>
      <c r="P614" s="253"/>
      <c r="Q614" s="253"/>
      <c r="R614" s="253"/>
      <c r="S614" s="253"/>
      <c r="T614" s="253"/>
      <c r="U614" s="253"/>
      <c r="V614" s="253"/>
      <c r="W614" s="243"/>
      <c r="X614" s="243"/>
    </row>
    <row r="615" spans="1:24" x14ac:dyDescent="0.3">
      <c r="A615" s="243"/>
      <c r="B615" s="253"/>
      <c r="C615" s="257"/>
      <c r="D615" s="1024"/>
      <c r="E615" s="253"/>
      <c r="F615" s="253"/>
      <c r="G615" s="253"/>
      <c r="H615" s="253"/>
      <c r="I615" s="253"/>
      <c r="J615" s="253"/>
      <c r="K615" s="253"/>
      <c r="L615" s="253"/>
      <c r="M615" s="253"/>
      <c r="N615" s="253"/>
      <c r="O615" s="253"/>
      <c r="P615" s="253"/>
      <c r="Q615" s="253"/>
      <c r="R615" s="253"/>
      <c r="S615" s="253"/>
      <c r="T615" s="253"/>
      <c r="U615" s="253"/>
      <c r="V615" s="253"/>
      <c r="W615" s="243"/>
      <c r="X615" s="243"/>
    </row>
    <row r="616" spans="1:24" x14ac:dyDescent="0.3">
      <c r="A616" s="243"/>
      <c r="B616" s="253"/>
      <c r="C616" s="257"/>
      <c r="D616" s="1024"/>
      <c r="E616" s="253"/>
      <c r="F616" s="253"/>
      <c r="G616" s="253"/>
      <c r="H616" s="253"/>
      <c r="I616" s="253"/>
      <c r="J616" s="253"/>
      <c r="K616" s="253"/>
      <c r="L616" s="253"/>
      <c r="M616" s="253"/>
      <c r="N616" s="253"/>
      <c r="O616" s="253"/>
      <c r="P616" s="253"/>
      <c r="Q616" s="253"/>
      <c r="R616" s="253"/>
      <c r="S616" s="253"/>
      <c r="T616" s="253"/>
      <c r="U616" s="253"/>
      <c r="V616" s="253"/>
      <c r="W616" s="243"/>
      <c r="X616" s="243"/>
    </row>
    <row r="617" spans="1:24" x14ac:dyDescent="0.3">
      <c r="A617" s="243"/>
      <c r="B617" s="253"/>
      <c r="C617" s="257"/>
      <c r="D617" s="1024"/>
      <c r="E617" s="253"/>
      <c r="F617" s="253"/>
      <c r="G617" s="253"/>
      <c r="H617" s="253"/>
      <c r="I617" s="253"/>
      <c r="J617" s="253"/>
      <c r="K617" s="253"/>
      <c r="L617" s="253"/>
      <c r="M617" s="253"/>
      <c r="N617" s="253"/>
      <c r="O617" s="253"/>
      <c r="P617" s="253"/>
      <c r="Q617" s="253"/>
      <c r="R617" s="253"/>
      <c r="S617" s="253"/>
      <c r="T617" s="253"/>
      <c r="U617" s="253"/>
      <c r="V617" s="253"/>
      <c r="W617" s="243"/>
      <c r="X617" s="243"/>
    </row>
    <row r="618" spans="1:24" x14ac:dyDescent="0.3">
      <c r="A618" s="243"/>
      <c r="B618" s="253"/>
      <c r="C618" s="257"/>
      <c r="D618" s="1024"/>
      <c r="E618" s="253"/>
      <c r="F618" s="253"/>
      <c r="G618" s="253"/>
      <c r="H618" s="253"/>
      <c r="I618" s="253"/>
      <c r="J618" s="253"/>
      <c r="K618" s="253"/>
      <c r="L618" s="253"/>
      <c r="M618" s="253"/>
      <c r="N618" s="253"/>
      <c r="O618" s="253"/>
      <c r="P618" s="253"/>
      <c r="Q618" s="253"/>
      <c r="R618" s="253"/>
      <c r="S618" s="253"/>
      <c r="T618" s="253"/>
      <c r="U618" s="253"/>
      <c r="V618" s="253"/>
      <c r="W618" s="243"/>
      <c r="X618" s="243"/>
    </row>
    <row r="619" spans="1:24" x14ac:dyDescent="0.3">
      <c r="A619" s="243"/>
      <c r="B619" s="253"/>
      <c r="C619" s="257"/>
      <c r="D619" s="1024"/>
      <c r="E619" s="253"/>
      <c r="F619" s="253"/>
      <c r="G619" s="253"/>
      <c r="H619" s="253"/>
      <c r="I619" s="253"/>
      <c r="J619" s="253"/>
      <c r="K619" s="253"/>
      <c r="L619" s="253"/>
      <c r="M619" s="253"/>
      <c r="N619" s="253"/>
      <c r="O619" s="253"/>
      <c r="P619" s="253"/>
      <c r="Q619" s="253"/>
      <c r="R619" s="253"/>
      <c r="S619" s="253"/>
      <c r="T619" s="253"/>
      <c r="U619" s="253"/>
      <c r="V619" s="253"/>
      <c r="W619" s="243"/>
      <c r="X619" s="243"/>
    </row>
    <row r="620" spans="1:24" x14ac:dyDescent="0.3">
      <c r="A620" s="243"/>
      <c r="B620" s="253"/>
      <c r="C620" s="257"/>
      <c r="D620" s="1024"/>
      <c r="E620" s="253"/>
      <c r="F620" s="253"/>
      <c r="G620" s="253"/>
      <c r="H620" s="253"/>
      <c r="I620" s="253"/>
      <c r="J620" s="253"/>
      <c r="K620" s="253"/>
      <c r="L620" s="253"/>
      <c r="M620" s="253"/>
      <c r="N620" s="253"/>
      <c r="O620" s="253"/>
      <c r="P620" s="253"/>
      <c r="Q620" s="253"/>
      <c r="R620" s="253"/>
      <c r="S620" s="253"/>
      <c r="T620" s="253"/>
      <c r="U620" s="253"/>
      <c r="V620" s="253"/>
      <c r="W620" s="243"/>
      <c r="X620" s="243"/>
    </row>
    <row r="621" spans="1:24" x14ac:dyDescent="0.3">
      <c r="A621" s="243"/>
      <c r="B621" s="253"/>
      <c r="C621" s="257"/>
      <c r="D621" s="1024"/>
      <c r="E621" s="253"/>
      <c r="F621" s="253"/>
      <c r="G621" s="253"/>
      <c r="H621" s="253"/>
      <c r="I621" s="253"/>
      <c r="J621" s="253"/>
      <c r="K621" s="253"/>
      <c r="L621" s="253"/>
      <c r="M621" s="253"/>
      <c r="N621" s="253"/>
      <c r="O621" s="253"/>
      <c r="P621" s="253"/>
      <c r="Q621" s="253"/>
      <c r="R621" s="253"/>
      <c r="S621" s="253"/>
      <c r="T621" s="253"/>
      <c r="U621" s="253"/>
      <c r="V621" s="253"/>
      <c r="W621" s="243"/>
      <c r="X621" s="243"/>
    </row>
    <row r="622" spans="1:24" x14ac:dyDescent="0.3">
      <c r="A622" s="243"/>
      <c r="B622" s="253"/>
      <c r="C622" s="257"/>
      <c r="D622" s="1024"/>
      <c r="E622" s="253"/>
      <c r="F622" s="253"/>
      <c r="G622" s="253"/>
      <c r="H622" s="253"/>
      <c r="I622" s="253"/>
      <c r="J622" s="253"/>
      <c r="K622" s="253"/>
      <c r="L622" s="253"/>
      <c r="M622" s="253"/>
      <c r="N622" s="253"/>
      <c r="O622" s="253"/>
      <c r="P622" s="253"/>
      <c r="Q622" s="253"/>
      <c r="R622" s="253"/>
      <c r="S622" s="253"/>
      <c r="T622" s="253"/>
      <c r="U622" s="253"/>
      <c r="V622" s="253"/>
      <c r="W622" s="243"/>
      <c r="X622" s="243"/>
    </row>
    <row r="623" spans="1:24" x14ac:dyDescent="0.3">
      <c r="A623" s="243"/>
      <c r="B623" s="253"/>
      <c r="C623" s="257"/>
      <c r="D623" s="1024"/>
      <c r="E623" s="253"/>
      <c r="F623" s="253"/>
      <c r="G623" s="253"/>
      <c r="H623" s="253"/>
      <c r="I623" s="253"/>
      <c r="J623" s="253"/>
      <c r="K623" s="253"/>
      <c r="L623" s="253"/>
      <c r="M623" s="253"/>
      <c r="N623" s="253"/>
      <c r="O623" s="253"/>
      <c r="P623" s="253"/>
      <c r="Q623" s="253"/>
      <c r="R623" s="253"/>
      <c r="S623" s="253"/>
      <c r="T623" s="253"/>
      <c r="U623" s="253"/>
      <c r="V623" s="253"/>
      <c r="W623" s="243"/>
      <c r="X623" s="243"/>
    </row>
    <row r="624" spans="1:24" x14ac:dyDescent="0.3">
      <c r="A624" s="243"/>
      <c r="B624" s="253"/>
      <c r="C624" s="257"/>
      <c r="D624" s="1024"/>
      <c r="E624" s="253"/>
      <c r="F624" s="253"/>
      <c r="G624" s="253"/>
      <c r="H624" s="253"/>
      <c r="I624" s="253"/>
      <c r="J624" s="253"/>
      <c r="K624" s="253"/>
      <c r="L624" s="253"/>
      <c r="M624" s="253"/>
      <c r="N624" s="253"/>
      <c r="O624" s="253"/>
      <c r="P624" s="253"/>
      <c r="Q624" s="253"/>
      <c r="R624" s="253"/>
      <c r="S624" s="253"/>
      <c r="T624" s="253"/>
      <c r="U624" s="253"/>
      <c r="V624" s="253"/>
      <c r="W624" s="243"/>
      <c r="X624" s="243"/>
    </row>
    <row r="625" spans="1:24" x14ac:dyDescent="0.3">
      <c r="A625" s="243"/>
      <c r="B625" s="253"/>
      <c r="C625" s="257"/>
      <c r="D625" s="1024"/>
      <c r="E625" s="253"/>
      <c r="F625" s="253"/>
      <c r="G625" s="253"/>
      <c r="H625" s="253"/>
      <c r="I625" s="253"/>
      <c r="J625" s="253"/>
      <c r="K625" s="253"/>
      <c r="L625" s="253"/>
      <c r="M625" s="253"/>
      <c r="N625" s="253"/>
      <c r="O625" s="253"/>
      <c r="P625" s="253"/>
      <c r="Q625" s="253"/>
      <c r="R625" s="253"/>
      <c r="S625" s="253"/>
      <c r="T625" s="253"/>
      <c r="U625" s="253"/>
      <c r="V625" s="253"/>
      <c r="W625" s="243"/>
      <c r="X625" s="243"/>
    </row>
    <row r="626" spans="1:24" x14ac:dyDescent="0.3">
      <c r="A626" s="243"/>
      <c r="B626" s="253"/>
      <c r="C626" s="257"/>
      <c r="D626" s="1024"/>
      <c r="E626" s="253"/>
      <c r="F626" s="253"/>
      <c r="G626" s="253"/>
      <c r="H626" s="253"/>
      <c r="I626" s="253"/>
      <c r="J626" s="253"/>
      <c r="K626" s="253"/>
      <c r="L626" s="253"/>
      <c r="M626" s="253"/>
      <c r="N626" s="253"/>
      <c r="O626" s="253"/>
      <c r="P626" s="253"/>
      <c r="Q626" s="253"/>
      <c r="R626" s="253"/>
      <c r="S626" s="253"/>
      <c r="T626" s="253"/>
      <c r="U626" s="253"/>
      <c r="V626" s="253"/>
      <c r="W626" s="243"/>
      <c r="X626" s="243"/>
    </row>
    <row r="627" spans="1:24" x14ac:dyDescent="0.3">
      <c r="A627" s="243"/>
      <c r="B627" s="253"/>
      <c r="C627" s="257"/>
      <c r="D627" s="1024"/>
      <c r="E627" s="253"/>
      <c r="F627" s="253"/>
      <c r="G627" s="253"/>
      <c r="H627" s="253"/>
      <c r="I627" s="253"/>
      <c r="J627" s="253"/>
      <c r="K627" s="253"/>
      <c r="L627" s="253"/>
      <c r="M627" s="253"/>
      <c r="N627" s="253"/>
      <c r="O627" s="253"/>
      <c r="P627" s="253"/>
      <c r="Q627" s="253"/>
      <c r="R627" s="253"/>
      <c r="S627" s="253"/>
      <c r="T627" s="253"/>
      <c r="U627" s="253"/>
      <c r="V627" s="253"/>
      <c r="W627" s="243"/>
      <c r="X627" s="243"/>
    </row>
    <row r="628" spans="1:24" x14ac:dyDescent="0.3">
      <c r="A628" s="243"/>
      <c r="B628" s="253"/>
      <c r="C628" s="257"/>
      <c r="D628" s="1024"/>
      <c r="E628" s="253"/>
      <c r="F628" s="253"/>
      <c r="G628" s="253"/>
      <c r="H628" s="253"/>
      <c r="I628" s="253"/>
      <c r="J628" s="253"/>
      <c r="K628" s="253"/>
      <c r="L628" s="253"/>
      <c r="M628" s="253"/>
      <c r="N628" s="253"/>
      <c r="O628" s="253"/>
      <c r="P628" s="253"/>
      <c r="Q628" s="253"/>
      <c r="R628" s="253"/>
      <c r="S628" s="253"/>
      <c r="T628" s="253"/>
      <c r="U628" s="253"/>
      <c r="V628" s="253"/>
      <c r="W628" s="243"/>
      <c r="X628" s="243"/>
    </row>
    <row r="629" spans="1:24" x14ac:dyDescent="0.3">
      <c r="A629" s="243"/>
      <c r="B629" s="253"/>
      <c r="C629" s="257"/>
      <c r="D629" s="1024"/>
      <c r="E629" s="253"/>
      <c r="F629" s="253"/>
      <c r="G629" s="253"/>
      <c r="H629" s="253"/>
      <c r="I629" s="253"/>
      <c r="J629" s="253"/>
      <c r="K629" s="253"/>
      <c r="L629" s="253"/>
      <c r="M629" s="253"/>
      <c r="N629" s="253"/>
      <c r="O629" s="253"/>
      <c r="P629" s="253"/>
      <c r="Q629" s="253"/>
      <c r="R629" s="253"/>
      <c r="S629" s="253"/>
      <c r="T629" s="253"/>
      <c r="U629" s="253"/>
      <c r="V629" s="253"/>
      <c r="W629" s="243"/>
      <c r="X629" s="243"/>
    </row>
    <row r="630" spans="1:24" x14ac:dyDescent="0.3">
      <c r="A630" s="243"/>
      <c r="B630" s="253"/>
      <c r="C630" s="257"/>
      <c r="D630" s="1024"/>
      <c r="E630" s="253"/>
      <c r="F630" s="253"/>
      <c r="G630" s="253"/>
      <c r="H630" s="253"/>
      <c r="I630" s="253"/>
      <c r="J630" s="253"/>
      <c r="K630" s="253"/>
      <c r="L630" s="253"/>
      <c r="M630" s="253"/>
      <c r="N630" s="253"/>
      <c r="O630" s="253"/>
      <c r="P630" s="253"/>
      <c r="Q630" s="253"/>
      <c r="R630" s="253"/>
      <c r="S630" s="253"/>
      <c r="T630" s="253"/>
      <c r="U630" s="253"/>
      <c r="V630" s="253"/>
      <c r="W630" s="243"/>
      <c r="X630" s="243"/>
    </row>
    <row r="631" spans="1:24" x14ac:dyDescent="0.3">
      <c r="A631" s="243"/>
      <c r="B631" s="253"/>
      <c r="C631" s="257"/>
      <c r="D631" s="1024"/>
      <c r="E631" s="253"/>
      <c r="F631" s="253"/>
      <c r="G631" s="253"/>
      <c r="H631" s="253"/>
      <c r="I631" s="253"/>
      <c r="J631" s="253"/>
      <c r="K631" s="253"/>
      <c r="L631" s="253"/>
      <c r="M631" s="253"/>
      <c r="N631" s="253"/>
      <c r="O631" s="253"/>
      <c r="P631" s="253"/>
      <c r="Q631" s="253"/>
      <c r="R631" s="253"/>
      <c r="S631" s="253"/>
      <c r="T631" s="253"/>
      <c r="U631" s="253"/>
      <c r="V631" s="253"/>
      <c r="W631" s="243"/>
      <c r="X631" s="243"/>
    </row>
    <row r="632" spans="1:24" x14ac:dyDescent="0.3">
      <c r="A632" s="243"/>
      <c r="B632" s="253"/>
      <c r="C632" s="257"/>
      <c r="D632" s="1024"/>
      <c r="E632" s="253"/>
      <c r="F632" s="253"/>
      <c r="G632" s="253"/>
      <c r="H632" s="253"/>
      <c r="I632" s="253"/>
      <c r="J632" s="253"/>
      <c r="K632" s="253"/>
      <c r="L632" s="253"/>
      <c r="M632" s="253"/>
      <c r="N632" s="253"/>
      <c r="O632" s="253"/>
      <c r="P632" s="253"/>
      <c r="Q632" s="253"/>
      <c r="R632" s="253"/>
      <c r="S632" s="253"/>
      <c r="T632" s="253"/>
      <c r="U632" s="253"/>
      <c r="V632" s="253"/>
      <c r="W632" s="243"/>
      <c r="X632" s="243"/>
    </row>
    <row r="633" spans="1:24" x14ac:dyDescent="0.3">
      <c r="A633" s="243"/>
      <c r="B633" s="253"/>
      <c r="C633" s="257"/>
      <c r="D633" s="1024"/>
      <c r="E633" s="253"/>
      <c r="F633" s="253"/>
      <c r="G633" s="253"/>
      <c r="H633" s="253"/>
      <c r="I633" s="253"/>
      <c r="J633" s="253"/>
      <c r="K633" s="253"/>
      <c r="L633" s="253"/>
      <c r="M633" s="253"/>
      <c r="N633" s="253"/>
      <c r="O633" s="253"/>
      <c r="P633" s="253"/>
      <c r="Q633" s="253"/>
      <c r="R633" s="253"/>
      <c r="S633" s="253"/>
      <c r="T633" s="253"/>
      <c r="U633" s="253"/>
      <c r="V633" s="253"/>
      <c r="W633" s="243"/>
      <c r="X633" s="243"/>
    </row>
    <row r="634" spans="1:24" x14ac:dyDescent="0.3">
      <c r="A634" s="243"/>
      <c r="B634" s="253"/>
      <c r="C634" s="257"/>
      <c r="D634" s="1024"/>
      <c r="E634" s="253"/>
      <c r="F634" s="253"/>
      <c r="G634" s="253"/>
      <c r="H634" s="253"/>
      <c r="I634" s="253"/>
      <c r="J634" s="253"/>
      <c r="K634" s="253"/>
      <c r="L634" s="253"/>
      <c r="M634" s="253"/>
      <c r="N634" s="253"/>
      <c r="O634" s="253"/>
      <c r="P634" s="253"/>
      <c r="Q634" s="253"/>
      <c r="R634" s="253"/>
      <c r="S634" s="253"/>
      <c r="T634" s="253"/>
      <c r="U634" s="253"/>
      <c r="V634" s="253"/>
      <c r="W634" s="243"/>
      <c r="X634" s="243"/>
    </row>
    <row r="635" spans="1:24" x14ac:dyDescent="0.3">
      <c r="A635" s="243"/>
      <c r="B635" s="253"/>
      <c r="C635" s="257"/>
      <c r="D635" s="1024"/>
      <c r="E635" s="253"/>
      <c r="F635" s="253"/>
      <c r="G635" s="253"/>
      <c r="H635" s="253"/>
      <c r="I635" s="253"/>
      <c r="J635" s="253"/>
      <c r="K635" s="253"/>
      <c r="L635" s="253"/>
      <c r="M635" s="253"/>
      <c r="N635" s="253"/>
      <c r="O635" s="253"/>
      <c r="P635" s="253"/>
      <c r="Q635" s="253"/>
      <c r="R635" s="253"/>
      <c r="S635" s="253"/>
      <c r="T635" s="253"/>
      <c r="U635" s="253"/>
      <c r="V635" s="253"/>
      <c r="W635" s="243"/>
      <c r="X635" s="243"/>
    </row>
    <row r="636" spans="1:24" x14ac:dyDescent="0.3">
      <c r="A636" s="243"/>
      <c r="B636" s="253"/>
      <c r="C636" s="257"/>
      <c r="D636" s="1024"/>
      <c r="E636" s="253"/>
      <c r="F636" s="253"/>
      <c r="G636" s="253"/>
      <c r="H636" s="253"/>
      <c r="I636" s="253"/>
      <c r="J636" s="253"/>
      <c r="K636" s="253"/>
      <c r="L636" s="253"/>
      <c r="M636" s="253"/>
      <c r="N636" s="253"/>
      <c r="O636" s="253"/>
      <c r="P636" s="253"/>
      <c r="Q636" s="253"/>
      <c r="R636" s="253"/>
      <c r="S636" s="253"/>
      <c r="T636" s="253"/>
      <c r="U636" s="253"/>
      <c r="V636" s="253"/>
      <c r="W636" s="243"/>
      <c r="X636" s="243"/>
    </row>
    <row r="637" spans="1:24" x14ac:dyDescent="0.3">
      <c r="A637" s="243"/>
      <c r="B637" s="253"/>
      <c r="C637" s="257"/>
      <c r="D637" s="1024"/>
      <c r="E637" s="253"/>
      <c r="F637" s="253"/>
      <c r="G637" s="253"/>
      <c r="H637" s="253"/>
      <c r="I637" s="253"/>
      <c r="J637" s="253"/>
      <c r="K637" s="253"/>
      <c r="L637" s="253"/>
      <c r="M637" s="253"/>
      <c r="N637" s="253"/>
      <c r="O637" s="253"/>
      <c r="P637" s="253"/>
      <c r="Q637" s="253"/>
      <c r="R637" s="253"/>
      <c r="S637" s="253"/>
      <c r="T637" s="253"/>
      <c r="U637" s="253"/>
      <c r="V637" s="253"/>
      <c r="W637" s="243"/>
      <c r="X637" s="243"/>
    </row>
    <row r="638" spans="1:24" x14ac:dyDescent="0.3">
      <c r="A638" s="243"/>
      <c r="B638" s="253"/>
      <c r="C638" s="257"/>
      <c r="D638" s="1024"/>
      <c r="E638" s="253"/>
      <c r="F638" s="253"/>
      <c r="G638" s="253"/>
      <c r="H638" s="253"/>
      <c r="I638" s="253"/>
      <c r="J638" s="253"/>
      <c r="K638" s="253"/>
      <c r="L638" s="253"/>
      <c r="M638" s="253"/>
      <c r="N638" s="253"/>
      <c r="O638" s="253"/>
      <c r="P638" s="253"/>
      <c r="Q638" s="253"/>
      <c r="R638" s="253"/>
      <c r="S638" s="253"/>
      <c r="T638" s="253"/>
      <c r="U638" s="253"/>
      <c r="V638" s="253"/>
      <c r="W638" s="243"/>
      <c r="X638" s="243"/>
    </row>
    <row r="639" spans="1:24" x14ac:dyDescent="0.3">
      <c r="A639" s="243"/>
      <c r="B639" s="253"/>
      <c r="C639" s="257"/>
      <c r="D639" s="1024"/>
      <c r="E639" s="253"/>
      <c r="F639" s="253"/>
      <c r="G639" s="253"/>
      <c r="H639" s="253"/>
      <c r="I639" s="253"/>
      <c r="J639" s="253"/>
      <c r="K639" s="253"/>
      <c r="L639" s="253"/>
      <c r="M639" s="253"/>
      <c r="N639" s="253"/>
      <c r="O639" s="253"/>
      <c r="P639" s="253"/>
      <c r="Q639" s="253"/>
      <c r="R639" s="253"/>
      <c r="S639" s="253"/>
      <c r="T639" s="253"/>
      <c r="U639" s="253"/>
      <c r="V639" s="253"/>
      <c r="W639" s="243"/>
      <c r="X639" s="243"/>
    </row>
    <row r="640" spans="1:24" x14ac:dyDescent="0.3">
      <c r="A640" s="243"/>
      <c r="B640" s="253"/>
      <c r="C640" s="257"/>
      <c r="D640" s="1024"/>
      <c r="E640" s="253"/>
      <c r="F640" s="253"/>
      <c r="G640" s="253"/>
      <c r="H640" s="253"/>
      <c r="I640" s="253"/>
      <c r="J640" s="253"/>
      <c r="K640" s="253"/>
      <c r="L640" s="253"/>
      <c r="M640" s="253"/>
      <c r="N640" s="253"/>
      <c r="O640" s="253"/>
      <c r="P640" s="253"/>
      <c r="Q640" s="253"/>
      <c r="R640" s="253"/>
      <c r="S640" s="253"/>
      <c r="T640" s="253"/>
      <c r="U640" s="253"/>
      <c r="V640" s="253"/>
      <c r="W640" s="243"/>
      <c r="X640" s="243"/>
    </row>
    <row r="641" spans="1:24" x14ac:dyDescent="0.3">
      <c r="A641" s="243"/>
      <c r="B641" s="253"/>
      <c r="C641" s="257"/>
      <c r="D641" s="1024"/>
      <c r="E641" s="253"/>
      <c r="F641" s="253"/>
      <c r="G641" s="253"/>
      <c r="H641" s="253"/>
      <c r="I641" s="253"/>
      <c r="J641" s="253"/>
      <c r="K641" s="253"/>
      <c r="L641" s="253"/>
      <c r="M641" s="253"/>
      <c r="N641" s="253"/>
      <c r="O641" s="253"/>
      <c r="P641" s="253"/>
      <c r="Q641" s="253"/>
      <c r="R641" s="253"/>
      <c r="S641" s="253"/>
      <c r="T641" s="253"/>
      <c r="U641" s="253"/>
      <c r="V641" s="253"/>
      <c r="W641" s="243"/>
      <c r="X641" s="243"/>
    </row>
    <row r="642" spans="1:24" x14ac:dyDescent="0.3">
      <c r="A642" s="243"/>
      <c r="B642" s="253"/>
      <c r="C642" s="257"/>
      <c r="D642" s="1024"/>
      <c r="E642" s="253"/>
      <c r="F642" s="253"/>
      <c r="G642" s="253"/>
      <c r="H642" s="253"/>
      <c r="I642" s="253"/>
      <c r="J642" s="253"/>
      <c r="K642" s="253"/>
      <c r="L642" s="253"/>
      <c r="M642" s="253"/>
      <c r="N642" s="253"/>
      <c r="O642" s="253"/>
      <c r="P642" s="253"/>
      <c r="Q642" s="253"/>
      <c r="R642" s="253"/>
      <c r="S642" s="253"/>
      <c r="T642" s="253"/>
      <c r="U642" s="253"/>
      <c r="V642" s="253"/>
      <c r="W642" s="243"/>
      <c r="X642" s="243"/>
    </row>
    <row r="643" spans="1:24" x14ac:dyDescent="0.3">
      <c r="A643" s="243"/>
      <c r="B643" s="253"/>
      <c r="C643" s="257"/>
      <c r="D643" s="1024"/>
      <c r="E643" s="253"/>
      <c r="F643" s="253"/>
      <c r="G643" s="253"/>
      <c r="H643" s="253"/>
      <c r="I643" s="253"/>
      <c r="J643" s="253"/>
      <c r="K643" s="253"/>
      <c r="L643" s="253"/>
      <c r="M643" s="253"/>
      <c r="N643" s="253"/>
      <c r="O643" s="253"/>
      <c r="P643" s="253"/>
      <c r="Q643" s="253"/>
      <c r="R643" s="253"/>
      <c r="S643" s="253"/>
      <c r="T643" s="253"/>
      <c r="U643" s="253"/>
      <c r="V643" s="253"/>
      <c r="W643" s="243"/>
      <c r="X643" s="243"/>
    </row>
    <row r="644" spans="1:24" x14ac:dyDescent="0.3">
      <c r="A644" s="243"/>
      <c r="B644" s="253"/>
      <c r="C644" s="257"/>
      <c r="D644" s="1024"/>
      <c r="E644" s="253"/>
      <c r="F644" s="253"/>
      <c r="G644" s="253"/>
      <c r="H644" s="253"/>
      <c r="I644" s="253"/>
      <c r="J644" s="253"/>
      <c r="K644" s="253"/>
      <c r="L644" s="253"/>
      <c r="M644" s="253"/>
      <c r="N644" s="253"/>
      <c r="O644" s="253"/>
      <c r="P644" s="253"/>
      <c r="Q644" s="253"/>
      <c r="R644" s="253"/>
      <c r="S644" s="253"/>
      <c r="T644" s="253"/>
      <c r="U644" s="253"/>
      <c r="V644" s="253"/>
      <c r="W644" s="243"/>
      <c r="X644" s="243"/>
    </row>
    <row r="645" spans="1:24" x14ac:dyDescent="0.3">
      <c r="A645" s="243"/>
      <c r="B645" s="253"/>
      <c r="C645" s="257"/>
      <c r="D645" s="1024"/>
      <c r="E645" s="253"/>
      <c r="F645" s="253"/>
      <c r="G645" s="253"/>
      <c r="H645" s="253"/>
      <c r="I645" s="253"/>
      <c r="J645" s="253"/>
      <c r="K645" s="253"/>
      <c r="L645" s="253"/>
      <c r="M645" s="253"/>
      <c r="N645" s="253"/>
      <c r="O645" s="253"/>
      <c r="P645" s="253"/>
      <c r="Q645" s="253"/>
      <c r="R645" s="253"/>
      <c r="S645" s="253"/>
      <c r="T645" s="253"/>
      <c r="U645" s="253"/>
      <c r="V645" s="253"/>
      <c r="W645" s="243"/>
      <c r="X645" s="243"/>
    </row>
    <row r="646" spans="1:24" x14ac:dyDescent="0.3">
      <c r="A646" s="243"/>
      <c r="B646" s="253"/>
      <c r="C646" s="257"/>
      <c r="D646" s="1024"/>
      <c r="E646" s="253"/>
      <c r="F646" s="253"/>
      <c r="G646" s="253"/>
      <c r="H646" s="253"/>
      <c r="I646" s="253"/>
      <c r="J646" s="253"/>
      <c r="K646" s="253"/>
      <c r="L646" s="253"/>
      <c r="M646" s="253"/>
      <c r="N646" s="253"/>
      <c r="O646" s="253"/>
      <c r="P646" s="253"/>
      <c r="Q646" s="253"/>
      <c r="R646" s="253"/>
      <c r="S646" s="253"/>
      <c r="T646" s="253"/>
      <c r="U646" s="253"/>
      <c r="V646" s="253"/>
      <c r="W646" s="243"/>
      <c r="X646" s="243"/>
    </row>
    <row r="647" spans="1:24" x14ac:dyDescent="0.3">
      <c r="A647" s="243"/>
      <c r="B647" s="253"/>
      <c r="C647" s="257"/>
      <c r="D647" s="1024"/>
      <c r="E647" s="253"/>
      <c r="F647" s="253"/>
      <c r="G647" s="253"/>
      <c r="H647" s="253"/>
      <c r="I647" s="253"/>
      <c r="J647" s="253"/>
      <c r="K647" s="253"/>
      <c r="L647" s="253"/>
      <c r="M647" s="253"/>
      <c r="N647" s="253"/>
      <c r="O647" s="253"/>
      <c r="P647" s="253"/>
      <c r="Q647" s="253"/>
      <c r="R647" s="253"/>
      <c r="S647" s="253"/>
      <c r="T647" s="253"/>
      <c r="U647" s="253"/>
      <c r="V647" s="253"/>
      <c r="W647" s="243"/>
      <c r="X647" s="243"/>
    </row>
    <row r="648" spans="1:24" x14ac:dyDescent="0.3">
      <c r="A648" s="243"/>
      <c r="B648" s="253"/>
      <c r="C648" s="257"/>
      <c r="D648" s="1024"/>
      <c r="E648" s="253"/>
      <c r="F648" s="253"/>
      <c r="G648" s="253"/>
      <c r="H648" s="253"/>
      <c r="I648" s="253"/>
      <c r="J648" s="253"/>
      <c r="K648" s="253"/>
      <c r="L648" s="253"/>
      <c r="M648" s="253"/>
      <c r="N648" s="253"/>
      <c r="O648" s="253"/>
      <c r="P648" s="253"/>
      <c r="Q648" s="253"/>
      <c r="R648" s="253"/>
      <c r="S648" s="253"/>
      <c r="T648" s="253"/>
      <c r="U648" s="253"/>
      <c r="V648" s="253"/>
      <c r="W648" s="243"/>
      <c r="X648" s="243"/>
    </row>
    <row r="649" spans="1:24" x14ac:dyDescent="0.3">
      <c r="A649" s="243"/>
      <c r="B649" s="253"/>
      <c r="C649" s="257"/>
      <c r="D649" s="1024"/>
      <c r="E649" s="253"/>
      <c r="F649" s="253"/>
      <c r="G649" s="253"/>
      <c r="H649" s="253"/>
      <c r="I649" s="253"/>
      <c r="J649" s="253"/>
      <c r="K649" s="253"/>
      <c r="L649" s="253"/>
      <c r="M649" s="253"/>
      <c r="N649" s="253"/>
      <c r="O649" s="253"/>
      <c r="P649" s="253"/>
      <c r="Q649" s="253"/>
      <c r="R649" s="253"/>
      <c r="S649" s="253"/>
      <c r="T649" s="253"/>
      <c r="U649" s="253"/>
      <c r="V649" s="253"/>
      <c r="W649" s="243"/>
      <c r="X649" s="243"/>
    </row>
    <row r="650" spans="1:24" x14ac:dyDescent="0.3">
      <c r="A650" s="243"/>
      <c r="B650" s="253"/>
      <c r="C650" s="257"/>
      <c r="D650" s="1024"/>
      <c r="E650" s="253"/>
      <c r="F650" s="253"/>
      <c r="G650" s="253"/>
      <c r="H650" s="253"/>
      <c r="I650" s="253"/>
      <c r="J650" s="253"/>
      <c r="K650" s="253"/>
      <c r="L650" s="253"/>
      <c r="M650" s="253"/>
      <c r="N650" s="253"/>
      <c r="O650" s="253"/>
      <c r="P650" s="253"/>
      <c r="Q650" s="253"/>
      <c r="R650" s="253"/>
      <c r="S650" s="253"/>
      <c r="T650" s="253"/>
      <c r="U650" s="253"/>
      <c r="V650" s="253"/>
      <c r="W650" s="243"/>
      <c r="X650" s="243"/>
    </row>
    <row r="651" spans="1:24" x14ac:dyDescent="0.3">
      <c r="A651" s="243"/>
      <c r="B651" s="253"/>
      <c r="C651" s="257"/>
      <c r="D651" s="1024"/>
      <c r="E651" s="253"/>
      <c r="F651" s="253"/>
      <c r="G651" s="253"/>
      <c r="H651" s="253"/>
      <c r="I651" s="253"/>
      <c r="J651" s="253"/>
      <c r="K651" s="253"/>
      <c r="L651" s="253"/>
      <c r="M651" s="253"/>
      <c r="N651" s="253"/>
      <c r="O651" s="253"/>
      <c r="P651" s="253"/>
      <c r="Q651" s="253"/>
      <c r="R651" s="253"/>
      <c r="S651" s="253"/>
      <c r="T651" s="253"/>
      <c r="U651" s="253"/>
      <c r="V651" s="253"/>
      <c r="W651" s="243"/>
      <c r="X651" s="243"/>
    </row>
    <row r="652" spans="1:24" x14ac:dyDescent="0.3">
      <c r="A652" s="243"/>
      <c r="B652" s="253"/>
      <c r="C652" s="257"/>
      <c r="D652" s="1024"/>
      <c r="E652" s="253"/>
      <c r="F652" s="253"/>
      <c r="G652" s="253"/>
      <c r="H652" s="253"/>
      <c r="I652" s="253"/>
      <c r="J652" s="253"/>
      <c r="K652" s="253"/>
      <c r="L652" s="253"/>
      <c r="M652" s="253"/>
      <c r="N652" s="253"/>
      <c r="O652" s="253"/>
      <c r="P652" s="253"/>
      <c r="Q652" s="253"/>
      <c r="R652" s="253"/>
      <c r="S652" s="253"/>
      <c r="T652" s="253"/>
      <c r="U652" s="253"/>
      <c r="V652" s="253"/>
      <c r="W652" s="243"/>
      <c r="X652" s="243"/>
    </row>
    <row r="653" spans="1:24" x14ac:dyDescent="0.3">
      <c r="A653" s="243"/>
      <c r="B653" s="253"/>
      <c r="C653" s="257"/>
      <c r="D653" s="1024"/>
      <c r="E653" s="253"/>
      <c r="F653" s="253"/>
      <c r="G653" s="253"/>
      <c r="H653" s="253"/>
      <c r="I653" s="253"/>
      <c r="J653" s="253"/>
      <c r="K653" s="253"/>
      <c r="L653" s="253"/>
      <c r="M653" s="253"/>
      <c r="N653" s="253"/>
      <c r="O653" s="253"/>
      <c r="P653" s="253"/>
      <c r="Q653" s="253"/>
      <c r="R653" s="253"/>
      <c r="S653" s="253"/>
      <c r="T653" s="253"/>
      <c r="U653" s="253"/>
      <c r="V653" s="253"/>
      <c r="W653" s="243"/>
      <c r="X653" s="243"/>
    </row>
    <row r="654" spans="1:24" x14ac:dyDescent="0.3">
      <c r="A654" s="243"/>
      <c r="B654" s="253"/>
      <c r="C654" s="257"/>
      <c r="D654" s="1024"/>
      <c r="E654" s="253"/>
      <c r="F654" s="253"/>
      <c r="G654" s="253"/>
      <c r="H654" s="253"/>
      <c r="I654" s="253"/>
      <c r="J654" s="253"/>
      <c r="K654" s="253"/>
      <c r="L654" s="253"/>
      <c r="M654" s="253"/>
      <c r="N654" s="253"/>
      <c r="O654" s="253"/>
      <c r="P654" s="253"/>
      <c r="Q654" s="253"/>
      <c r="R654" s="253"/>
      <c r="S654" s="253"/>
      <c r="T654" s="253"/>
      <c r="U654" s="253"/>
      <c r="V654" s="253"/>
      <c r="W654" s="243"/>
      <c r="X654" s="243"/>
    </row>
    <row r="655" spans="1:24" x14ac:dyDescent="0.3">
      <c r="A655" s="243"/>
      <c r="B655" s="253"/>
      <c r="C655" s="257"/>
      <c r="D655" s="1024"/>
      <c r="E655" s="253"/>
      <c r="F655" s="253"/>
      <c r="G655" s="253"/>
      <c r="H655" s="253"/>
      <c r="I655" s="253"/>
      <c r="J655" s="253"/>
      <c r="K655" s="253"/>
      <c r="L655" s="253"/>
      <c r="M655" s="253"/>
      <c r="N655" s="253"/>
      <c r="O655" s="253"/>
      <c r="P655" s="253"/>
      <c r="Q655" s="253"/>
      <c r="R655" s="253"/>
      <c r="S655" s="253"/>
      <c r="T655" s="253"/>
      <c r="U655" s="253"/>
      <c r="V655" s="253"/>
      <c r="W655" s="243"/>
      <c r="X655" s="243"/>
    </row>
    <row r="656" spans="1:24" x14ac:dyDescent="0.3">
      <c r="A656" s="243"/>
      <c r="B656" s="253"/>
      <c r="C656" s="257"/>
      <c r="D656" s="1024"/>
      <c r="E656" s="253"/>
      <c r="F656" s="253"/>
      <c r="G656" s="253"/>
      <c r="H656" s="253"/>
      <c r="I656" s="253"/>
      <c r="J656" s="253"/>
      <c r="K656" s="253"/>
      <c r="L656" s="253"/>
      <c r="M656" s="253"/>
      <c r="N656" s="253"/>
      <c r="O656" s="253"/>
      <c r="P656" s="253"/>
      <c r="Q656" s="253"/>
      <c r="R656" s="253"/>
      <c r="S656" s="253"/>
      <c r="T656" s="253"/>
      <c r="U656" s="253"/>
      <c r="V656" s="253"/>
      <c r="W656" s="243"/>
      <c r="X656" s="243"/>
    </row>
    <row r="657" spans="1:24" x14ac:dyDescent="0.3">
      <c r="A657" s="243"/>
      <c r="B657" s="253"/>
      <c r="C657" s="257"/>
      <c r="D657" s="1024"/>
      <c r="E657" s="253"/>
      <c r="F657" s="253"/>
      <c r="G657" s="253"/>
      <c r="H657" s="253"/>
      <c r="I657" s="253"/>
      <c r="J657" s="253"/>
      <c r="K657" s="253"/>
      <c r="L657" s="253"/>
      <c r="M657" s="253"/>
      <c r="N657" s="253"/>
      <c r="O657" s="253"/>
      <c r="P657" s="253"/>
      <c r="Q657" s="253"/>
      <c r="R657" s="253"/>
      <c r="S657" s="253"/>
      <c r="T657" s="253"/>
      <c r="U657" s="253"/>
      <c r="V657" s="253"/>
      <c r="W657" s="243"/>
      <c r="X657" s="243"/>
    </row>
    <row r="658" spans="1:24" x14ac:dyDescent="0.3">
      <c r="A658" s="243"/>
      <c r="B658" s="253"/>
      <c r="C658" s="257"/>
      <c r="D658" s="1024"/>
      <c r="E658" s="253"/>
      <c r="F658" s="253"/>
      <c r="G658" s="253"/>
      <c r="H658" s="253"/>
      <c r="I658" s="253"/>
      <c r="J658" s="253"/>
      <c r="K658" s="253"/>
      <c r="L658" s="253"/>
      <c r="M658" s="253"/>
      <c r="N658" s="253"/>
      <c r="O658" s="253"/>
      <c r="P658" s="253"/>
      <c r="Q658" s="253"/>
      <c r="R658" s="253"/>
      <c r="S658" s="253"/>
      <c r="T658" s="253"/>
      <c r="U658" s="253"/>
      <c r="V658" s="253"/>
      <c r="W658" s="243"/>
      <c r="X658" s="243"/>
    </row>
    <row r="659" spans="1:24" x14ac:dyDescent="0.3">
      <c r="A659" s="243"/>
      <c r="B659" s="253"/>
      <c r="C659" s="257"/>
      <c r="D659" s="1024"/>
      <c r="E659" s="253"/>
      <c r="F659" s="253"/>
      <c r="G659" s="253"/>
      <c r="H659" s="253"/>
      <c r="I659" s="253"/>
      <c r="J659" s="253"/>
      <c r="K659" s="253"/>
      <c r="L659" s="253"/>
      <c r="M659" s="253"/>
      <c r="N659" s="253"/>
      <c r="O659" s="253"/>
      <c r="P659" s="253"/>
      <c r="Q659" s="253"/>
      <c r="R659" s="253"/>
      <c r="S659" s="253"/>
      <c r="T659" s="253"/>
      <c r="U659" s="253"/>
      <c r="V659" s="253"/>
      <c r="W659" s="243"/>
      <c r="X659" s="243"/>
    </row>
    <row r="660" spans="1:24" x14ac:dyDescent="0.3">
      <c r="A660" s="243"/>
      <c r="B660" s="253"/>
      <c r="C660" s="257"/>
      <c r="D660" s="1024"/>
      <c r="E660" s="253"/>
      <c r="F660" s="253"/>
      <c r="G660" s="253"/>
      <c r="H660" s="253"/>
      <c r="I660" s="253"/>
      <c r="J660" s="253"/>
      <c r="K660" s="253"/>
      <c r="L660" s="253"/>
      <c r="M660" s="253"/>
      <c r="N660" s="253"/>
      <c r="O660" s="253"/>
      <c r="P660" s="253"/>
      <c r="Q660" s="253"/>
      <c r="R660" s="253"/>
      <c r="S660" s="253"/>
      <c r="T660" s="253"/>
      <c r="U660" s="253"/>
      <c r="V660" s="253"/>
      <c r="W660" s="243"/>
      <c r="X660" s="243"/>
    </row>
    <row r="661" spans="1:24" x14ac:dyDescent="0.3">
      <c r="A661" s="243"/>
      <c r="B661" s="253"/>
      <c r="C661" s="257"/>
      <c r="D661" s="1024"/>
      <c r="E661" s="253"/>
      <c r="F661" s="253"/>
      <c r="G661" s="253"/>
      <c r="H661" s="253"/>
      <c r="I661" s="253"/>
      <c r="J661" s="253"/>
      <c r="K661" s="253"/>
      <c r="L661" s="253"/>
      <c r="M661" s="253"/>
      <c r="N661" s="253"/>
      <c r="O661" s="253"/>
      <c r="P661" s="253"/>
      <c r="Q661" s="253"/>
      <c r="R661" s="253"/>
      <c r="S661" s="253"/>
      <c r="T661" s="253"/>
      <c r="U661" s="253"/>
      <c r="V661" s="253"/>
      <c r="W661" s="243"/>
      <c r="X661" s="243"/>
    </row>
    <row r="662" spans="1:24" x14ac:dyDescent="0.3">
      <c r="A662" s="243"/>
      <c r="B662" s="253"/>
      <c r="C662" s="257"/>
      <c r="D662" s="1024"/>
      <c r="E662" s="253"/>
      <c r="F662" s="253"/>
      <c r="G662" s="253"/>
      <c r="H662" s="253"/>
      <c r="I662" s="253"/>
      <c r="J662" s="253"/>
      <c r="K662" s="253"/>
      <c r="L662" s="253"/>
      <c r="M662" s="253"/>
      <c r="N662" s="253"/>
      <c r="O662" s="253"/>
      <c r="P662" s="253"/>
      <c r="Q662" s="253"/>
      <c r="R662" s="253"/>
      <c r="S662" s="253"/>
      <c r="T662" s="253"/>
      <c r="U662" s="253"/>
      <c r="V662" s="253"/>
      <c r="W662" s="243"/>
      <c r="X662" s="243"/>
    </row>
    <row r="663" spans="1:24" x14ac:dyDescent="0.3">
      <c r="A663" s="243"/>
      <c r="B663" s="253"/>
      <c r="C663" s="257"/>
      <c r="D663" s="1024"/>
      <c r="E663" s="253"/>
      <c r="F663" s="253"/>
      <c r="G663" s="253"/>
      <c r="H663" s="253"/>
      <c r="I663" s="253"/>
      <c r="J663" s="253"/>
      <c r="K663" s="253"/>
      <c r="L663" s="253"/>
      <c r="M663" s="253"/>
      <c r="N663" s="253"/>
      <c r="O663" s="253"/>
      <c r="P663" s="253"/>
      <c r="Q663" s="253"/>
      <c r="R663" s="253"/>
      <c r="S663" s="253"/>
      <c r="T663" s="253"/>
      <c r="U663" s="253"/>
      <c r="V663" s="253"/>
      <c r="W663" s="243"/>
      <c r="X663" s="243"/>
    </row>
    <row r="664" spans="1:24" x14ac:dyDescent="0.3">
      <c r="A664" s="243"/>
      <c r="B664" s="253"/>
      <c r="C664" s="257"/>
      <c r="D664" s="1024"/>
      <c r="E664" s="253"/>
      <c r="F664" s="253"/>
      <c r="G664" s="253"/>
      <c r="H664" s="253"/>
      <c r="I664" s="253"/>
      <c r="J664" s="253"/>
      <c r="K664" s="253"/>
      <c r="L664" s="253"/>
      <c r="M664" s="253"/>
      <c r="N664" s="253"/>
      <c r="O664" s="253"/>
      <c r="P664" s="253"/>
      <c r="Q664" s="253"/>
      <c r="R664" s="253"/>
      <c r="S664" s="253"/>
      <c r="T664" s="253"/>
      <c r="U664" s="253"/>
      <c r="V664" s="253"/>
      <c r="W664" s="243"/>
      <c r="X664" s="243"/>
    </row>
    <row r="665" spans="1:24" x14ac:dyDescent="0.3">
      <c r="A665" s="243"/>
      <c r="B665" s="253"/>
      <c r="C665" s="257"/>
      <c r="D665" s="1024"/>
      <c r="E665" s="253"/>
      <c r="F665" s="253"/>
      <c r="G665" s="253"/>
      <c r="H665" s="253"/>
      <c r="I665" s="253"/>
      <c r="J665" s="253"/>
      <c r="K665" s="253"/>
      <c r="L665" s="253"/>
      <c r="M665" s="253"/>
      <c r="N665" s="253"/>
      <c r="O665" s="253"/>
      <c r="P665" s="253"/>
      <c r="Q665" s="253"/>
      <c r="R665" s="253"/>
      <c r="S665" s="253"/>
      <c r="T665" s="253"/>
      <c r="U665" s="253"/>
      <c r="V665" s="253"/>
      <c r="W665" s="243"/>
      <c r="X665" s="243"/>
    </row>
    <row r="666" spans="1:24" x14ac:dyDescent="0.3">
      <c r="A666" s="243"/>
      <c r="B666" s="253"/>
      <c r="C666" s="257"/>
      <c r="D666" s="1024"/>
      <c r="E666" s="253"/>
      <c r="F666" s="253"/>
      <c r="G666" s="253"/>
      <c r="H666" s="253"/>
      <c r="I666" s="253"/>
      <c r="J666" s="253"/>
      <c r="K666" s="253"/>
      <c r="L666" s="253"/>
      <c r="M666" s="253"/>
      <c r="N666" s="253"/>
      <c r="O666" s="253"/>
      <c r="P666" s="253"/>
      <c r="Q666" s="253"/>
      <c r="R666" s="253"/>
      <c r="S666" s="253"/>
      <c r="T666" s="253"/>
      <c r="U666" s="253"/>
      <c r="V666" s="253"/>
      <c r="W666" s="243"/>
      <c r="X666" s="243"/>
    </row>
    <row r="667" spans="1:24" x14ac:dyDescent="0.3">
      <c r="A667" s="243"/>
      <c r="B667" s="253"/>
      <c r="C667" s="257"/>
      <c r="D667" s="1024"/>
      <c r="E667" s="253"/>
      <c r="F667" s="253"/>
      <c r="G667" s="253"/>
      <c r="H667" s="253"/>
      <c r="I667" s="253"/>
      <c r="J667" s="253"/>
      <c r="K667" s="253"/>
      <c r="L667" s="253"/>
      <c r="M667" s="253"/>
      <c r="N667" s="253"/>
      <c r="O667" s="253"/>
      <c r="P667" s="253"/>
      <c r="Q667" s="253"/>
      <c r="R667" s="253"/>
      <c r="S667" s="253"/>
      <c r="T667" s="253"/>
      <c r="U667" s="253"/>
      <c r="V667" s="253"/>
      <c r="W667" s="243"/>
      <c r="X667" s="243"/>
    </row>
    <row r="668" spans="1:24" x14ac:dyDescent="0.3">
      <c r="A668" s="243"/>
      <c r="B668" s="253"/>
      <c r="C668" s="257"/>
      <c r="D668" s="1024"/>
      <c r="E668" s="253"/>
      <c r="F668" s="253"/>
      <c r="G668" s="253"/>
      <c r="H668" s="253"/>
      <c r="I668" s="253"/>
      <c r="J668" s="253"/>
      <c r="K668" s="253"/>
      <c r="L668" s="253"/>
      <c r="M668" s="253"/>
      <c r="N668" s="253"/>
      <c r="O668" s="253"/>
      <c r="P668" s="253"/>
      <c r="Q668" s="253"/>
      <c r="R668" s="253"/>
      <c r="S668" s="253"/>
      <c r="T668" s="253"/>
      <c r="U668" s="253"/>
      <c r="V668" s="253"/>
      <c r="W668" s="243"/>
      <c r="X668" s="243"/>
    </row>
    <row r="669" spans="1:24" x14ac:dyDescent="0.3">
      <c r="A669" s="243"/>
      <c r="B669" s="253"/>
      <c r="C669" s="257"/>
      <c r="D669" s="1024"/>
      <c r="E669" s="253"/>
      <c r="F669" s="253"/>
      <c r="G669" s="253"/>
      <c r="H669" s="253"/>
      <c r="I669" s="253"/>
      <c r="J669" s="253"/>
      <c r="K669" s="253"/>
      <c r="L669" s="253"/>
      <c r="M669" s="253"/>
      <c r="N669" s="253"/>
      <c r="O669" s="253"/>
      <c r="P669" s="253"/>
      <c r="Q669" s="253"/>
      <c r="R669" s="253"/>
      <c r="S669" s="253"/>
      <c r="T669" s="253"/>
      <c r="U669" s="253"/>
      <c r="V669" s="253"/>
      <c r="W669" s="243"/>
      <c r="X669" s="243"/>
    </row>
    <row r="670" spans="1:24" x14ac:dyDescent="0.3">
      <c r="A670" s="243"/>
      <c r="B670" s="253"/>
      <c r="C670" s="257"/>
      <c r="D670" s="1024"/>
      <c r="E670" s="253"/>
      <c r="F670" s="253"/>
      <c r="G670" s="253"/>
      <c r="H670" s="253"/>
      <c r="I670" s="253"/>
      <c r="J670" s="253"/>
      <c r="K670" s="253"/>
      <c r="L670" s="253"/>
      <c r="M670" s="253"/>
      <c r="N670" s="253"/>
      <c r="O670" s="253"/>
      <c r="P670" s="253"/>
      <c r="Q670" s="253"/>
      <c r="R670" s="253"/>
      <c r="S670" s="253"/>
      <c r="T670" s="253"/>
      <c r="U670" s="253"/>
      <c r="V670" s="253"/>
      <c r="W670" s="243"/>
      <c r="X670" s="243"/>
    </row>
    <row r="671" spans="1:24" x14ac:dyDescent="0.3">
      <c r="A671" s="243"/>
      <c r="B671" s="253"/>
      <c r="C671" s="257"/>
      <c r="D671" s="1024"/>
      <c r="E671" s="253"/>
      <c r="F671" s="253"/>
      <c r="G671" s="253"/>
      <c r="H671" s="253"/>
      <c r="I671" s="253"/>
      <c r="J671" s="253"/>
      <c r="K671" s="253"/>
      <c r="L671" s="253"/>
      <c r="M671" s="253"/>
      <c r="N671" s="253"/>
      <c r="O671" s="253"/>
      <c r="P671" s="253"/>
      <c r="Q671" s="253"/>
      <c r="R671" s="253"/>
      <c r="S671" s="253"/>
      <c r="T671" s="253"/>
      <c r="U671" s="253"/>
      <c r="V671" s="253"/>
      <c r="W671" s="243"/>
      <c r="X671" s="243"/>
    </row>
    <row r="672" spans="1:24" x14ac:dyDescent="0.3">
      <c r="A672" s="243"/>
      <c r="B672" s="253"/>
      <c r="C672" s="257"/>
      <c r="D672" s="1024"/>
      <c r="E672" s="253"/>
      <c r="F672" s="253"/>
      <c r="G672" s="253"/>
      <c r="H672" s="253"/>
      <c r="I672" s="253"/>
      <c r="J672" s="253"/>
      <c r="K672" s="253"/>
      <c r="L672" s="253"/>
      <c r="M672" s="253"/>
      <c r="N672" s="253"/>
      <c r="O672" s="253"/>
      <c r="P672" s="253"/>
      <c r="Q672" s="253"/>
      <c r="R672" s="253"/>
      <c r="S672" s="253"/>
      <c r="T672" s="253"/>
      <c r="U672" s="253"/>
      <c r="V672" s="253"/>
      <c r="W672" s="243"/>
      <c r="X672" s="243"/>
    </row>
    <row r="673" spans="1:24" x14ac:dyDescent="0.3">
      <c r="A673" s="243"/>
      <c r="B673" s="253"/>
      <c r="C673" s="257"/>
      <c r="D673" s="1024"/>
      <c r="E673" s="253"/>
      <c r="F673" s="253"/>
      <c r="G673" s="253"/>
      <c r="H673" s="253"/>
      <c r="I673" s="253"/>
      <c r="J673" s="253"/>
      <c r="K673" s="253"/>
      <c r="L673" s="253"/>
      <c r="M673" s="253"/>
      <c r="N673" s="253"/>
      <c r="O673" s="253"/>
      <c r="P673" s="253"/>
      <c r="Q673" s="253"/>
      <c r="R673" s="253"/>
      <c r="S673" s="253"/>
      <c r="T673" s="253"/>
      <c r="U673" s="253"/>
      <c r="V673" s="253"/>
      <c r="W673" s="243"/>
      <c r="X673" s="243"/>
    </row>
    <row r="674" spans="1:24" x14ac:dyDescent="0.3">
      <c r="A674" s="243"/>
      <c r="B674" s="253"/>
      <c r="C674" s="257"/>
      <c r="D674" s="1024"/>
      <c r="E674" s="253"/>
      <c r="F674" s="253"/>
      <c r="G674" s="253"/>
      <c r="H674" s="253"/>
      <c r="I674" s="253"/>
      <c r="J674" s="253"/>
      <c r="K674" s="253"/>
      <c r="L674" s="253"/>
      <c r="M674" s="253"/>
      <c r="N674" s="253"/>
      <c r="O674" s="253"/>
      <c r="P674" s="253"/>
      <c r="Q674" s="253"/>
      <c r="R674" s="253"/>
      <c r="S674" s="253"/>
      <c r="T674" s="253"/>
      <c r="U674" s="253"/>
      <c r="V674" s="253"/>
      <c r="W674" s="243"/>
      <c r="X674" s="243"/>
    </row>
    <row r="675" spans="1:24" x14ac:dyDescent="0.3">
      <c r="A675" s="243"/>
      <c r="B675" s="253"/>
      <c r="C675" s="257"/>
      <c r="D675" s="1024"/>
      <c r="E675" s="253"/>
      <c r="F675" s="253"/>
      <c r="G675" s="253"/>
      <c r="H675" s="253"/>
      <c r="I675" s="253"/>
      <c r="J675" s="253"/>
      <c r="K675" s="253"/>
      <c r="L675" s="253"/>
      <c r="M675" s="253"/>
      <c r="N675" s="253"/>
      <c r="O675" s="253"/>
      <c r="P675" s="253"/>
      <c r="Q675" s="253"/>
      <c r="R675" s="253"/>
      <c r="S675" s="253"/>
      <c r="T675" s="253"/>
      <c r="U675" s="253"/>
      <c r="V675" s="253"/>
      <c r="W675" s="243"/>
      <c r="X675" s="243"/>
    </row>
    <row r="676" spans="1:24" x14ac:dyDescent="0.3">
      <c r="A676" s="243"/>
      <c r="B676" s="253"/>
      <c r="C676" s="257"/>
      <c r="D676" s="1024"/>
      <c r="E676" s="253"/>
      <c r="F676" s="253"/>
      <c r="G676" s="253"/>
      <c r="H676" s="253"/>
      <c r="I676" s="253"/>
      <c r="J676" s="253"/>
      <c r="K676" s="253"/>
      <c r="L676" s="253"/>
      <c r="M676" s="253"/>
      <c r="N676" s="253"/>
      <c r="O676" s="253"/>
      <c r="P676" s="253"/>
      <c r="Q676" s="253"/>
      <c r="R676" s="253"/>
      <c r="S676" s="253"/>
      <c r="T676" s="253"/>
      <c r="U676" s="253"/>
      <c r="V676" s="253"/>
      <c r="W676" s="243"/>
      <c r="X676" s="243"/>
    </row>
    <row r="677" spans="1:24" x14ac:dyDescent="0.3">
      <c r="A677" s="243"/>
      <c r="B677" s="253"/>
      <c r="C677" s="257"/>
      <c r="D677" s="1024"/>
      <c r="E677" s="253"/>
      <c r="F677" s="253"/>
      <c r="G677" s="253"/>
      <c r="H677" s="253"/>
      <c r="I677" s="253"/>
      <c r="J677" s="253"/>
      <c r="K677" s="253"/>
      <c r="L677" s="253"/>
      <c r="M677" s="253"/>
      <c r="N677" s="253"/>
      <c r="O677" s="253"/>
      <c r="P677" s="253"/>
      <c r="Q677" s="253"/>
      <c r="R677" s="253"/>
      <c r="S677" s="253"/>
      <c r="T677" s="253"/>
      <c r="U677" s="253"/>
      <c r="V677" s="253"/>
      <c r="W677" s="243"/>
      <c r="X677" s="243"/>
    </row>
    <row r="678" spans="1:24" x14ac:dyDescent="0.3">
      <c r="A678" s="243"/>
      <c r="B678" s="253"/>
      <c r="C678" s="257"/>
      <c r="D678" s="1024"/>
      <c r="E678" s="253"/>
      <c r="F678" s="253"/>
      <c r="G678" s="253"/>
      <c r="H678" s="253"/>
      <c r="I678" s="253"/>
      <c r="J678" s="253"/>
      <c r="K678" s="253"/>
      <c r="L678" s="253"/>
      <c r="M678" s="253"/>
      <c r="N678" s="253"/>
      <c r="O678" s="253"/>
      <c r="P678" s="253"/>
      <c r="Q678" s="253"/>
      <c r="R678" s="253"/>
      <c r="S678" s="253"/>
      <c r="T678" s="253"/>
      <c r="U678" s="253"/>
      <c r="V678" s="253"/>
      <c r="W678" s="243"/>
      <c r="X678" s="243"/>
    </row>
    <row r="679" spans="1:24" x14ac:dyDescent="0.3">
      <c r="A679" s="243"/>
      <c r="B679" s="253"/>
      <c r="C679" s="257"/>
      <c r="D679" s="1024"/>
      <c r="E679" s="253"/>
      <c r="F679" s="253"/>
      <c r="G679" s="253"/>
      <c r="H679" s="253"/>
      <c r="I679" s="253"/>
      <c r="J679" s="253"/>
      <c r="K679" s="253"/>
      <c r="L679" s="253"/>
      <c r="M679" s="253"/>
      <c r="N679" s="253"/>
      <c r="O679" s="253"/>
      <c r="P679" s="253"/>
      <c r="Q679" s="253"/>
      <c r="R679" s="253"/>
      <c r="S679" s="253"/>
      <c r="T679" s="253"/>
      <c r="U679" s="253"/>
      <c r="V679" s="253"/>
      <c r="W679" s="243"/>
      <c r="X679" s="243"/>
    </row>
    <row r="680" spans="1:24" x14ac:dyDescent="0.3">
      <c r="A680" s="243"/>
      <c r="B680" s="253"/>
      <c r="C680" s="257"/>
      <c r="D680" s="1024"/>
      <c r="E680" s="253"/>
      <c r="F680" s="253"/>
      <c r="G680" s="253"/>
      <c r="H680" s="253"/>
      <c r="I680" s="253"/>
      <c r="J680" s="253"/>
      <c r="K680" s="253"/>
      <c r="L680" s="253"/>
      <c r="M680" s="253"/>
      <c r="N680" s="253"/>
      <c r="O680" s="253"/>
      <c r="P680" s="253"/>
      <c r="Q680" s="253"/>
      <c r="R680" s="253"/>
      <c r="S680" s="253"/>
      <c r="T680" s="253"/>
      <c r="U680" s="253"/>
      <c r="V680" s="253"/>
      <c r="W680" s="243"/>
      <c r="X680" s="243"/>
    </row>
    <row r="681" spans="1:24" x14ac:dyDescent="0.3">
      <c r="A681" s="243"/>
      <c r="B681" s="253"/>
      <c r="C681" s="257"/>
      <c r="D681" s="1024"/>
      <c r="E681" s="253"/>
      <c r="F681" s="253"/>
      <c r="G681" s="253"/>
      <c r="H681" s="253"/>
      <c r="I681" s="253"/>
      <c r="J681" s="253"/>
      <c r="K681" s="253"/>
      <c r="L681" s="253"/>
      <c r="M681" s="253"/>
      <c r="N681" s="253"/>
      <c r="O681" s="253"/>
      <c r="P681" s="253"/>
      <c r="Q681" s="253"/>
      <c r="R681" s="253"/>
      <c r="S681" s="253"/>
      <c r="T681" s="253"/>
      <c r="U681" s="253"/>
      <c r="V681" s="253"/>
      <c r="W681" s="243"/>
      <c r="X681" s="243"/>
    </row>
    <row r="682" spans="1:24" x14ac:dyDescent="0.3">
      <c r="A682" s="243"/>
      <c r="B682" s="253"/>
      <c r="C682" s="257"/>
      <c r="D682" s="1024"/>
      <c r="E682" s="253"/>
      <c r="F682" s="253"/>
      <c r="G682" s="253"/>
      <c r="H682" s="253"/>
      <c r="I682" s="253"/>
      <c r="J682" s="253"/>
      <c r="K682" s="253"/>
      <c r="L682" s="253"/>
      <c r="M682" s="253"/>
      <c r="N682" s="253"/>
      <c r="O682" s="253"/>
      <c r="P682" s="253"/>
      <c r="Q682" s="253"/>
      <c r="R682" s="253"/>
      <c r="S682" s="253"/>
      <c r="T682" s="253"/>
      <c r="U682" s="253"/>
      <c r="V682" s="253"/>
      <c r="W682" s="243"/>
      <c r="X682" s="243"/>
    </row>
    <row r="683" spans="1:24" x14ac:dyDescent="0.3">
      <c r="A683" s="243"/>
      <c r="B683" s="253"/>
      <c r="C683" s="257"/>
      <c r="D683" s="1024"/>
      <c r="E683" s="253"/>
      <c r="F683" s="253"/>
      <c r="G683" s="253"/>
      <c r="H683" s="253"/>
      <c r="I683" s="253"/>
      <c r="J683" s="253"/>
      <c r="K683" s="253"/>
      <c r="L683" s="253"/>
      <c r="M683" s="253"/>
      <c r="N683" s="253"/>
      <c r="O683" s="253"/>
      <c r="P683" s="253"/>
      <c r="Q683" s="253"/>
      <c r="R683" s="253"/>
      <c r="S683" s="253"/>
      <c r="T683" s="253"/>
      <c r="U683" s="253"/>
      <c r="V683" s="253"/>
      <c r="W683" s="243"/>
      <c r="X683" s="243"/>
    </row>
    <row r="684" spans="1:24" x14ac:dyDescent="0.3">
      <c r="A684" s="243"/>
      <c r="B684" s="253"/>
      <c r="C684" s="257"/>
      <c r="D684" s="1024"/>
      <c r="E684" s="253"/>
      <c r="F684" s="253"/>
      <c r="G684" s="253"/>
      <c r="H684" s="253"/>
      <c r="I684" s="253"/>
      <c r="J684" s="253"/>
      <c r="K684" s="253"/>
      <c r="L684" s="253"/>
      <c r="M684" s="253"/>
      <c r="N684" s="253"/>
      <c r="O684" s="253"/>
      <c r="P684" s="253"/>
      <c r="Q684" s="253"/>
      <c r="R684" s="253"/>
      <c r="S684" s="253"/>
      <c r="T684" s="253"/>
      <c r="U684" s="253"/>
      <c r="V684" s="253"/>
      <c r="W684" s="243"/>
      <c r="X684" s="243"/>
    </row>
    <row r="685" spans="1:24" x14ac:dyDescent="0.3">
      <c r="A685" s="243"/>
      <c r="B685" s="253"/>
      <c r="C685" s="257"/>
      <c r="D685" s="1024"/>
      <c r="E685" s="253"/>
      <c r="F685" s="253"/>
      <c r="G685" s="253"/>
      <c r="H685" s="253"/>
      <c r="I685" s="253"/>
      <c r="J685" s="253"/>
      <c r="K685" s="253"/>
      <c r="L685" s="253"/>
      <c r="M685" s="253"/>
      <c r="N685" s="253"/>
      <c r="O685" s="253"/>
      <c r="P685" s="253"/>
      <c r="Q685" s="253"/>
      <c r="R685" s="253"/>
      <c r="S685" s="253"/>
      <c r="T685" s="253"/>
      <c r="U685" s="253"/>
      <c r="V685" s="253"/>
      <c r="W685" s="243"/>
      <c r="X685" s="243"/>
    </row>
    <row r="686" spans="1:24" x14ac:dyDescent="0.3">
      <c r="A686" s="243"/>
      <c r="B686" s="253"/>
      <c r="C686" s="257"/>
      <c r="D686" s="1024"/>
      <c r="E686" s="253"/>
      <c r="F686" s="253"/>
      <c r="G686" s="253"/>
      <c r="H686" s="253"/>
      <c r="I686" s="253"/>
      <c r="J686" s="253"/>
      <c r="K686" s="253"/>
      <c r="L686" s="253"/>
      <c r="M686" s="253"/>
      <c r="N686" s="253"/>
      <c r="O686" s="253"/>
      <c r="P686" s="253"/>
      <c r="Q686" s="253"/>
      <c r="R686" s="253"/>
      <c r="S686" s="253"/>
      <c r="T686" s="253"/>
      <c r="U686" s="253"/>
      <c r="V686" s="253"/>
      <c r="W686" s="243"/>
      <c r="X686" s="243"/>
    </row>
    <row r="687" spans="1:24" x14ac:dyDescent="0.3">
      <c r="A687" s="243"/>
      <c r="B687" s="253"/>
      <c r="C687" s="257"/>
      <c r="D687" s="1024"/>
      <c r="E687" s="253"/>
      <c r="F687" s="253"/>
      <c r="G687" s="253"/>
      <c r="H687" s="253"/>
      <c r="I687" s="253"/>
      <c r="J687" s="253"/>
      <c r="K687" s="253"/>
      <c r="L687" s="253"/>
      <c r="M687" s="253"/>
      <c r="N687" s="253"/>
      <c r="O687" s="253"/>
      <c r="P687" s="253"/>
      <c r="Q687" s="253"/>
      <c r="R687" s="253"/>
      <c r="S687" s="253"/>
      <c r="T687" s="253"/>
      <c r="U687" s="253"/>
      <c r="V687" s="253"/>
      <c r="W687" s="243"/>
      <c r="X687" s="243"/>
    </row>
    <row r="688" spans="1:24" x14ac:dyDescent="0.3">
      <c r="A688" s="243"/>
      <c r="B688" s="253"/>
      <c r="C688" s="257"/>
      <c r="D688" s="1024"/>
      <c r="E688" s="253"/>
      <c r="F688" s="253"/>
      <c r="G688" s="253"/>
      <c r="H688" s="253"/>
      <c r="I688" s="253"/>
      <c r="J688" s="253"/>
      <c r="K688" s="253"/>
      <c r="L688" s="253"/>
      <c r="M688" s="253"/>
      <c r="N688" s="253"/>
      <c r="O688" s="253"/>
      <c r="P688" s="253"/>
      <c r="Q688" s="253"/>
      <c r="R688" s="253"/>
      <c r="S688" s="253"/>
      <c r="T688" s="253"/>
      <c r="U688" s="253"/>
      <c r="V688" s="253"/>
      <c r="W688" s="243"/>
      <c r="X688" s="243"/>
    </row>
    <row r="689" spans="1:24" x14ac:dyDescent="0.3">
      <c r="A689" s="243"/>
      <c r="B689" s="253"/>
      <c r="C689" s="257"/>
      <c r="D689" s="1024"/>
      <c r="E689" s="253"/>
      <c r="F689" s="253"/>
      <c r="G689" s="253"/>
      <c r="H689" s="253"/>
      <c r="I689" s="253"/>
      <c r="J689" s="253"/>
      <c r="K689" s="253"/>
      <c r="L689" s="253"/>
      <c r="M689" s="253"/>
      <c r="N689" s="253"/>
      <c r="O689" s="253"/>
      <c r="P689" s="253"/>
      <c r="Q689" s="253"/>
      <c r="R689" s="253"/>
      <c r="S689" s="253"/>
      <c r="T689" s="253"/>
      <c r="U689" s="253"/>
      <c r="V689" s="253"/>
      <c r="W689" s="243"/>
      <c r="X689" s="243"/>
    </row>
    <row r="690" spans="1:24" x14ac:dyDescent="0.3">
      <c r="A690" s="243"/>
      <c r="B690" s="253"/>
      <c r="C690" s="257"/>
      <c r="D690" s="1024"/>
      <c r="E690" s="253"/>
      <c r="F690" s="253"/>
      <c r="G690" s="253"/>
      <c r="H690" s="253"/>
      <c r="I690" s="253"/>
      <c r="J690" s="253"/>
      <c r="K690" s="253"/>
      <c r="L690" s="253"/>
      <c r="M690" s="253"/>
      <c r="N690" s="253"/>
      <c r="O690" s="253"/>
      <c r="P690" s="253"/>
      <c r="Q690" s="253"/>
      <c r="R690" s="253"/>
      <c r="S690" s="253"/>
      <c r="T690" s="253"/>
      <c r="U690" s="253"/>
      <c r="V690" s="253"/>
      <c r="W690" s="243"/>
      <c r="X690" s="243"/>
    </row>
    <row r="691" spans="1:24" x14ac:dyDescent="0.3">
      <c r="A691" s="243"/>
      <c r="B691" s="253"/>
      <c r="C691" s="257"/>
      <c r="D691" s="1024"/>
      <c r="E691" s="253"/>
      <c r="F691" s="253"/>
      <c r="G691" s="253"/>
      <c r="H691" s="253"/>
      <c r="I691" s="253"/>
      <c r="J691" s="253"/>
      <c r="K691" s="253"/>
      <c r="L691" s="253"/>
      <c r="M691" s="253"/>
      <c r="N691" s="253"/>
      <c r="O691" s="253"/>
      <c r="P691" s="253"/>
      <c r="Q691" s="253"/>
      <c r="R691" s="253"/>
      <c r="S691" s="253"/>
      <c r="T691" s="253"/>
      <c r="U691" s="253"/>
      <c r="V691" s="253"/>
      <c r="W691" s="243"/>
      <c r="X691" s="243"/>
    </row>
    <row r="692" spans="1:24" x14ac:dyDescent="0.3">
      <c r="A692" s="243"/>
      <c r="B692" s="253"/>
      <c r="C692" s="257"/>
      <c r="D692" s="1024"/>
      <c r="E692" s="253"/>
      <c r="F692" s="253"/>
      <c r="G692" s="253"/>
      <c r="H692" s="253"/>
      <c r="I692" s="253"/>
      <c r="J692" s="253"/>
      <c r="K692" s="253"/>
      <c r="L692" s="253"/>
      <c r="M692" s="253"/>
      <c r="N692" s="253"/>
      <c r="O692" s="253"/>
      <c r="P692" s="253"/>
      <c r="Q692" s="253"/>
      <c r="R692" s="253"/>
      <c r="S692" s="253"/>
      <c r="T692" s="253"/>
      <c r="U692" s="253"/>
      <c r="V692" s="253"/>
      <c r="W692" s="243"/>
      <c r="X692" s="243"/>
    </row>
    <row r="693" spans="1:24" x14ac:dyDescent="0.3">
      <c r="A693" s="243"/>
      <c r="B693" s="253"/>
      <c r="C693" s="257"/>
      <c r="D693" s="1024"/>
      <c r="E693" s="253"/>
      <c r="F693" s="253"/>
      <c r="G693" s="253"/>
      <c r="H693" s="253"/>
      <c r="I693" s="253"/>
      <c r="J693" s="253"/>
      <c r="K693" s="253"/>
      <c r="L693" s="253"/>
      <c r="M693" s="253"/>
      <c r="N693" s="253"/>
      <c r="O693" s="253"/>
      <c r="P693" s="253"/>
      <c r="Q693" s="253"/>
      <c r="R693" s="253"/>
      <c r="S693" s="253"/>
      <c r="T693" s="253"/>
      <c r="U693" s="253"/>
      <c r="V693" s="253"/>
      <c r="W693" s="243"/>
      <c r="X693" s="243"/>
    </row>
    <row r="694" spans="1:24" x14ac:dyDescent="0.3">
      <c r="A694" s="243"/>
      <c r="B694" s="253"/>
      <c r="C694" s="257"/>
      <c r="D694" s="1024"/>
      <c r="E694" s="253"/>
      <c r="F694" s="253"/>
      <c r="G694" s="253"/>
      <c r="H694" s="253"/>
      <c r="I694" s="253"/>
      <c r="J694" s="253"/>
      <c r="K694" s="253"/>
      <c r="L694" s="253"/>
      <c r="M694" s="253"/>
      <c r="N694" s="253"/>
      <c r="O694" s="253"/>
      <c r="P694" s="253"/>
      <c r="Q694" s="253"/>
      <c r="R694" s="253"/>
      <c r="S694" s="253"/>
      <c r="T694" s="253"/>
      <c r="U694" s="253"/>
      <c r="V694" s="253"/>
      <c r="W694" s="243"/>
      <c r="X694" s="243"/>
    </row>
    <row r="695" spans="1:24" x14ac:dyDescent="0.3">
      <c r="A695" s="243"/>
      <c r="B695" s="253"/>
      <c r="C695" s="257"/>
      <c r="D695" s="1024"/>
      <c r="E695" s="253"/>
      <c r="F695" s="253"/>
      <c r="G695" s="253"/>
      <c r="H695" s="253"/>
      <c r="I695" s="253"/>
      <c r="J695" s="253"/>
      <c r="K695" s="253"/>
      <c r="L695" s="253"/>
      <c r="M695" s="253"/>
      <c r="N695" s="253"/>
      <c r="O695" s="253"/>
      <c r="P695" s="253"/>
      <c r="Q695" s="253"/>
      <c r="R695" s="253"/>
      <c r="S695" s="253"/>
      <c r="T695" s="253"/>
      <c r="U695" s="253"/>
      <c r="V695" s="253"/>
      <c r="W695" s="243"/>
      <c r="X695" s="243"/>
    </row>
    <row r="696" spans="1:24" x14ac:dyDescent="0.3">
      <c r="A696" s="243"/>
      <c r="B696" s="253"/>
      <c r="C696" s="257"/>
      <c r="D696" s="1024"/>
      <c r="E696" s="253"/>
      <c r="F696" s="253"/>
      <c r="G696" s="253"/>
      <c r="H696" s="253"/>
      <c r="I696" s="253"/>
      <c r="J696" s="253"/>
      <c r="K696" s="253"/>
      <c r="L696" s="253"/>
      <c r="M696" s="253"/>
      <c r="N696" s="253"/>
      <c r="O696" s="253"/>
      <c r="P696" s="253"/>
      <c r="Q696" s="253"/>
      <c r="R696" s="253"/>
      <c r="S696" s="253"/>
      <c r="T696" s="253"/>
      <c r="U696" s="253"/>
      <c r="V696" s="253"/>
      <c r="W696" s="243"/>
      <c r="X696" s="243"/>
    </row>
    <row r="697" spans="1:24" x14ac:dyDescent="0.3">
      <c r="A697" s="243"/>
      <c r="B697" s="253"/>
      <c r="C697" s="257"/>
      <c r="D697" s="1024"/>
      <c r="E697" s="253"/>
      <c r="F697" s="253"/>
      <c r="G697" s="253"/>
      <c r="H697" s="253"/>
      <c r="I697" s="253"/>
      <c r="J697" s="253"/>
      <c r="K697" s="253"/>
      <c r="L697" s="253"/>
      <c r="M697" s="253"/>
      <c r="N697" s="253"/>
      <c r="O697" s="253"/>
      <c r="P697" s="253"/>
      <c r="Q697" s="253"/>
      <c r="R697" s="253"/>
      <c r="S697" s="253"/>
      <c r="T697" s="253"/>
      <c r="U697" s="253"/>
      <c r="V697" s="253"/>
      <c r="W697" s="243"/>
      <c r="X697" s="243"/>
    </row>
    <row r="698" spans="1:24" x14ac:dyDescent="0.3">
      <c r="A698" s="243"/>
      <c r="B698" s="253"/>
      <c r="C698" s="257"/>
      <c r="D698" s="1024"/>
      <c r="E698" s="253"/>
      <c r="F698" s="253"/>
      <c r="G698" s="253"/>
      <c r="H698" s="253"/>
      <c r="I698" s="253"/>
      <c r="J698" s="253"/>
      <c r="K698" s="253"/>
      <c r="L698" s="253"/>
      <c r="M698" s="253"/>
      <c r="N698" s="253"/>
      <c r="O698" s="253"/>
      <c r="P698" s="253"/>
      <c r="Q698" s="253"/>
      <c r="R698" s="253"/>
      <c r="S698" s="253"/>
      <c r="T698" s="253"/>
      <c r="U698" s="253"/>
      <c r="V698" s="253"/>
      <c r="W698" s="243"/>
      <c r="X698" s="243"/>
    </row>
    <row r="699" spans="1:24" x14ac:dyDescent="0.3">
      <c r="A699" s="243"/>
      <c r="B699" s="253"/>
      <c r="C699" s="257"/>
      <c r="D699" s="1024"/>
      <c r="E699" s="253"/>
      <c r="F699" s="253"/>
      <c r="G699" s="253"/>
      <c r="H699" s="253"/>
      <c r="I699" s="253"/>
      <c r="J699" s="253"/>
      <c r="K699" s="253"/>
      <c r="L699" s="253"/>
      <c r="M699" s="253"/>
      <c r="N699" s="253"/>
      <c r="O699" s="253"/>
      <c r="P699" s="253"/>
      <c r="Q699" s="253"/>
      <c r="R699" s="253"/>
      <c r="S699" s="253"/>
      <c r="T699" s="253"/>
      <c r="U699" s="253"/>
      <c r="V699" s="253"/>
      <c r="W699" s="243"/>
      <c r="X699" s="243"/>
    </row>
    <row r="700" spans="1:24" x14ac:dyDescent="0.3">
      <c r="A700" s="243"/>
      <c r="B700" s="253"/>
      <c r="C700" s="257"/>
      <c r="D700" s="1024"/>
      <c r="E700" s="253"/>
      <c r="F700" s="253"/>
      <c r="G700" s="253"/>
      <c r="H700" s="253"/>
      <c r="I700" s="253"/>
      <c r="J700" s="253"/>
      <c r="K700" s="253"/>
      <c r="L700" s="253"/>
      <c r="M700" s="253"/>
      <c r="N700" s="253"/>
      <c r="O700" s="253"/>
      <c r="P700" s="253"/>
      <c r="Q700" s="253"/>
      <c r="R700" s="253"/>
      <c r="S700" s="253"/>
      <c r="T700" s="253"/>
      <c r="U700" s="253"/>
      <c r="V700" s="253"/>
      <c r="W700" s="243"/>
      <c r="X700" s="243"/>
    </row>
    <row r="701" spans="1:24" x14ac:dyDescent="0.3">
      <c r="A701" s="243"/>
      <c r="B701" s="253"/>
      <c r="C701" s="257"/>
      <c r="D701" s="1024"/>
      <c r="E701" s="253"/>
      <c r="F701" s="253"/>
      <c r="G701" s="253"/>
      <c r="H701" s="253"/>
      <c r="I701" s="253"/>
      <c r="J701" s="253"/>
      <c r="K701" s="253"/>
      <c r="L701" s="253"/>
      <c r="M701" s="253"/>
      <c r="N701" s="253"/>
      <c r="O701" s="253"/>
      <c r="P701" s="253"/>
      <c r="Q701" s="253"/>
      <c r="R701" s="253"/>
      <c r="S701" s="253"/>
      <c r="T701" s="253"/>
      <c r="U701" s="253"/>
      <c r="V701" s="253"/>
      <c r="W701" s="243"/>
      <c r="X701" s="243"/>
    </row>
    <row r="702" spans="1:24" x14ac:dyDescent="0.3">
      <c r="A702" s="243"/>
      <c r="B702" s="253"/>
      <c r="C702" s="257"/>
      <c r="D702" s="1024"/>
      <c r="E702" s="253"/>
      <c r="F702" s="253"/>
      <c r="G702" s="253"/>
      <c r="H702" s="253"/>
      <c r="I702" s="253"/>
      <c r="J702" s="253"/>
      <c r="K702" s="253"/>
      <c r="L702" s="253"/>
      <c r="M702" s="253"/>
      <c r="N702" s="253"/>
      <c r="O702" s="253"/>
      <c r="P702" s="253"/>
      <c r="Q702" s="253"/>
      <c r="R702" s="253"/>
      <c r="S702" s="253"/>
      <c r="T702" s="253"/>
      <c r="U702" s="253"/>
      <c r="V702" s="253"/>
      <c r="W702" s="243"/>
      <c r="X702" s="243"/>
    </row>
    <row r="703" spans="1:24" x14ac:dyDescent="0.3">
      <c r="A703" s="243"/>
      <c r="B703" s="253"/>
      <c r="C703" s="257"/>
      <c r="D703" s="1024"/>
      <c r="E703" s="253"/>
      <c r="F703" s="253"/>
      <c r="G703" s="253"/>
      <c r="H703" s="253"/>
      <c r="I703" s="253"/>
      <c r="J703" s="253"/>
      <c r="K703" s="253"/>
      <c r="L703" s="253"/>
      <c r="M703" s="253"/>
      <c r="N703" s="253"/>
      <c r="O703" s="253"/>
      <c r="P703" s="253"/>
      <c r="Q703" s="253"/>
      <c r="R703" s="253"/>
      <c r="S703" s="253"/>
      <c r="T703" s="253"/>
      <c r="U703" s="253"/>
      <c r="V703" s="253"/>
      <c r="W703" s="243"/>
      <c r="X703" s="243"/>
    </row>
    <row r="704" spans="1:24" x14ac:dyDescent="0.3">
      <c r="A704" s="243"/>
      <c r="B704" s="253"/>
      <c r="C704" s="257"/>
      <c r="D704" s="1024"/>
      <c r="E704" s="253"/>
      <c r="F704" s="253"/>
      <c r="G704" s="253"/>
      <c r="H704" s="253"/>
      <c r="I704" s="253"/>
      <c r="J704" s="253"/>
      <c r="K704" s="253"/>
      <c r="L704" s="253"/>
      <c r="M704" s="253"/>
      <c r="N704" s="253"/>
      <c r="O704" s="253"/>
      <c r="P704" s="253"/>
      <c r="Q704" s="253"/>
      <c r="R704" s="253"/>
      <c r="S704" s="253"/>
      <c r="T704" s="253"/>
      <c r="U704" s="253"/>
      <c r="V704" s="253"/>
      <c r="W704" s="243"/>
      <c r="X704" s="243"/>
    </row>
    <row r="705" spans="1:24" x14ac:dyDescent="0.3">
      <c r="A705" s="243"/>
      <c r="B705" s="253"/>
      <c r="C705" s="257"/>
      <c r="D705" s="1024"/>
      <c r="E705" s="253"/>
      <c r="F705" s="253"/>
      <c r="G705" s="253"/>
      <c r="H705" s="253"/>
      <c r="I705" s="253"/>
      <c r="J705" s="253"/>
      <c r="K705" s="253"/>
      <c r="L705" s="253"/>
      <c r="M705" s="253"/>
      <c r="N705" s="253"/>
      <c r="O705" s="253"/>
      <c r="P705" s="253"/>
      <c r="Q705" s="253"/>
      <c r="R705" s="253"/>
      <c r="S705" s="253"/>
      <c r="T705" s="253"/>
      <c r="U705" s="253"/>
      <c r="V705" s="253"/>
      <c r="W705" s="243"/>
      <c r="X705" s="243"/>
    </row>
    <row r="706" spans="1:24" x14ac:dyDescent="0.3">
      <c r="A706" s="243"/>
      <c r="B706" s="253"/>
      <c r="C706" s="257"/>
      <c r="D706" s="1024"/>
      <c r="E706" s="253"/>
      <c r="F706" s="253"/>
      <c r="G706" s="253"/>
      <c r="H706" s="253"/>
      <c r="I706" s="253"/>
      <c r="J706" s="253"/>
      <c r="K706" s="253"/>
      <c r="L706" s="253"/>
      <c r="M706" s="253"/>
      <c r="N706" s="253"/>
      <c r="O706" s="253"/>
      <c r="P706" s="253"/>
      <c r="Q706" s="253"/>
      <c r="R706" s="253"/>
      <c r="S706" s="253"/>
      <c r="T706" s="253"/>
      <c r="U706" s="253"/>
      <c r="V706" s="253"/>
      <c r="W706" s="243"/>
      <c r="X706" s="243"/>
    </row>
    <row r="707" spans="1:24" x14ac:dyDescent="0.3">
      <c r="A707" s="243"/>
      <c r="B707" s="253"/>
      <c r="C707" s="257"/>
      <c r="D707" s="1024"/>
      <c r="E707" s="253"/>
      <c r="F707" s="253"/>
      <c r="G707" s="253"/>
      <c r="H707" s="253"/>
      <c r="I707" s="253"/>
      <c r="J707" s="253"/>
      <c r="K707" s="253"/>
      <c r="L707" s="253"/>
      <c r="M707" s="253"/>
      <c r="N707" s="253"/>
      <c r="O707" s="253"/>
      <c r="P707" s="253"/>
      <c r="Q707" s="253"/>
      <c r="R707" s="253"/>
      <c r="S707" s="253"/>
      <c r="T707" s="253"/>
      <c r="U707" s="253"/>
      <c r="V707" s="253"/>
      <c r="W707" s="243"/>
      <c r="X707" s="243"/>
    </row>
    <row r="708" spans="1:24" x14ac:dyDescent="0.3">
      <c r="A708" s="243"/>
      <c r="B708" s="253"/>
      <c r="C708" s="257"/>
      <c r="D708" s="1024"/>
      <c r="E708" s="253"/>
      <c r="F708" s="253"/>
      <c r="G708" s="253"/>
      <c r="H708" s="253"/>
      <c r="I708" s="253"/>
      <c r="J708" s="253"/>
      <c r="K708" s="253"/>
      <c r="L708" s="253"/>
      <c r="M708" s="253"/>
      <c r="N708" s="253"/>
      <c r="O708" s="253"/>
      <c r="P708" s="253"/>
      <c r="Q708" s="253"/>
      <c r="R708" s="253"/>
      <c r="S708" s="253"/>
      <c r="T708" s="253"/>
      <c r="U708" s="253"/>
      <c r="V708" s="253"/>
      <c r="W708" s="243"/>
      <c r="X708" s="243"/>
    </row>
    <row r="709" spans="1:24" x14ac:dyDescent="0.3">
      <c r="A709" s="243"/>
      <c r="B709" s="253"/>
      <c r="C709" s="257"/>
      <c r="D709" s="1024"/>
      <c r="E709" s="253"/>
      <c r="F709" s="253"/>
      <c r="G709" s="253"/>
      <c r="H709" s="253"/>
      <c r="I709" s="253"/>
      <c r="J709" s="253"/>
      <c r="K709" s="253"/>
      <c r="L709" s="253"/>
      <c r="M709" s="253"/>
      <c r="N709" s="253"/>
      <c r="O709" s="253"/>
      <c r="P709" s="253"/>
      <c r="Q709" s="253"/>
      <c r="R709" s="253"/>
      <c r="S709" s="253"/>
      <c r="T709" s="253"/>
      <c r="U709" s="253"/>
      <c r="V709" s="253"/>
      <c r="W709" s="243"/>
      <c r="X709" s="243"/>
    </row>
    <row r="710" spans="1:24" x14ac:dyDescent="0.3">
      <c r="A710" s="243"/>
      <c r="B710" s="253"/>
      <c r="C710" s="257"/>
      <c r="D710" s="1024"/>
      <c r="E710" s="253"/>
      <c r="F710" s="253"/>
      <c r="G710" s="253"/>
      <c r="H710" s="253"/>
      <c r="I710" s="253"/>
      <c r="J710" s="253"/>
      <c r="K710" s="253"/>
      <c r="L710" s="253"/>
      <c r="M710" s="253"/>
      <c r="N710" s="253"/>
      <c r="O710" s="253"/>
      <c r="P710" s="253"/>
      <c r="Q710" s="253"/>
      <c r="R710" s="253"/>
      <c r="S710" s="253"/>
      <c r="T710" s="253"/>
      <c r="U710" s="253"/>
      <c r="V710" s="253"/>
      <c r="W710" s="243"/>
      <c r="X710" s="243"/>
    </row>
    <row r="711" spans="1:24" x14ac:dyDescent="0.3">
      <c r="A711" s="243"/>
      <c r="B711" s="253"/>
      <c r="C711" s="257"/>
      <c r="D711" s="1024"/>
      <c r="E711" s="253"/>
      <c r="F711" s="253"/>
      <c r="G711" s="253"/>
      <c r="H711" s="253"/>
      <c r="I711" s="253"/>
      <c r="J711" s="253"/>
      <c r="K711" s="253"/>
      <c r="L711" s="253"/>
      <c r="M711" s="253"/>
      <c r="N711" s="253"/>
      <c r="O711" s="253"/>
      <c r="P711" s="253"/>
      <c r="Q711" s="253"/>
      <c r="R711" s="253"/>
      <c r="S711" s="253"/>
      <c r="T711" s="253"/>
      <c r="U711" s="253"/>
      <c r="V711" s="253"/>
      <c r="W711" s="243"/>
      <c r="X711" s="243"/>
    </row>
    <row r="712" spans="1:24" x14ac:dyDescent="0.3">
      <c r="A712" s="243"/>
      <c r="B712" s="253"/>
      <c r="C712" s="257"/>
      <c r="D712" s="1024"/>
      <c r="E712" s="253"/>
      <c r="F712" s="253"/>
      <c r="G712" s="253"/>
      <c r="H712" s="253"/>
      <c r="I712" s="253"/>
      <c r="J712" s="253"/>
      <c r="K712" s="253"/>
      <c r="L712" s="253"/>
      <c r="M712" s="253"/>
      <c r="N712" s="253"/>
      <c r="O712" s="253"/>
      <c r="P712" s="253"/>
      <c r="Q712" s="253"/>
      <c r="R712" s="253"/>
      <c r="S712" s="253"/>
      <c r="T712" s="253"/>
      <c r="U712" s="253"/>
      <c r="V712" s="253"/>
      <c r="W712" s="243"/>
      <c r="X712" s="243"/>
    </row>
    <row r="713" spans="1:24" x14ac:dyDescent="0.3">
      <c r="A713" s="243"/>
      <c r="B713" s="253"/>
      <c r="C713" s="257"/>
      <c r="D713" s="1024"/>
      <c r="E713" s="253"/>
      <c r="F713" s="253"/>
      <c r="G713" s="253"/>
      <c r="H713" s="253"/>
      <c r="I713" s="253"/>
      <c r="J713" s="253"/>
      <c r="K713" s="253"/>
      <c r="L713" s="253"/>
      <c r="M713" s="253"/>
      <c r="N713" s="253"/>
      <c r="O713" s="253"/>
      <c r="P713" s="253"/>
      <c r="Q713" s="253"/>
      <c r="R713" s="253"/>
      <c r="S713" s="253"/>
      <c r="T713" s="253"/>
      <c r="U713" s="253"/>
      <c r="V713" s="253"/>
      <c r="W713" s="243"/>
      <c r="X713" s="243"/>
    </row>
    <row r="714" spans="1:24" x14ac:dyDescent="0.3">
      <c r="A714" s="243"/>
      <c r="B714" s="253"/>
      <c r="C714" s="257"/>
      <c r="D714" s="1024"/>
      <c r="E714" s="253"/>
      <c r="F714" s="253"/>
      <c r="G714" s="253"/>
      <c r="H714" s="253"/>
      <c r="I714" s="253"/>
      <c r="J714" s="253"/>
      <c r="K714" s="253"/>
      <c r="L714" s="253"/>
      <c r="M714" s="253"/>
      <c r="N714" s="253"/>
      <c r="O714" s="253"/>
      <c r="P714" s="253"/>
      <c r="Q714" s="253"/>
      <c r="R714" s="253"/>
      <c r="S714" s="253"/>
      <c r="T714" s="253"/>
      <c r="U714" s="253"/>
      <c r="V714" s="253"/>
      <c r="W714" s="243"/>
      <c r="X714" s="243"/>
    </row>
    <row r="715" spans="1:24" x14ac:dyDescent="0.3">
      <c r="A715" s="243"/>
      <c r="B715" s="253"/>
      <c r="C715" s="257"/>
      <c r="D715" s="1024"/>
      <c r="E715" s="253"/>
      <c r="F715" s="253"/>
      <c r="G715" s="253"/>
      <c r="H715" s="253"/>
      <c r="I715" s="253"/>
      <c r="J715" s="253"/>
      <c r="K715" s="253"/>
      <c r="L715" s="253"/>
      <c r="M715" s="253"/>
      <c r="N715" s="253"/>
      <c r="O715" s="253"/>
      <c r="P715" s="253"/>
      <c r="Q715" s="253"/>
      <c r="R715" s="253"/>
      <c r="S715" s="253"/>
      <c r="T715" s="253"/>
      <c r="U715" s="253"/>
      <c r="V715" s="253"/>
      <c r="W715" s="243"/>
      <c r="X715" s="243"/>
    </row>
    <row r="716" spans="1:24" x14ac:dyDescent="0.3">
      <c r="A716" s="243"/>
      <c r="B716" s="253"/>
      <c r="C716" s="257"/>
      <c r="D716" s="1024"/>
      <c r="E716" s="253"/>
      <c r="F716" s="253"/>
      <c r="G716" s="253"/>
      <c r="H716" s="253"/>
      <c r="I716" s="253"/>
      <c r="J716" s="253"/>
      <c r="K716" s="253"/>
      <c r="L716" s="253"/>
      <c r="M716" s="253"/>
      <c r="N716" s="253"/>
      <c r="O716" s="253"/>
      <c r="P716" s="253"/>
      <c r="Q716" s="253"/>
      <c r="R716" s="253"/>
      <c r="S716" s="253"/>
      <c r="T716" s="253"/>
      <c r="U716" s="253"/>
      <c r="V716" s="253"/>
      <c r="W716" s="243"/>
      <c r="X716" s="243"/>
    </row>
    <row r="717" spans="1:24" x14ac:dyDescent="0.3">
      <c r="A717" s="243"/>
      <c r="B717" s="253"/>
      <c r="C717" s="257"/>
      <c r="D717" s="1024"/>
      <c r="E717" s="253"/>
      <c r="F717" s="253"/>
      <c r="G717" s="253"/>
      <c r="H717" s="253"/>
      <c r="I717" s="253"/>
      <c r="J717" s="253"/>
      <c r="K717" s="253"/>
      <c r="L717" s="253"/>
      <c r="M717" s="253"/>
      <c r="N717" s="253"/>
      <c r="O717" s="253"/>
      <c r="P717" s="253"/>
      <c r="Q717" s="253"/>
      <c r="R717" s="253"/>
      <c r="S717" s="253"/>
      <c r="T717" s="253"/>
      <c r="U717" s="253"/>
      <c r="V717" s="253"/>
      <c r="W717" s="243"/>
      <c r="X717" s="243"/>
    </row>
    <row r="718" spans="1:24" x14ac:dyDescent="0.3">
      <c r="A718" s="243"/>
      <c r="B718" s="253"/>
      <c r="C718" s="257"/>
      <c r="D718" s="1024"/>
      <c r="E718" s="253"/>
      <c r="F718" s="253"/>
      <c r="G718" s="253"/>
      <c r="H718" s="253"/>
      <c r="I718" s="253"/>
      <c r="J718" s="253"/>
      <c r="K718" s="253"/>
      <c r="L718" s="253"/>
      <c r="M718" s="253"/>
      <c r="N718" s="253"/>
      <c r="O718" s="253"/>
      <c r="P718" s="253"/>
      <c r="Q718" s="253"/>
      <c r="R718" s="253"/>
      <c r="S718" s="253"/>
      <c r="T718" s="253"/>
      <c r="U718" s="253"/>
      <c r="V718" s="253"/>
      <c r="W718" s="243"/>
      <c r="X718" s="243"/>
    </row>
    <row r="719" spans="1:24" x14ac:dyDescent="0.3">
      <c r="A719" s="243"/>
      <c r="B719" s="253"/>
      <c r="C719" s="257"/>
      <c r="D719" s="1024"/>
      <c r="E719" s="253"/>
      <c r="F719" s="253"/>
      <c r="G719" s="253"/>
      <c r="H719" s="253"/>
      <c r="I719" s="253"/>
      <c r="J719" s="253"/>
      <c r="K719" s="253"/>
      <c r="L719" s="253"/>
      <c r="M719" s="253"/>
      <c r="N719" s="253"/>
      <c r="O719" s="253"/>
      <c r="P719" s="253"/>
      <c r="Q719" s="253"/>
      <c r="R719" s="253"/>
      <c r="S719" s="253"/>
      <c r="T719" s="253"/>
      <c r="U719" s="253"/>
      <c r="V719" s="253"/>
      <c r="W719" s="243"/>
      <c r="X719" s="243"/>
    </row>
    <row r="720" spans="1:24" x14ac:dyDescent="0.3">
      <c r="A720" s="243"/>
      <c r="B720" s="253"/>
      <c r="C720" s="257"/>
      <c r="D720" s="1024"/>
      <c r="E720" s="253"/>
      <c r="F720" s="253"/>
      <c r="G720" s="253"/>
      <c r="H720" s="253"/>
      <c r="I720" s="253"/>
      <c r="J720" s="253"/>
      <c r="K720" s="253"/>
      <c r="L720" s="253"/>
      <c r="M720" s="253"/>
      <c r="N720" s="253"/>
      <c r="O720" s="253"/>
      <c r="P720" s="253"/>
      <c r="Q720" s="253"/>
      <c r="R720" s="253"/>
      <c r="S720" s="253"/>
      <c r="T720" s="253"/>
      <c r="U720" s="253"/>
      <c r="V720" s="253"/>
      <c r="W720" s="243"/>
      <c r="X720" s="243"/>
    </row>
    <row r="721" spans="1:24" x14ac:dyDescent="0.3">
      <c r="A721" s="243"/>
      <c r="B721" s="253"/>
      <c r="C721" s="257"/>
      <c r="D721" s="1024"/>
      <c r="E721" s="253"/>
      <c r="F721" s="253"/>
      <c r="G721" s="253"/>
      <c r="H721" s="253"/>
      <c r="I721" s="253"/>
      <c r="J721" s="253"/>
      <c r="K721" s="253"/>
      <c r="L721" s="253"/>
      <c r="M721" s="253"/>
      <c r="N721" s="253"/>
      <c r="O721" s="253"/>
      <c r="P721" s="253"/>
      <c r="Q721" s="253"/>
      <c r="R721" s="253"/>
      <c r="S721" s="253"/>
      <c r="T721" s="253"/>
      <c r="U721" s="253"/>
      <c r="V721" s="253"/>
      <c r="W721" s="243"/>
      <c r="X721" s="243"/>
    </row>
    <row r="722" spans="1:24" x14ac:dyDescent="0.3">
      <c r="A722" s="243"/>
      <c r="B722" s="253"/>
      <c r="C722" s="257"/>
      <c r="D722" s="1024"/>
      <c r="E722" s="253"/>
      <c r="F722" s="253"/>
      <c r="G722" s="253"/>
      <c r="H722" s="253"/>
      <c r="I722" s="253"/>
      <c r="J722" s="253"/>
      <c r="K722" s="253"/>
      <c r="L722" s="253"/>
      <c r="M722" s="253"/>
      <c r="N722" s="253"/>
      <c r="O722" s="253"/>
      <c r="P722" s="253"/>
      <c r="Q722" s="253"/>
      <c r="R722" s="253"/>
      <c r="S722" s="253"/>
      <c r="T722" s="253"/>
      <c r="U722" s="253"/>
      <c r="V722" s="253"/>
      <c r="W722" s="243"/>
      <c r="X722" s="243"/>
    </row>
    <row r="723" spans="1:24" x14ac:dyDescent="0.3">
      <c r="A723" s="243"/>
      <c r="B723" s="253"/>
      <c r="C723" s="257"/>
      <c r="D723" s="1024"/>
      <c r="E723" s="253"/>
      <c r="F723" s="253"/>
      <c r="G723" s="253"/>
      <c r="H723" s="253"/>
      <c r="I723" s="253"/>
      <c r="J723" s="253"/>
      <c r="K723" s="253"/>
      <c r="L723" s="253"/>
      <c r="M723" s="253"/>
      <c r="N723" s="253"/>
      <c r="O723" s="253"/>
      <c r="P723" s="253"/>
      <c r="Q723" s="253"/>
      <c r="R723" s="253"/>
      <c r="S723" s="253"/>
      <c r="T723" s="253"/>
      <c r="U723" s="253"/>
      <c r="V723" s="253"/>
      <c r="W723" s="243"/>
      <c r="X723" s="243"/>
    </row>
    <row r="724" spans="1:24" x14ac:dyDescent="0.3">
      <c r="A724" s="243"/>
      <c r="B724" s="253"/>
      <c r="C724" s="257"/>
      <c r="D724" s="1024"/>
      <c r="E724" s="253"/>
      <c r="F724" s="253"/>
      <c r="G724" s="253"/>
      <c r="H724" s="253"/>
      <c r="I724" s="253"/>
      <c r="J724" s="253"/>
      <c r="K724" s="253"/>
      <c r="L724" s="253"/>
      <c r="M724" s="253"/>
      <c r="N724" s="253"/>
      <c r="O724" s="253"/>
      <c r="P724" s="253"/>
      <c r="Q724" s="253"/>
      <c r="R724" s="253"/>
      <c r="S724" s="253"/>
      <c r="T724" s="253"/>
      <c r="U724" s="253"/>
      <c r="V724" s="253"/>
      <c r="W724" s="243"/>
      <c r="X724" s="243"/>
    </row>
    <row r="725" spans="1:24" x14ac:dyDescent="0.3">
      <c r="A725" s="243"/>
      <c r="B725" s="253"/>
      <c r="C725" s="257"/>
      <c r="D725" s="1024"/>
      <c r="E725" s="253"/>
      <c r="F725" s="253"/>
      <c r="G725" s="253"/>
      <c r="H725" s="253"/>
      <c r="I725" s="253"/>
      <c r="J725" s="253"/>
      <c r="K725" s="253"/>
      <c r="L725" s="253"/>
      <c r="M725" s="253"/>
      <c r="N725" s="253"/>
      <c r="O725" s="253"/>
      <c r="P725" s="253"/>
      <c r="Q725" s="253"/>
      <c r="R725" s="253"/>
      <c r="S725" s="253"/>
      <c r="T725" s="253"/>
      <c r="U725" s="253"/>
      <c r="V725" s="253"/>
      <c r="W725" s="243"/>
      <c r="X725" s="243"/>
    </row>
    <row r="726" spans="1:24" x14ac:dyDescent="0.3">
      <c r="A726" s="243"/>
      <c r="B726" s="253"/>
      <c r="C726" s="257"/>
      <c r="D726" s="1024"/>
      <c r="E726" s="253"/>
      <c r="F726" s="253"/>
      <c r="G726" s="253"/>
      <c r="H726" s="253"/>
      <c r="I726" s="253"/>
      <c r="J726" s="253"/>
      <c r="K726" s="253"/>
      <c r="L726" s="253"/>
      <c r="M726" s="253"/>
      <c r="N726" s="253"/>
      <c r="O726" s="253"/>
      <c r="P726" s="253"/>
      <c r="Q726" s="253"/>
      <c r="R726" s="253"/>
      <c r="S726" s="253"/>
      <c r="T726" s="253"/>
      <c r="U726" s="253"/>
      <c r="V726" s="253"/>
      <c r="W726" s="243"/>
      <c r="X726" s="243"/>
    </row>
    <row r="727" spans="1:24" x14ac:dyDescent="0.3">
      <c r="A727" s="243"/>
      <c r="B727" s="253"/>
      <c r="C727" s="257"/>
      <c r="D727" s="1024"/>
      <c r="E727" s="253"/>
      <c r="F727" s="253"/>
      <c r="G727" s="253"/>
      <c r="H727" s="253"/>
      <c r="I727" s="253"/>
      <c r="J727" s="253"/>
      <c r="K727" s="253"/>
      <c r="L727" s="253"/>
      <c r="M727" s="253"/>
      <c r="N727" s="253"/>
      <c r="O727" s="253"/>
      <c r="P727" s="253"/>
      <c r="Q727" s="253"/>
      <c r="R727" s="253"/>
      <c r="S727" s="253"/>
      <c r="T727" s="253"/>
      <c r="U727" s="253"/>
      <c r="V727" s="253"/>
      <c r="W727" s="243"/>
      <c r="X727" s="243"/>
    </row>
    <row r="728" spans="1:24" x14ac:dyDescent="0.3">
      <c r="A728" s="243"/>
      <c r="B728" s="253"/>
      <c r="C728" s="257"/>
      <c r="D728" s="1024"/>
      <c r="E728" s="253"/>
      <c r="F728" s="253"/>
      <c r="G728" s="253"/>
      <c r="H728" s="253"/>
      <c r="I728" s="253"/>
      <c r="J728" s="253"/>
      <c r="K728" s="253"/>
      <c r="L728" s="253"/>
      <c r="M728" s="253"/>
      <c r="N728" s="253"/>
      <c r="O728" s="253"/>
      <c r="P728" s="253"/>
      <c r="Q728" s="253"/>
      <c r="R728" s="253"/>
      <c r="S728" s="253"/>
      <c r="T728" s="253"/>
      <c r="U728" s="253"/>
      <c r="V728" s="253"/>
      <c r="W728" s="243"/>
      <c r="X728" s="243"/>
    </row>
    <row r="729" spans="1:24" x14ac:dyDescent="0.3">
      <c r="A729" s="243"/>
      <c r="B729" s="253"/>
      <c r="C729" s="257"/>
      <c r="D729" s="1024"/>
      <c r="E729" s="253"/>
      <c r="F729" s="253"/>
      <c r="G729" s="253"/>
      <c r="H729" s="253"/>
      <c r="I729" s="253"/>
      <c r="J729" s="253"/>
      <c r="K729" s="253"/>
      <c r="L729" s="253"/>
      <c r="M729" s="253"/>
      <c r="N729" s="253"/>
      <c r="O729" s="253"/>
      <c r="P729" s="253"/>
      <c r="Q729" s="253"/>
      <c r="R729" s="253"/>
      <c r="S729" s="253"/>
      <c r="T729" s="253"/>
      <c r="U729" s="253"/>
      <c r="V729" s="253"/>
      <c r="W729" s="243"/>
      <c r="X729" s="243"/>
    </row>
    <row r="730" spans="1:24" x14ac:dyDescent="0.3">
      <c r="A730" s="243"/>
      <c r="B730" s="253"/>
      <c r="C730" s="257"/>
      <c r="D730" s="1024"/>
      <c r="E730" s="253"/>
      <c r="F730" s="253"/>
      <c r="G730" s="253"/>
      <c r="H730" s="253"/>
      <c r="I730" s="253"/>
      <c r="J730" s="253"/>
      <c r="K730" s="253"/>
      <c r="L730" s="253"/>
      <c r="M730" s="253"/>
      <c r="N730" s="253"/>
      <c r="O730" s="253"/>
      <c r="P730" s="253"/>
      <c r="Q730" s="253"/>
      <c r="R730" s="253"/>
      <c r="S730" s="253"/>
      <c r="T730" s="253"/>
      <c r="U730" s="253"/>
      <c r="V730" s="253"/>
      <c r="W730" s="243"/>
      <c r="X730" s="243"/>
    </row>
    <row r="731" spans="1:24" x14ac:dyDescent="0.3">
      <c r="A731" s="243"/>
      <c r="B731" s="253"/>
      <c r="C731" s="257"/>
      <c r="D731" s="1024"/>
      <c r="E731" s="253"/>
      <c r="F731" s="253"/>
      <c r="G731" s="253"/>
      <c r="H731" s="253"/>
      <c r="I731" s="253"/>
      <c r="J731" s="253"/>
      <c r="K731" s="253"/>
      <c r="L731" s="253"/>
      <c r="M731" s="253"/>
      <c r="N731" s="253"/>
      <c r="O731" s="253"/>
      <c r="P731" s="253"/>
      <c r="Q731" s="253"/>
      <c r="R731" s="253"/>
      <c r="S731" s="253"/>
      <c r="T731" s="253"/>
      <c r="U731" s="253"/>
      <c r="V731" s="253"/>
      <c r="W731" s="243"/>
      <c r="X731" s="243"/>
    </row>
    <row r="732" spans="1:24" x14ac:dyDescent="0.3">
      <c r="A732" s="243"/>
      <c r="B732" s="253"/>
      <c r="C732" s="257"/>
      <c r="D732" s="1024"/>
      <c r="E732" s="253"/>
      <c r="F732" s="253"/>
      <c r="G732" s="253"/>
      <c r="H732" s="253"/>
      <c r="I732" s="253"/>
      <c r="J732" s="253"/>
      <c r="K732" s="253"/>
      <c r="L732" s="253"/>
      <c r="M732" s="253"/>
      <c r="N732" s="253"/>
      <c r="O732" s="253"/>
      <c r="P732" s="253"/>
      <c r="Q732" s="253"/>
      <c r="R732" s="253"/>
      <c r="S732" s="253"/>
      <c r="T732" s="253"/>
      <c r="U732" s="253"/>
      <c r="V732" s="253"/>
      <c r="W732" s="243"/>
      <c r="X732" s="243"/>
    </row>
    <row r="733" spans="1:24" x14ac:dyDescent="0.3">
      <c r="A733" s="243"/>
      <c r="B733" s="253"/>
      <c r="C733" s="257"/>
      <c r="D733" s="1024"/>
      <c r="E733" s="253"/>
      <c r="F733" s="253"/>
      <c r="G733" s="253"/>
      <c r="H733" s="253"/>
      <c r="I733" s="253"/>
      <c r="J733" s="253"/>
      <c r="K733" s="253"/>
      <c r="L733" s="253"/>
      <c r="M733" s="253"/>
      <c r="N733" s="253"/>
      <c r="O733" s="253"/>
      <c r="P733" s="253"/>
      <c r="Q733" s="253"/>
      <c r="R733" s="253"/>
      <c r="S733" s="253"/>
      <c r="T733" s="253"/>
      <c r="U733" s="253"/>
      <c r="V733" s="253"/>
      <c r="W733" s="243"/>
      <c r="X733" s="243"/>
    </row>
    <row r="734" spans="1:24" x14ac:dyDescent="0.3">
      <c r="A734" s="243"/>
      <c r="B734" s="253"/>
      <c r="C734" s="257"/>
      <c r="D734" s="1024"/>
      <c r="E734" s="253"/>
      <c r="F734" s="253"/>
      <c r="G734" s="253"/>
      <c r="H734" s="253"/>
      <c r="I734" s="253"/>
      <c r="J734" s="253"/>
      <c r="K734" s="253"/>
      <c r="L734" s="253"/>
      <c r="M734" s="253"/>
      <c r="N734" s="253"/>
      <c r="O734" s="253"/>
      <c r="P734" s="253"/>
      <c r="Q734" s="253"/>
      <c r="R734" s="253"/>
      <c r="S734" s="253"/>
      <c r="T734" s="253"/>
      <c r="U734" s="253"/>
      <c r="V734" s="253"/>
      <c r="W734" s="243"/>
      <c r="X734" s="243"/>
    </row>
    <row r="735" spans="1:24" x14ac:dyDescent="0.3">
      <c r="A735" s="243"/>
      <c r="B735" s="253"/>
      <c r="C735" s="257"/>
      <c r="D735" s="1024"/>
      <c r="E735" s="253"/>
      <c r="F735" s="253"/>
      <c r="G735" s="253"/>
      <c r="H735" s="253"/>
      <c r="I735" s="253"/>
      <c r="J735" s="253"/>
      <c r="K735" s="253"/>
      <c r="L735" s="253"/>
      <c r="M735" s="253"/>
      <c r="N735" s="253"/>
      <c r="O735" s="253"/>
      <c r="P735" s="253"/>
      <c r="Q735" s="253"/>
      <c r="R735" s="253"/>
      <c r="S735" s="253"/>
      <c r="T735" s="253"/>
      <c r="U735" s="253"/>
      <c r="V735" s="253"/>
      <c r="W735" s="243"/>
      <c r="X735" s="243"/>
    </row>
    <row r="736" spans="1:24" x14ac:dyDescent="0.3">
      <c r="A736" s="243"/>
      <c r="B736" s="253"/>
      <c r="C736" s="257"/>
      <c r="D736" s="1024"/>
      <c r="E736" s="253"/>
      <c r="F736" s="253"/>
      <c r="G736" s="253"/>
      <c r="H736" s="253"/>
      <c r="I736" s="253"/>
      <c r="J736" s="253"/>
      <c r="K736" s="253"/>
      <c r="L736" s="253"/>
      <c r="M736" s="253"/>
      <c r="N736" s="253"/>
      <c r="O736" s="253"/>
      <c r="P736" s="253"/>
      <c r="Q736" s="253"/>
      <c r="R736" s="253"/>
      <c r="S736" s="253"/>
      <c r="T736" s="253"/>
      <c r="U736" s="253"/>
      <c r="V736" s="253"/>
      <c r="W736" s="243"/>
      <c r="X736" s="243"/>
    </row>
    <row r="737" spans="1:24" x14ac:dyDescent="0.3">
      <c r="A737" s="243"/>
      <c r="B737" s="253"/>
      <c r="C737" s="257"/>
      <c r="D737" s="1024"/>
      <c r="E737" s="253"/>
      <c r="F737" s="253"/>
      <c r="G737" s="253"/>
      <c r="H737" s="253"/>
      <c r="I737" s="253"/>
      <c r="J737" s="253"/>
      <c r="K737" s="253"/>
      <c r="L737" s="253"/>
      <c r="M737" s="253"/>
      <c r="N737" s="253"/>
      <c r="O737" s="253"/>
      <c r="P737" s="253"/>
      <c r="Q737" s="253"/>
      <c r="R737" s="253"/>
      <c r="S737" s="253"/>
      <c r="T737" s="253"/>
      <c r="U737" s="253"/>
      <c r="V737" s="253"/>
      <c r="W737" s="243"/>
      <c r="X737" s="243"/>
    </row>
    <row r="738" spans="1:24" x14ac:dyDescent="0.3">
      <c r="A738" s="243"/>
      <c r="B738" s="253"/>
      <c r="C738" s="257"/>
      <c r="D738" s="1024"/>
      <c r="E738" s="253"/>
      <c r="F738" s="253"/>
      <c r="G738" s="253"/>
      <c r="H738" s="253"/>
      <c r="I738" s="253"/>
      <c r="J738" s="253"/>
      <c r="K738" s="253"/>
      <c r="L738" s="253"/>
      <c r="M738" s="253"/>
      <c r="N738" s="253"/>
      <c r="O738" s="253"/>
      <c r="P738" s="253"/>
      <c r="Q738" s="253"/>
      <c r="R738" s="253"/>
      <c r="S738" s="253"/>
      <c r="T738" s="253"/>
      <c r="U738" s="253"/>
      <c r="V738" s="253"/>
      <c r="W738" s="243"/>
      <c r="X738" s="243"/>
    </row>
    <row r="739" spans="1:24" x14ac:dyDescent="0.3">
      <c r="A739" s="243"/>
      <c r="B739" s="253"/>
      <c r="C739" s="257"/>
      <c r="D739" s="1024"/>
      <c r="E739" s="253"/>
      <c r="F739" s="253"/>
      <c r="G739" s="253"/>
      <c r="H739" s="253"/>
      <c r="I739" s="253"/>
      <c r="J739" s="253"/>
      <c r="K739" s="253"/>
      <c r="L739" s="253"/>
      <c r="M739" s="253"/>
      <c r="N739" s="253"/>
      <c r="O739" s="253"/>
      <c r="P739" s="253"/>
      <c r="Q739" s="253"/>
      <c r="R739" s="253"/>
      <c r="S739" s="253"/>
      <c r="T739" s="253"/>
      <c r="U739" s="253"/>
      <c r="V739" s="253"/>
      <c r="W739" s="243"/>
      <c r="X739" s="243"/>
    </row>
    <row r="740" spans="1:24" x14ac:dyDescent="0.3">
      <c r="A740" s="243"/>
      <c r="B740" s="253"/>
      <c r="C740" s="257"/>
      <c r="D740" s="1024"/>
      <c r="E740" s="253"/>
      <c r="F740" s="253"/>
      <c r="G740" s="253"/>
      <c r="H740" s="253"/>
      <c r="I740" s="253"/>
      <c r="J740" s="253"/>
      <c r="K740" s="253"/>
      <c r="L740" s="253"/>
      <c r="M740" s="253"/>
      <c r="N740" s="253"/>
      <c r="O740" s="253"/>
      <c r="P740" s="253"/>
      <c r="Q740" s="253"/>
      <c r="R740" s="253"/>
      <c r="S740" s="253"/>
      <c r="T740" s="253"/>
      <c r="U740" s="253"/>
      <c r="V740" s="253"/>
      <c r="W740" s="243"/>
      <c r="X740" s="243"/>
    </row>
    <row r="741" spans="1:24" x14ac:dyDescent="0.3">
      <c r="A741" s="243"/>
      <c r="B741" s="253"/>
      <c r="C741" s="257"/>
      <c r="D741" s="1024"/>
      <c r="E741" s="253"/>
      <c r="F741" s="253"/>
      <c r="G741" s="253"/>
      <c r="H741" s="253"/>
      <c r="I741" s="253"/>
      <c r="J741" s="253"/>
      <c r="K741" s="253"/>
      <c r="L741" s="253"/>
      <c r="M741" s="253"/>
      <c r="N741" s="253"/>
      <c r="O741" s="253"/>
      <c r="P741" s="253"/>
      <c r="Q741" s="253"/>
      <c r="R741" s="253"/>
      <c r="S741" s="253"/>
      <c r="T741" s="253"/>
      <c r="U741" s="253"/>
      <c r="V741" s="253"/>
      <c r="W741" s="243"/>
      <c r="X741" s="243"/>
    </row>
    <row r="742" spans="1:24" x14ac:dyDescent="0.3">
      <c r="A742" s="243"/>
      <c r="B742" s="253"/>
      <c r="C742" s="257"/>
      <c r="D742" s="1024"/>
      <c r="E742" s="253"/>
      <c r="F742" s="253"/>
      <c r="G742" s="253"/>
      <c r="H742" s="253"/>
      <c r="I742" s="253"/>
      <c r="J742" s="253"/>
      <c r="K742" s="253"/>
      <c r="L742" s="253"/>
      <c r="M742" s="253"/>
      <c r="N742" s="253"/>
      <c r="O742" s="253"/>
      <c r="P742" s="253"/>
      <c r="Q742" s="253"/>
      <c r="R742" s="253"/>
      <c r="S742" s="253"/>
      <c r="T742" s="253"/>
      <c r="U742" s="253"/>
      <c r="V742" s="253"/>
      <c r="W742" s="243"/>
      <c r="X742" s="243"/>
    </row>
    <row r="743" spans="1:24" x14ac:dyDescent="0.3">
      <c r="A743" s="243"/>
      <c r="B743" s="253"/>
      <c r="C743" s="257"/>
      <c r="D743" s="1024"/>
      <c r="E743" s="253"/>
      <c r="F743" s="253"/>
      <c r="G743" s="253"/>
      <c r="H743" s="253"/>
      <c r="I743" s="253"/>
      <c r="J743" s="253"/>
      <c r="K743" s="253"/>
      <c r="L743" s="253"/>
      <c r="M743" s="253"/>
      <c r="N743" s="253"/>
      <c r="O743" s="253"/>
      <c r="P743" s="253"/>
      <c r="Q743" s="253"/>
      <c r="R743" s="253"/>
      <c r="S743" s="253"/>
      <c r="T743" s="253"/>
      <c r="U743" s="253"/>
      <c r="V743" s="253"/>
      <c r="W743" s="243"/>
      <c r="X743" s="243"/>
    </row>
    <row r="744" spans="1:24" x14ac:dyDescent="0.3">
      <c r="A744" s="243"/>
      <c r="B744" s="253"/>
      <c r="C744" s="257"/>
      <c r="D744" s="1024"/>
      <c r="E744" s="253"/>
      <c r="F744" s="253"/>
      <c r="G744" s="253"/>
      <c r="H744" s="253"/>
      <c r="I744" s="253"/>
      <c r="J744" s="253"/>
      <c r="K744" s="253"/>
      <c r="L744" s="253"/>
      <c r="M744" s="253"/>
      <c r="N744" s="253"/>
      <c r="O744" s="253"/>
      <c r="P744" s="253"/>
      <c r="Q744" s="253"/>
      <c r="R744" s="253"/>
      <c r="S744" s="253"/>
      <c r="T744" s="253"/>
      <c r="U744" s="253"/>
      <c r="V744" s="253"/>
      <c r="W744" s="243"/>
      <c r="X744" s="243"/>
    </row>
    <row r="745" spans="1:24" x14ac:dyDescent="0.3">
      <c r="A745" s="243"/>
      <c r="B745" s="253"/>
      <c r="C745" s="257"/>
      <c r="D745" s="1024"/>
      <c r="E745" s="253"/>
      <c r="F745" s="253"/>
      <c r="G745" s="253"/>
      <c r="H745" s="253"/>
      <c r="I745" s="253"/>
      <c r="J745" s="253"/>
      <c r="K745" s="253"/>
      <c r="L745" s="253"/>
      <c r="M745" s="253"/>
      <c r="N745" s="253"/>
      <c r="O745" s="253"/>
      <c r="P745" s="253"/>
      <c r="Q745" s="253"/>
      <c r="R745" s="253"/>
      <c r="S745" s="253"/>
      <c r="T745" s="253"/>
      <c r="U745" s="253"/>
      <c r="V745" s="253"/>
      <c r="W745" s="243"/>
      <c r="X745" s="243"/>
    </row>
    <row r="746" spans="1:24" x14ac:dyDescent="0.3">
      <c r="A746" s="243"/>
      <c r="B746" s="253"/>
      <c r="C746" s="257"/>
      <c r="D746" s="1024"/>
      <c r="E746" s="253"/>
      <c r="F746" s="253"/>
      <c r="G746" s="253"/>
      <c r="H746" s="253"/>
      <c r="I746" s="253"/>
      <c r="J746" s="253"/>
      <c r="K746" s="253"/>
      <c r="L746" s="253"/>
      <c r="M746" s="253"/>
      <c r="N746" s="253"/>
      <c r="O746" s="253"/>
      <c r="P746" s="253"/>
      <c r="Q746" s="253"/>
      <c r="R746" s="253"/>
      <c r="S746" s="253"/>
      <c r="T746" s="253"/>
      <c r="U746" s="253"/>
      <c r="V746" s="253"/>
      <c r="W746" s="243"/>
      <c r="X746" s="243"/>
    </row>
    <row r="747" spans="1:24" x14ac:dyDescent="0.3">
      <c r="A747" s="243"/>
      <c r="B747" s="253"/>
      <c r="C747" s="257"/>
      <c r="D747" s="1024"/>
      <c r="E747" s="253"/>
      <c r="F747" s="253"/>
      <c r="G747" s="253"/>
      <c r="H747" s="253"/>
      <c r="I747" s="253"/>
      <c r="J747" s="253"/>
      <c r="K747" s="253"/>
      <c r="L747" s="253"/>
      <c r="M747" s="253"/>
      <c r="N747" s="253"/>
      <c r="O747" s="253"/>
      <c r="P747" s="253"/>
      <c r="Q747" s="253"/>
      <c r="R747" s="253"/>
      <c r="S747" s="253"/>
      <c r="T747" s="253"/>
      <c r="U747" s="253"/>
      <c r="V747" s="253"/>
      <c r="W747" s="243"/>
      <c r="X747" s="243"/>
    </row>
    <row r="748" spans="1:24" x14ac:dyDescent="0.3">
      <c r="A748" s="243"/>
      <c r="B748" s="253"/>
      <c r="C748" s="257"/>
      <c r="D748" s="1024"/>
      <c r="E748" s="253"/>
      <c r="F748" s="253"/>
      <c r="G748" s="253"/>
      <c r="H748" s="253"/>
      <c r="I748" s="253"/>
      <c r="J748" s="253"/>
      <c r="K748" s="253"/>
      <c r="L748" s="253"/>
      <c r="M748" s="253"/>
      <c r="N748" s="253"/>
      <c r="O748" s="253"/>
      <c r="P748" s="253"/>
      <c r="Q748" s="253"/>
      <c r="R748" s="253"/>
      <c r="S748" s="253"/>
      <c r="T748" s="253"/>
      <c r="U748" s="253"/>
      <c r="V748" s="253"/>
      <c r="W748" s="243"/>
      <c r="X748" s="243"/>
    </row>
    <row r="749" spans="1:24" x14ac:dyDescent="0.3">
      <c r="A749" s="243"/>
      <c r="B749" s="253"/>
      <c r="C749" s="257"/>
      <c r="D749" s="1024"/>
      <c r="E749" s="253"/>
      <c r="F749" s="253"/>
      <c r="G749" s="253"/>
      <c r="H749" s="253"/>
      <c r="I749" s="253"/>
      <c r="J749" s="253"/>
      <c r="K749" s="253"/>
      <c r="L749" s="253"/>
      <c r="M749" s="253"/>
      <c r="N749" s="253"/>
      <c r="O749" s="253"/>
      <c r="P749" s="253"/>
      <c r="Q749" s="253"/>
      <c r="R749" s="253"/>
      <c r="S749" s="253"/>
      <c r="T749" s="253"/>
      <c r="U749" s="253"/>
      <c r="V749" s="253"/>
      <c r="W749" s="243"/>
      <c r="X749" s="243"/>
    </row>
    <row r="750" spans="1:24" x14ac:dyDescent="0.3">
      <c r="A750" s="243"/>
      <c r="B750" s="253"/>
      <c r="C750" s="257"/>
      <c r="D750" s="1024"/>
      <c r="E750" s="253"/>
      <c r="F750" s="253"/>
      <c r="G750" s="253"/>
      <c r="H750" s="253"/>
      <c r="I750" s="253"/>
      <c r="J750" s="253"/>
      <c r="K750" s="253"/>
      <c r="L750" s="253"/>
      <c r="M750" s="253"/>
      <c r="N750" s="253"/>
      <c r="O750" s="253"/>
      <c r="P750" s="253"/>
      <c r="Q750" s="253"/>
      <c r="R750" s="253"/>
      <c r="S750" s="253"/>
      <c r="T750" s="253"/>
      <c r="U750" s="253"/>
      <c r="V750" s="253"/>
      <c r="W750" s="243"/>
      <c r="X750" s="243"/>
    </row>
    <row r="751" spans="1:24" x14ac:dyDescent="0.3">
      <c r="A751" s="243"/>
      <c r="B751" s="253"/>
      <c r="C751" s="257"/>
      <c r="D751" s="1024"/>
      <c r="E751" s="253"/>
      <c r="F751" s="253"/>
      <c r="G751" s="253"/>
      <c r="H751" s="253"/>
      <c r="I751" s="253"/>
      <c r="J751" s="253"/>
      <c r="K751" s="253"/>
      <c r="L751" s="253"/>
      <c r="M751" s="253"/>
      <c r="N751" s="253"/>
      <c r="O751" s="253"/>
      <c r="P751" s="253"/>
      <c r="Q751" s="253"/>
      <c r="R751" s="253"/>
      <c r="S751" s="253"/>
      <c r="T751" s="253"/>
      <c r="U751" s="253"/>
      <c r="V751" s="253"/>
      <c r="W751" s="243"/>
      <c r="X751" s="243"/>
    </row>
    <row r="752" spans="1:24" x14ac:dyDescent="0.3">
      <c r="A752" s="243"/>
      <c r="B752" s="253"/>
      <c r="C752" s="257"/>
      <c r="D752" s="1024"/>
      <c r="E752" s="253"/>
      <c r="F752" s="253"/>
      <c r="G752" s="253"/>
      <c r="H752" s="253"/>
      <c r="I752" s="253"/>
      <c r="J752" s="253"/>
      <c r="K752" s="253"/>
      <c r="L752" s="253"/>
      <c r="M752" s="253"/>
      <c r="N752" s="253"/>
      <c r="O752" s="253"/>
      <c r="P752" s="253"/>
      <c r="Q752" s="253"/>
      <c r="R752" s="253"/>
      <c r="S752" s="253"/>
      <c r="T752" s="253"/>
      <c r="U752" s="253"/>
      <c r="V752" s="253"/>
      <c r="W752" s="243"/>
      <c r="X752" s="243"/>
    </row>
    <row r="753" spans="1:24" x14ac:dyDescent="0.3">
      <c r="A753" s="243"/>
      <c r="B753" s="253"/>
      <c r="C753" s="257"/>
      <c r="D753" s="1024"/>
      <c r="E753" s="253"/>
      <c r="F753" s="253"/>
      <c r="G753" s="253"/>
      <c r="H753" s="253"/>
      <c r="I753" s="253"/>
      <c r="J753" s="253"/>
      <c r="K753" s="253"/>
      <c r="L753" s="253"/>
      <c r="M753" s="253"/>
      <c r="N753" s="253"/>
      <c r="O753" s="253"/>
      <c r="P753" s="253"/>
      <c r="Q753" s="253"/>
      <c r="R753" s="253"/>
      <c r="S753" s="253"/>
      <c r="T753" s="253"/>
      <c r="U753" s="253"/>
      <c r="V753" s="253"/>
      <c r="W753" s="243"/>
      <c r="X753" s="243"/>
    </row>
    <row r="754" spans="1:24" x14ac:dyDescent="0.3">
      <c r="A754" s="243"/>
      <c r="B754" s="253"/>
      <c r="C754" s="257"/>
      <c r="D754" s="1024"/>
      <c r="E754" s="253"/>
      <c r="F754" s="253"/>
      <c r="G754" s="253"/>
      <c r="H754" s="253"/>
      <c r="I754" s="253"/>
      <c r="J754" s="253"/>
      <c r="K754" s="253"/>
      <c r="L754" s="253"/>
      <c r="M754" s="253"/>
      <c r="N754" s="253"/>
      <c r="O754" s="253"/>
      <c r="P754" s="253"/>
      <c r="Q754" s="253"/>
      <c r="R754" s="253"/>
      <c r="S754" s="253"/>
      <c r="T754" s="253"/>
      <c r="U754" s="253"/>
      <c r="V754" s="253"/>
      <c r="W754" s="243"/>
      <c r="X754" s="243"/>
    </row>
    <row r="755" spans="1:24" x14ac:dyDescent="0.3">
      <c r="A755" s="243"/>
      <c r="B755" s="253"/>
      <c r="C755" s="257"/>
      <c r="D755" s="1024"/>
      <c r="E755" s="253"/>
      <c r="F755" s="253"/>
      <c r="G755" s="253"/>
      <c r="H755" s="253"/>
      <c r="I755" s="253"/>
      <c r="J755" s="253"/>
      <c r="K755" s="253"/>
      <c r="L755" s="253"/>
      <c r="M755" s="253"/>
      <c r="N755" s="253"/>
      <c r="O755" s="253"/>
      <c r="P755" s="253"/>
      <c r="Q755" s="253"/>
      <c r="R755" s="253"/>
      <c r="S755" s="253"/>
      <c r="T755" s="253"/>
      <c r="U755" s="253"/>
      <c r="V755" s="253"/>
      <c r="W755" s="243"/>
      <c r="X755" s="243"/>
    </row>
    <row r="756" spans="1:24" x14ac:dyDescent="0.3">
      <c r="A756" s="243"/>
      <c r="B756" s="253"/>
      <c r="C756" s="257"/>
      <c r="D756" s="1024"/>
      <c r="E756" s="253"/>
      <c r="F756" s="253"/>
      <c r="G756" s="253"/>
      <c r="H756" s="253"/>
      <c r="I756" s="253"/>
      <c r="J756" s="253"/>
      <c r="K756" s="253"/>
      <c r="L756" s="253"/>
      <c r="M756" s="253"/>
      <c r="N756" s="253"/>
      <c r="O756" s="253"/>
      <c r="P756" s="253"/>
      <c r="Q756" s="253"/>
      <c r="R756" s="253"/>
      <c r="S756" s="253"/>
      <c r="T756" s="253"/>
      <c r="U756" s="253"/>
      <c r="V756" s="253"/>
      <c r="W756" s="243"/>
      <c r="X756" s="243"/>
    </row>
    <row r="757" spans="1:24" x14ac:dyDescent="0.3">
      <c r="A757" s="243"/>
      <c r="B757" s="253"/>
      <c r="C757" s="257"/>
      <c r="D757" s="1024"/>
      <c r="E757" s="253"/>
      <c r="F757" s="253"/>
      <c r="G757" s="253"/>
      <c r="H757" s="253"/>
      <c r="I757" s="253"/>
      <c r="J757" s="253"/>
      <c r="K757" s="253"/>
      <c r="L757" s="253"/>
      <c r="M757" s="253"/>
      <c r="N757" s="253"/>
      <c r="O757" s="253"/>
      <c r="P757" s="253"/>
      <c r="Q757" s="253"/>
      <c r="R757" s="253"/>
      <c r="S757" s="253"/>
      <c r="T757" s="253"/>
      <c r="U757" s="253"/>
      <c r="V757" s="253"/>
      <c r="W757" s="243"/>
      <c r="X757" s="243"/>
    </row>
    <row r="758" spans="1:24" x14ac:dyDescent="0.3">
      <c r="A758" s="243"/>
      <c r="B758" s="253"/>
      <c r="C758" s="257"/>
      <c r="D758" s="1024"/>
      <c r="E758" s="253"/>
      <c r="F758" s="253"/>
      <c r="G758" s="253"/>
      <c r="H758" s="253"/>
      <c r="I758" s="253"/>
      <c r="J758" s="253"/>
      <c r="K758" s="253"/>
      <c r="L758" s="253"/>
      <c r="M758" s="253"/>
      <c r="N758" s="253"/>
      <c r="O758" s="253"/>
      <c r="P758" s="253"/>
      <c r="Q758" s="253"/>
      <c r="R758" s="253"/>
      <c r="S758" s="253"/>
      <c r="T758" s="253"/>
      <c r="U758" s="253"/>
      <c r="V758" s="253"/>
      <c r="W758" s="243"/>
      <c r="X758" s="243"/>
    </row>
    <row r="759" spans="1:24" x14ac:dyDescent="0.3">
      <c r="A759" s="243"/>
      <c r="B759" s="253"/>
      <c r="C759" s="257"/>
      <c r="D759" s="1024"/>
      <c r="E759" s="253"/>
      <c r="F759" s="253"/>
      <c r="G759" s="253"/>
      <c r="H759" s="253"/>
      <c r="I759" s="253"/>
      <c r="J759" s="253"/>
      <c r="K759" s="253"/>
      <c r="L759" s="253"/>
      <c r="M759" s="253"/>
      <c r="N759" s="253"/>
      <c r="O759" s="253"/>
      <c r="P759" s="253"/>
      <c r="Q759" s="253"/>
      <c r="R759" s="253"/>
      <c r="S759" s="253"/>
      <c r="T759" s="253"/>
      <c r="U759" s="253"/>
      <c r="V759" s="253"/>
      <c r="W759" s="243"/>
      <c r="X759" s="243"/>
    </row>
    <row r="760" spans="1:24" x14ac:dyDescent="0.3">
      <c r="A760" s="243"/>
      <c r="B760" s="253"/>
      <c r="C760" s="257"/>
      <c r="D760" s="1024"/>
      <c r="E760" s="253"/>
      <c r="F760" s="253"/>
      <c r="G760" s="253"/>
      <c r="H760" s="253"/>
      <c r="I760" s="253"/>
      <c r="J760" s="253"/>
      <c r="K760" s="253"/>
      <c r="L760" s="253"/>
      <c r="M760" s="253"/>
      <c r="N760" s="253"/>
      <c r="O760" s="253"/>
      <c r="P760" s="253"/>
      <c r="Q760" s="253"/>
      <c r="R760" s="253"/>
      <c r="S760" s="253"/>
      <c r="T760" s="253"/>
      <c r="U760" s="253"/>
      <c r="V760" s="253"/>
      <c r="W760" s="243"/>
      <c r="X760" s="243"/>
    </row>
    <row r="761" spans="1:24" x14ac:dyDescent="0.3">
      <c r="A761" s="243"/>
      <c r="B761" s="253"/>
      <c r="C761" s="257"/>
      <c r="D761" s="1024"/>
      <c r="E761" s="253"/>
      <c r="F761" s="253"/>
      <c r="G761" s="253"/>
      <c r="H761" s="253"/>
      <c r="I761" s="253"/>
      <c r="J761" s="253"/>
      <c r="K761" s="253"/>
      <c r="L761" s="253"/>
      <c r="M761" s="253"/>
      <c r="N761" s="253"/>
      <c r="O761" s="253"/>
      <c r="P761" s="253"/>
      <c r="Q761" s="253"/>
      <c r="R761" s="253"/>
      <c r="S761" s="253"/>
      <c r="T761" s="253"/>
      <c r="U761" s="253"/>
      <c r="V761" s="253"/>
      <c r="W761" s="243"/>
      <c r="X761" s="243"/>
    </row>
    <row r="762" spans="1:24" x14ac:dyDescent="0.3">
      <c r="A762" s="243"/>
      <c r="B762" s="253"/>
      <c r="C762" s="257"/>
      <c r="D762" s="1024"/>
      <c r="E762" s="253"/>
      <c r="F762" s="253"/>
      <c r="G762" s="253"/>
      <c r="H762" s="253"/>
      <c r="I762" s="253"/>
      <c r="J762" s="253"/>
      <c r="K762" s="253"/>
      <c r="L762" s="253"/>
      <c r="M762" s="253"/>
      <c r="N762" s="253"/>
      <c r="O762" s="253"/>
      <c r="P762" s="253"/>
      <c r="Q762" s="253"/>
      <c r="R762" s="253"/>
      <c r="S762" s="253"/>
      <c r="T762" s="253"/>
      <c r="U762" s="253"/>
      <c r="V762" s="253"/>
      <c r="W762" s="243"/>
      <c r="X762" s="243"/>
    </row>
    <row r="763" spans="1:24" x14ac:dyDescent="0.3">
      <c r="A763" s="243"/>
      <c r="B763" s="253"/>
      <c r="C763" s="257"/>
      <c r="D763" s="1024"/>
      <c r="E763" s="253"/>
      <c r="F763" s="253"/>
      <c r="G763" s="253"/>
      <c r="H763" s="253"/>
      <c r="I763" s="253"/>
      <c r="J763" s="253"/>
      <c r="K763" s="253"/>
      <c r="L763" s="253"/>
      <c r="M763" s="253"/>
      <c r="N763" s="253"/>
      <c r="O763" s="253"/>
      <c r="P763" s="253"/>
      <c r="Q763" s="253"/>
      <c r="R763" s="253"/>
      <c r="S763" s="253"/>
      <c r="T763" s="253"/>
      <c r="U763" s="253"/>
      <c r="V763" s="253"/>
      <c r="W763" s="243"/>
      <c r="X763" s="243"/>
    </row>
    <row r="764" spans="1:24" x14ac:dyDescent="0.3">
      <c r="A764" s="243"/>
      <c r="B764" s="253"/>
      <c r="C764" s="257"/>
      <c r="D764" s="1024"/>
      <c r="E764" s="253"/>
      <c r="F764" s="253"/>
      <c r="G764" s="253"/>
      <c r="H764" s="253"/>
      <c r="I764" s="253"/>
      <c r="J764" s="253"/>
      <c r="K764" s="253"/>
      <c r="L764" s="253"/>
      <c r="M764" s="253"/>
      <c r="N764" s="253"/>
      <c r="O764" s="253"/>
      <c r="P764" s="253"/>
      <c r="Q764" s="253"/>
      <c r="R764" s="253"/>
      <c r="S764" s="253"/>
      <c r="T764" s="253"/>
      <c r="U764" s="253"/>
      <c r="V764" s="253"/>
      <c r="W764" s="243"/>
      <c r="X764" s="243"/>
    </row>
    <row r="765" spans="1:24" x14ac:dyDescent="0.3">
      <c r="A765" s="243"/>
      <c r="B765" s="253"/>
      <c r="C765" s="257"/>
      <c r="D765" s="1024"/>
      <c r="E765" s="253"/>
      <c r="F765" s="253"/>
      <c r="G765" s="253"/>
      <c r="H765" s="253"/>
      <c r="I765" s="253"/>
      <c r="J765" s="253"/>
      <c r="K765" s="253"/>
      <c r="L765" s="253"/>
      <c r="M765" s="253"/>
      <c r="N765" s="253"/>
      <c r="O765" s="253"/>
      <c r="P765" s="253"/>
      <c r="Q765" s="253"/>
      <c r="R765" s="253"/>
      <c r="S765" s="253"/>
      <c r="T765" s="253"/>
      <c r="U765" s="253"/>
      <c r="V765" s="253"/>
      <c r="W765" s="243"/>
      <c r="X765" s="243"/>
    </row>
    <row r="766" spans="1:24" x14ac:dyDescent="0.3">
      <c r="A766" s="243"/>
      <c r="B766" s="253"/>
      <c r="C766" s="257"/>
      <c r="D766" s="1024"/>
      <c r="E766" s="253"/>
      <c r="F766" s="253"/>
      <c r="G766" s="253"/>
      <c r="H766" s="253"/>
      <c r="I766" s="253"/>
      <c r="J766" s="253"/>
      <c r="K766" s="253"/>
      <c r="L766" s="253"/>
      <c r="M766" s="253"/>
      <c r="N766" s="253"/>
      <c r="O766" s="253"/>
      <c r="P766" s="253"/>
      <c r="Q766" s="253"/>
      <c r="R766" s="253"/>
      <c r="S766" s="253"/>
      <c r="T766" s="253"/>
      <c r="U766" s="253"/>
      <c r="V766" s="253"/>
      <c r="W766" s="243"/>
      <c r="X766" s="243"/>
    </row>
    <row r="767" spans="1:24" x14ac:dyDescent="0.3">
      <c r="A767" s="243"/>
      <c r="B767" s="253"/>
      <c r="C767" s="257"/>
      <c r="D767" s="1024"/>
      <c r="E767" s="253"/>
      <c r="F767" s="253"/>
      <c r="G767" s="253"/>
      <c r="H767" s="253"/>
      <c r="I767" s="253"/>
      <c r="J767" s="253"/>
      <c r="K767" s="253"/>
      <c r="L767" s="253"/>
      <c r="M767" s="253"/>
      <c r="N767" s="253"/>
      <c r="O767" s="253"/>
      <c r="P767" s="253"/>
      <c r="Q767" s="253"/>
      <c r="R767" s="253"/>
      <c r="S767" s="253"/>
      <c r="T767" s="253"/>
      <c r="U767" s="253"/>
      <c r="V767" s="253"/>
      <c r="W767" s="243"/>
      <c r="X767" s="243"/>
    </row>
    <row r="768" spans="1:24" x14ac:dyDescent="0.3">
      <c r="A768" s="243"/>
      <c r="B768" s="253"/>
      <c r="C768" s="257"/>
      <c r="D768" s="1024"/>
      <c r="E768" s="253"/>
      <c r="F768" s="253"/>
      <c r="G768" s="253"/>
      <c r="H768" s="253"/>
      <c r="I768" s="253"/>
      <c r="J768" s="253"/>
      <c r="K768" s="253"/>
      <c r="L768" s="253"/>
      <c r="M768" s="253"/>
      <c r="N768" s="253"/>
      <c r="O768" s="253"/>
      <c r="P768" s="253"/>
      <c r="Q768" s="253"/>
      <c r="R768" s="253"/>
      <c r="S768" s="253"/>
      <c r="T768" s="253"/>
      <c r="U768" s="253"/>
      <c r="V768" s="253"/>
      <c r="W768" s="243"/>
      <c r="X768" s="243"/>
    </row>
    <row r="769" spans="1:24" x14ac:dyDescent="0.3">
      <c r="A769" s="243"/>
      <c r="B769" s="253"/>
      <c r="C769" s="257"/>
      <c r="D769" s="1024"/>
      <c r="E769" s="253"/>
      <c r="F769" s="253"/>
      <c r="G769" s="253"/>
      <c r="H769" s="253"/>
      <c r="I769" s="253"/>
      <c r="J769" s="253"/>
      <c r="K769" s="253"/>
      <c r="L769" s="253"/>
      <c r="M769" s="253"/>
      <c r="N769" s="253"/>
      <c r="O769" s="253"/>
      <c r="P769" s="253"/>
      <c r="Q769" s="253"/>
      <c r="R769" s="253"/>
      <c r="S769" s="253"/>
      <c r="T769" s="253"/>
      <c r="U769" s="253"/>
      <c r="V769" s="253"/>
      <c r="W769" s="243"/>
      <c r="X769" s="243"/>
    </row>
    <row r="770" spans="1:24" x14ac:dyDescent="0.3">
      <c r="A770" s="243"/>
      <c r="B770" s="253"/>
      <c r="C770" s="257"/>
      <c r="D770" s="1024"/>
      <c r="E770" s="253"/>
      <c r="F770" s="253"/>
      <c r="G770" s="253"/>
      <c r="H770" s="253"/>
      <c r="I770" s="253"/>
      <c r="J770" s="253"/>
      <c r="K770" s="253"/>
      <c r="L770" s="253"/>
      <c r="M770" s="253"/>
      <c r="N770" s="253"/>
      <c r="O770" s="253"/>
      <c r="P770" s="253"/>
      <c r="Q770" s="253"/>
      <c r="R770" s="253"/>
      <c r="S770" s="253"/>
      <c r="T770" s="253"/>
      <c r="U770" s="253"/>
      <c r="V770" s="253"/>
      <c r="W770" s="243"/>
      <c r="X770" s="243"/>
    </row>
    <row r="771" spans="1:24" x14ac:dyDescent="0.3">
      <c r="A771" s="243"/>
      <c r="B771" s="253"/>
      <c r="C771" s="257"/>
      <c r="D771" s="1024"/>
      <c r="E771" s="253"/>
      <c r="F771" s="253"/>
      <c r="G771" s="253"/>
      <c r="H771" s="253"/>
      <c r="I771" s="253"/>
      <c r="J771" s="253"/>
      <c r="K771" s="253"/>
      <c r="L771" s="253"/>
      <c r="M771" s="253"/>
      <c r="N771" s="253"/>
      <c r="O771" s="253"/>
      <c r="P771" s="253"/>
      <c r="Q771" s="253"/>
      <c r="R771" s="253"/>
      <c r="S771" s="253"/>
      <c r="T771" s="253"/>
      <c r="U771" s="253"/>
      <c r="V771" s="253"/>
      <c r="W771" s="243"/>
      <c r="X771" s="243"/>
    </row>
    <row r="772" spans="1:24" x14ac:dyDescent="0.3">
      <c r="A772" s="243"/>
      <c r="B772" s="253"/>
      <c r="C772" s="257"/>
      <c r="D772" s="1024"/>
      <c r="E772" s="253"/>
      <c r="F772" s="253"/>
      <c r="G772" s="253"/>
      <c r="H772" s="253"/>
      <c r="I772" s="253"/>
      <c r="J772" s="253"/>
      <c r="K772" s="253"/>
      <c r="L772" s="253"/>
      <c r="M772" s="253"/>
      <c r="N772" s="253"/>
      <c r="O772" s="253"/>
      <c r="P772" s="253"/>
      <c r="Q772" s="253"/>
      <c r="R772" s="253"/>
      <c r="S772" s="253"/>
      <c r="T772" s="253"/>
      <c r="U772" s="253"/>
      <c r="V772" s="253"/>
      <c r="W772" s="243"/>
      <c r="X772" s="243"/>
    </row>
    <row r="773" spans="1:24" x14ac:dyDescent="0.3">
      <c r="A773" s="243"/>
      <c r="B773" s="253"/>
      <c r="C773" s="257"/>
      <c r="D773" s="1024"/>
      <c r="E773" s="253"/>
      <c r="F773" s="253"/>
      <c r="G773" s="253"/>
      <c r="H773" s="253"/>
      <c r="I773" s="253"/>
      <c r="J773" s="253"/>
      <c r="K773" s="253"/>
      <c r="L773" s="253"/>
      <c r="M773" s="253"/>
      <c r="N773" s="253"/>
      <c r="O773" s="253"/>
      <c r="P773" s="253"/>
      <c r="Q773" s="253"/>
      <c r="R773" s="253"/>
      <c r="S773" s="253"/>
      <c r="T773" s="253"/>
      <c r="U773" s="253"/>
      <c r="V773" s="253"/>
      <c r="W773" s="243"/>
      <c r="X773" s="243"/>
    </row>
    <row r="774" spans="1:24" x14ac:dyDescent="0.3">
      <c r="A774" s="243"/>
      <c r="B774" s="253"/>
      <c r="C774" s="257"/>
      <c r="D774" s="1024"/>
      <c r="E774" s="253"/>
      <c r="F774" s="253"/>
      <c r="G774" s="253"/>
      <c r="H774" s="253"/>
      <c r="I774" s="253"/>
      <c r="J774" s="253"/>
      <c r="K774" s="253"/>
      <c r="L774" s="253"/>
      <c r="M774" s="253"/>
      <c r="N774" s="253"/>
      <c r="O774" s="253"/>
      <c r="P774" s="253"/>
      <c r="Q774" s="253"/>
      <c r="R774" s="253"/>
      <c r="S774" s="253"/>
      <c r="T774" s="253"/>
      <c r="U774" s="253"/>
      <c r="V774" s="253"/>
      <c r="W774" s="243"/>
      <c r="X774" s="243"/>
    </row>
    <row r="775" spans="1:24" x14ac:dyDescent="0.3">
      <c r="A775" s="243"/>
      <c r="B775" s="253"/>
      <c r="C775" s="257"/>
      <c r="D775" s="1024"/>
      <c r="E775" s="253"/>
      <c r="F775" s="253"/>
      <c r="G775" s="253"/>
      <c r="H775" s="253"/>
      <c r="I775" s="253"/>
      <c r="J775" s="253"/>
      <c r="K775" s="253"/>
      <c r="L775" s="253"/>
      <c r="M775" s="253"/>
      <c r="N775" s="253"/>
      <c r="O775" s="253"/>
      <c r="P775" s="253"/>
      <c r="Q775" s="253"/>
      <c r="R775" s="253"/>
      <c r="S775" s="253"/>
      <c r="T775" s="253"/>
      <c r="U775" s="253"/>
      <c r="V775" s="253"/>
      <c r="W775" s="243"/>
      <c r="X775" s="243"/>
    </row>
    <row r="776" spans="1:24" x14ac:dyDescent="0.3">
      <c r="A776" s="243"/>
      <c r="B776" s="253"/>
      <c r="C776" s="257"/>
      <c r="D776" s="1024"/>
      <c r="E776" s="253"/>
      <c r="F776" s="253"/>
      <c r="G776" s="253"/>
      <c r="H776" s="253"/>
      <c r="I776" s="253"/>
      <c r="J776" s="253"/>
      <c r="K776" s="253"/>
      <c r="L776" s="253"/>
      <c r="M776" s="253"/>
      <c r="N776" s="253"/>
      <c r="O776" s="253"/>
      <c r="P776" s="253"/>
      <c r="Q776" s="253"/>
      <c r="R776" s="253"/>
      <c r="S776" s="253"/>
      <c r="T776" s="253"/>
      <c r="U776" s="253"/>
      <c r="V776" s="253"/>
      <c r="W776" s="243"/>
      <c r="X776" s="243"/>
    </row>
    <row r="777" spans="1:24" x14ac:dyDescent="0.3">
      <c r="A777" s="243"/>
      <c r="B777" s="253"/>
      <c r="C777" s="257"/>
      <c r="D777" s="1024"/>
      <c r="E777" s="253"/>
      <c r="F777" s="253"/>
      <c r="G777" s="253"/>
      <c r="H777" s="253"/>
      <c r="I777" s="253"/>
      <c r="J777" s="253"/>
      <c r="K777" s="253"/>
      <c r="L777" s="253"/>
      <c r="M777" s="253"/>
      <c r="N777" s="253"/>
      <c r="O777" s="253"/>
      <c r="P777" s="253"/>
      <c r="Q777" s="253"/>
      <c r="R777" s="253"/>
      <c r="S777" s="253"/>
      <c r="T777" s="253"/>
      <c r="U777" s="253"/>
      <c r="V777" s="253"/>
      <c r="W777" s="243"/>
      <c r="X777" s="243"/>
    </row>
    <row r="778" spans="1:24" x14ac:dyDescent="0.3">
      <c r="A778" s="243"/>
      <c r="B778" s="253"/>
      <c r="C778" s="257"/>
      <c r="D778" s="1024"/>
      <c r="E778" s="253"/>
      <c r="F778" s="253"/>
      <c r="G778" s="253"/>
      <c r="H778" s="253"/>
      <c r="I778" s="253"/>
      <c r="J778" s="253"/>
      <c r="K778" s="253"/>
      <c r="L778" s="253"/>
      <c r="M778" s="253"/>
      <c r="N778" s="253"/>
      <c r="O778" s="253"/>
      <c r="P778" s="253"/>
      <c r="Q778" s="253"/>
      <c r="R778" s="253"/>
      <c r="S778" s="253"/>
      <c r="T778" s="253"/>
      <c r="U778" s="253"/>
      <c r="V778" s="253"/>
      <c r="W778" s="243"/>
      <c r="X778" s="243"/>
    </row>
    <row r="779" spans="1:24" x14ac:dyDescent="0.3">
      <c r="A779" s="243"/>
      <c r="B779" s="253"/>
      <c r="C779" s="257"/>
      <c r="D779" s="1024"/>
      <c r="E779" s="253"/>
      <c r="F779" s="253"/>
      <c r="G779" s="253"/>
      <c r="H779" s="253"/>
      <c r="I779" s="253"/>
      <c r="J779" s="253"/>
      <c r="K779" s="253"/>
      <c r="L779" s="253"/>
      <c r="M779" s="253"/>
      <c r="N779" s="253"/>
      <c r="O779" s="253"/>
      <c r="P779" s="253"/>
      <c r="Q779" s="253"/>
      <c r="R779" s="253"/>
      <c r="S779" s="253"/>
      <c r="T779" s="253"/>
      <c r="U779" s="253"/>
      <c r="V779" s="253"/>
      <c r="W779" s="243"/>
      <c r="X779" s="243"/>
    </row>
    <row r="780" spans="1:24" x14ac:dyDescent="0.3">
      <c r="A780" s="243"/>
      <c r="B780" s="253"/>
      <c r="C780" s="257"/>
      <c r="D780" s="1024"/>
      <c r="E780" s="253"/>
      <c r="F780" s="253"/>
      <c r="G780" s="253"/>
      <c r="H780" s="253"/>
      <c r="I780" s="253"/>
      <c r="J780" s="253"/>
      <c r="K780" s="253"/>
      <c r="L780" s="253"/>
      <c r="M780" s="253"/>
      <c r="N780" s="253"/>
      <c r="O780" s="253"/>
      <c r="P780" s="253"/>
      <c r="Q780" s="253"/>
      <c r="R780" s="253"/>
      <c r="S780" s="253"/>
      <c r="T780" s="253"/>
      <c r="U780" s="253"/>
      <c r="V780" s="253"/>
      <c r="W780" s="243"/>
      <c r="X780" s="243"/>
    </row>
    <row r="781" spans="1:24" x14ac:dyDescent="0.3">
      <c r="A781" s="243"/>
      <c r="B781" s="253"/>
      <c r="C781" s="257"/>
      <c r="D781" s="1024"/>
      <c r="E781" s="253"/>
      <c r="F781" s="253"/>
      <c r="G781" s="253"/>
      <c r="H781" s="253"/>
      <c r="I781" s="253"/>
      <c r="J781" s="253"/>
      <c r="K781" s="253"/>
      <c r="L781" s="253"/>
      <c r="M781" s="253"/>
      <c r="N781" s="253"/>
      <c r="O781" s="253"/>
      <c r="P781" s="253"/>
      <c r="Q781" s="253"/>
      <c r="R781" s="253"/>
      <c r="S781" s="253"/>
      <c r="T781" s="253"/>
      <c r="U781" s="253"/>
      <c r="V781" s="253"/>
      <c r="W781" s="243"/>
      <c r="X781" s="243"/>
    </row>
    <row r="782" spans="1:24" x14ac:dyDescent="0.3">
      <c r="A782" s="243"/>
      <c r="B782" s="253"/>
      <c r="C782" s="257"/>
      <c r="D782" s="1024"/>
      <c r="E782" s="253"/>
      <c r="F782" s="253"/>
      <c r="G782" s="253"/>
      <c r="H782" s="253"/>
      <c r="I782" s="253"/>
      <c r="J782" s="253"/>
      <c r="K782" s="253"/>
      <c r="L782" s="253"/>
      <c r="M782" s="253"/>
      <c r="N782" s="253"/>
      <c r="O782" s="253"/>
      <c r="P782" s="253"/>
      <c r="Q782" s="253"/>
      <c r="R782" s="253"/>
      <c r="S782" s="253"/>
      <c r="T782" s="253"/>
      <c r="U782" s="253"/>
      <c r="V782" s="253"/>
      <c r="W782" s="243"/>
      <c r="X782" s="243"/>
    </row>
    <row r="783" spans="1:24" x14ac:dyDescent="0.3">
      <c r="A783" s="243"/>
      <c r="B783" s="253"/>
      <c r="C783" s="257"/>
      <c r="D783" s="1024"/>
      <c r="E783" s="253"/>
      <c r="F783" s="253"/>
      <c r="G783" s="253"/>
      <c r="H783" s="253"/>
      <c r="I783" s="253"/>
      <c r="J783" s="253"/>
      <c r="K783" s="253"/>
      <c r="L783" s="253"/>
      <c r="M783" s="253"/>
      <c r="N783" s="253"/>
      <c r="O783" s="253"/>
      <c r="P783" s="253"/>
      <c r="Q783" s="253"/>
      <c r="R783" s="253"/>
      <c r="S783" s="253"/>
      <c r="T783" s="253"/>
      <c r="U783" s="253"/>
      <c r="V783" s="253"/>
      <c r="W783" s="243"/>
      <c r="X783" s="243"/>
    </row>
    <row r="784" spans="1:24" x14ac:dyDescent="0.3">
      <c r="A784" s="243"/>
      <c r="B784" s="253"/>
      <c r="C784" s="257"/>
      <c r="D784" s="1024"/>
      <c r="E784" s="253"/>
      <c r="F784" s="253"/>
      <c r="G784" s="253"/>
      <c r="H784" s="253"/>
      <c r="I784" s="253"/>
      <c r="J784" s="253"/>
      <c r="K784" s="253"/>
      <c r="L784" s="253"/>
      <c r="M784" s="253"/>
      <c r="N784" s="253"/>
      <c r="O784" s="253"/>
      <c r="P784" s="253"/>
      <c r="Q784" s="253"/>
      <c r="R784" s="253"/>
      <c r="S784" s="253"/>
      <c r="T784" s="253"/>
      <c r="U784" s="253"/>
      <c r="V784" s="253"/>
      <c r="W784" s="243"/>
      <c r="X784" s="243"/>
    </row>
    <row r="785" spans="1:24" x14ac:dyDescent="0.3">
      <c r="A785" s="243"/>
      <c r="B785" s="253"/>
      <c r="C785" s="257"/>
      <c r="D785" s="1024"/>
      <c r="E785" s="253"/>
      <c r="F785" s="253"/>
      <c r="G785" s="253"/>
      <c r="H785" s="253"/>
      <c r="I785" s="253"/>
      <c r="J785" s="253"/>
      <c r="K785" s="253"/>
      <c r="L785" s="253"/>
      <c r="M785" s="253"/>
      <c r="N785" s="253"/>
      <c r="O785" s="253"/>
      <c r="P785" s="253"/>
      <c r="Q785" s="253"/>
      <c r="R785" s="253"/>
      <c r="S785" s="253"/>
      <c r="T785" s="253"/>
      <c r="U785" s="253"/>
      <c r="V785" s="253"/>
      <c r="W785" s="243"/>
      <c r="X785" s="243"/>
    </row>
    <row r="786" spans="1:24" x14ac:dyDescent="0.3">
      <c r="A786" s="243"/>
      <c r="B786" s="253"/>
      <c r="C786" s="257"/>
      <c r="D786" s="1024"/>
      <c r="E786" s="253"/>
      <c r="F786" s="253"/>
      <c r="G786" s="253"/>
      <c r="H786" s="253"/>
      <c r="I786" s="253"/>
      <c r="J786" s="253"/>
      <c r="K786" s="253"/>
      <c r="L786" s="253"/>
      <c r="M786" s="253"/>
      <c r="N786" s="253"/>
      <c r="O786" s="253"/>
      <c r="P786" s="253"/>
      <c r="Q786" s="253"/>
      <c r="R786" s="253"/>
      <c r="S786" s="253"/>
      <c r="T786" s="253"/>
      <c r="U786" s="253"/>
      <c r="V786" s="253"/>
      <c r="W786" s="243"/>
      <c r="X786" s="243"/>
    </row>
    <row r="787" spans="1:24" x14ac:dyDescent="0.3">
      <c r="A787" s="243"/>
      <c r="B787" s="253"/>
      <c r="C787" s="257"/>
      <c r="D787" s="1024"/>
      <c r="E787" s="253"/>
      <c r="F787" s="253"/>
      <c r="G787" s="253"/>
      <c r="H787" s="253"/>
      <c r="I787" s="253"/>
      <c r="J787" s="253"/>
      <c r="K787" s="253"/>
      <c r="L787" s="253"/>
      <c r="M787" s="253"/>
      <c r="N787" s="253"/>
      <c r="O787" s="253"/>
      <c r="P787" s="253"/>
      <c r="Q787" s="253"/>
      <c r="R787" s="253"/>
      <c r="S787" s="253"/>
      <c r="T787" s="253"/>
      <c r="U787" s="253"/>
      <c r="V787" s="253"/>
      <c r="W787" s="243"/>
      <c r="X787" s="243"/>
    </row>
    <row r="788" spans="1:24" x14ac:dyDescent="0.3">
      <c r="A788" s="243"/>
      <c r="B788" s="253"/>
      <c r="C788" s="257"/>
      <c r="D788" s="1024"/>
      <c r="E788" s="253"/>
      <c r="F788" s="253"/>
      <c r="G788" s="253"/>
      <c r="H788" s="253"/>
      <c r="I788" s="253"/>
      <c r="J788" s="253"/>
      <c r="K788" s="253"/>
      <c r="L788" s="253"/>
      <c r="M788" s="253"/>
      <c r="N788" s="253"/>
      <c r="O788" s="253"/>
      <c r="P788" s="253"/>
      <c r="Q788" s="253"/>
      <c r="R788" s="253"/>
      <c r="S788" s="253"/>
      <c r="T788" s="253"/>
      <c r="U788" s="253"/>
      <c r="V788" s="253"/>
      <c r="W788" s="243"/>
      <c r="X788" s="243"/>
    </row>
    <row r="789" spans="1:24" x14ac:dyDescent="0.3">
      <c r="A789" s="243"/>
      <c r="B789" s="253"/>
      <c r="C789" s="257"/>
      <c r="D789" s="1024"/>
      <c r="E789" s="253"/>
      <c r="F789" s="253"/>
      <c r="G789" s="253"/>
      <c r="H789" s="253"/>
      <c r="I789" s="253"/>
      <c r="J789" s="253"/>
      <c r="K789" s="253"/>
      <c r="L789" s="253"/>
      <c r="M789" s="253"/>
      <c r="N789" s="253"/>
      <c r="O789" s="253"/>
      <c r="P789" s="253"/>
      <c r="Q789" s="253"/>
      <c r="R789" s="253"/>
      <c r="S789" s="253"/>
      <c r="T789" s="253"/>
      <c r="U789" s="253"/>
      <c r="V789" s="253"/>
      <c r="W789" s="243"/>
      <c r="X789" s="243"/>
    </row>
    <row r="790" spans="1:24" x14ac:dyDescent="0.3">
      <c r="A790" s="243"/>
      <c r="B790" s="253"/>
      <c r="C790" s="257"/>
      <c r="D790" s="1024"/>
      <c r="E790" s="253"/>
      <c r="F790" s="253"/>
      <c r="G790" s="253"/>
      <c r="H790" s="253"/>
      <c r="I790" s="253"/>
      <c r="J790" s="253"/>
      <c r="K790" s="253"/>
      <c r="L790" s="253"/>
      <c r="M790" s="253"/>
      <c r="N790" s="253"/>
      <c r="O790" s="253"/>
      <c r="P790" s="253"/>
      <c r="Q790" s="253"/>
      <c r="R790" s="253"/>
      <c r="S790" s="253"/>
      <c r="T790" s="253"/>
      <c r="U790" s="253"/>
      <c r="V790" s="253"/>
      <c r="W790" s="243"/>
      <c r="X790" s="243"/>
    </row>
    <row r="791" spans="1:24" x14ac:dyDescent="0.3">
      <c r="A791" s="243"/>
      <c r="B791" s="253"/>
      <c r="C791" s="257"/>
      <c r="D791" s="1024"/>
      <c r="E791" s="253"/>
      <c r="F791" s="253"/>
      <c r="G791" s="253"/>
      <c r="H791" s="253"/>
      <c r="I791" s="253"/>
      <c r="J791" s="253"/>
      <c r="K791" s="253"/>
      <c r="L791" s="253"/>
      <c r="M791" s="253"/>
      <c r="N791" s="253"/>
      <c r="O791" s="253"/>
      <c r="P791" s="253"/>
      <c r="Q791" s="253"/>
      <c r="R791" s="253"/>
      <c r="S791" s="253"/>
      <c r="T791" s="253"/>
      <c r="U791" s="253"/>
      <c r="V791" s="253"/>
      <c r="W791" s="243"/>
      <c r="X791" s="243"/>
    </row>
    <row r="792" spans="1:24" x14ac:dyDescent="0.3">
      <c r="A792" s="243"/>
      <c r="B792" s="253"/>
      <c r="C792" s="257"/>
      <c r="D792" s="1024"/>
      <c r="E792" s="253"/>
      <c r="F792" s="253"/>
      <c r="G792" s="253"/>
      <c r="H792" s="253"/>
      <c r="I792" s="253"/>
      <c r="J792" s="253"/>
      <c r="K792" s="253"/>
      <c r="L792" s="253"/>
      <c r="M792" s="253"/>
      <c r="N792" s="253"/>
      <c r="O792" s="253"/>
      <c r="P792" s="253"/>
      <c r="Q792" s="253"/>
      <c r="R792" s="253"/>
      <c r="S792" s="253"/>
      <c r="T792" s="253"/>
      <c r="U792" s="253"/>
      <c r="V792" s="253"/>
      <c r="W792" s="243"/>
      <c r="X792" s="243"/>
    </row>
    <row r="793" spans="1:24" x14ac:dyDescent="0.3">
      <c r="A793" s="243"/>
      <c r="B793" s="253"/>
      <c r="C793" s="257"/>
      <c r="D793" s="1024"/>
      <c r="E793" s="253"/>
      <c r="F793" s="253"/>
      <c r="G793" s="253"/>
      <c r="H793" s="253"/>
      <c r="I793" s="253"/>
      <c r="J793" s="253"/>
      <c r="K793" s="253"/>
      <c r="L793" s="253"/>
      <c r="M793" s="253"/>
      <c r="N793" s="253"/>
      <c r="O793" s="253"/>
      <c r="P793" s="253"/>
      <c r="Q793" s="253"/>
      <c r="R793" s="253"/>
      <c r="S793" s="253"/>
      <c r="T793" s="253"/>
      <c r="U793" s="253"/>
      <c r="V793" s="253"/>
      <c r="W793" s="243"/>
      <c r="X793" s="243"/>
    </row>
    <row r="794" spans="1:24" x14ac:dyDescent="0.3">
      <c r="A794" s="243"/>
      <c r="B794" s="253"/>
      <c r="C794" s="257"/>
      <c r="D794" s="1024"/>
      <c r="E794" s="253"/>
      <c r="F794" s="253"/>
      <c r="G794" s="253"/>
      <c r="H794" s="253"/>
      <c r="I794" s="253"/>
      <c r="J794" s="253"/>
      <c r="K794" s="253"/>
      <c r="L794" s="253"/>
      <c r="M794" s="253"/>
      <c r="N794" s="253"/>
      <c r="O794" s="253"/>
      <c r="P794" s="253"/>
      <c r="Q794" s="253"/>
      <c r="R794" s="253"/>
      <c r="S794" s="253"/>
      <c r="T794" s="253"/>
      <c r="U794" s="253"/>
      <c r="V794" s="253"/>
      <c r="W794" s="243"/>
      <c r="X794" s="243"/>
    </row>
    <row r="795" spans="1:24" x14ac:dyDescent="0.3">
      <c r="A795" s="243"/>
      <c r="B795" s="253"/>
      <c r="C795" s="257"/>
      <c r="D795" s="1024"/>
      <c r="E795" s="253"/>
      <c r="F795" s="253"/>
      <c r="G795" s="253"/>
      <c r="H795" s="253"/>
      <c r="I795" s="253"/>
      <c r="J795" s="253"/>
      <c r="K795" s="253"/>
      <c r="L795" s="253"/>
      <c r="M795" s="253"/>
      <c r="N795" s="253"/>
      <c r="O795" s="253"/>
      <c r="P795" s="253"/>
      <c r="Q795" s="253"/>
      <c r="R795" s="253"/>
      <c r="S795" s="253"/>
      <c r="T795" s="253"/>
      <c r="U795" s="253"/>
      <c r="V795" s="253"/>
      <c r="W795" s="243"/>
      <c r="X795" s="243"/>
    </row>
    <row r="796" spans="1:24" x14ac:dyDescent="0.3">
      <c r="A796" s="243"/>
      <c r="B796" s="253"/>
      <c r="C796" s="257"/>
      <c r="D796" s="1024"/>
      <c r="E796" s="253"/>
      <c r="F796" s="253"/>
      <c r="G796" s="253"/>
      <c r="H796" s="253"/>
      <c r="I796" s="253"/>
      <c r="J796" s="253"/>
      <c r="K796" s="253"/>
      <c r="L796" s="253"/>
      <c r="M796" s="253"/>
      <c r="N796" s="253"/>
      <c r="O796" s="253"/>
      <c r="P796" s="253"/>
      <c r="Q796" s="253"/>
      <c r="R796" s="253"/>
      <c r="S796" s="253"/>
      <c r="T796" s="253"/>
      <c r="U796" s="253"/>
      <c r="V796" s="253"/>
      <c r="W796" s="243"/>
      <c r="X796" s="243"/>
    </row>
    <row r="797" spans="1:24" x14ac:dyDescent="0.3">
      <c r="A797" s="243"/>
      <c r="B797" s="253"/>
      <c r="C797" s="257"/>
      <c r="D797" s="1024"/>
      <c r="E797" s="253"/>
      <c r="F797" s="253"/>
      <c r="G797" s="253"/>
      <c r="H797" s="253"/>
      <c r="I797" s="253"/>
      <c r="J797" s="253"/>
      <c r="K797" s="253"/>
      <c r="L797" s="253"/>
      <c r="M797" s="253"/>
      <c r="N797" s="253"/>
      <c r="O797" s="253"/>
      <c r="P797" s="253"/>
      <c r="Q797" s="253"/>
      <c r="R797" s="253"/>
      <c r="S797" s="253"/>
      <c r="T797" s="253"/>
      <c r="U797" s="253"/>
      <c r="V797" s="253"/>
      <c r="W797" s="243"/>
      <c r="X797" s="243"/>
    </row>
    <row r="798" spans="1:24" x14ac:dyDescent="0.3">
      <c r="A798" s="243"/>
      <c r="B798" s="253"/>
      <c r="C798" s="257"/>
      <c r="D798" s="1024"/>
      <c r="E798" s="253"/>
      <c r="F798" s="253"/>
      <c r="G798" s="253"/>
      <c r="H798" s="253"/>
      <c r="I798" s="253"/>
      <c r="J798" s="253"/>
      <c r="K798" s="253"/>
      <c r="L798" s="253"/>
      <c r="M798" s="253"/>
      <c r="N798" s="253"/>
      <c r="O798" s="253"/>
      <c r="P798" s="253"/>
      <c r="Q798" s="253"/>
      <c r="R798" s="253"/>
      <c r="S798" s="253"/>
      <c r="T798" s="253"/>
      <c r="U798" s="253"/>
      <c r="V798" s="253"/>
      <c r="W798" s="243"/>
      <c r="X798" s="243"/>
    </row>
    <row r="799" spans="1:24" x14ac:dyDescent="0.3">
      <c r="A799" s="243"/>
      <c r="B799" s="253"/>
      <c r="C799" s="257"/>
      <c r="D799" s="1024"/>
      <c r="E799" s="253"/>
      <c r="F799" s="253"/>
      <c r="G799" s="253"/>
      <c r="H799" s="253"/>
      <c r="I799" s="253"/>
      <c r="J799" s="253"/>
      <c r="K799" s="253"/>
      <c r="L799" s="253"/>
      <c r="M799" s="253"/>
      <c r="N799" s="253"/>
      <c r="O799" s="253"/>
      <c r="P799" s="253"/>
      <c r="Q799" s="253"/>
      <c r="R799" s="253"/>
      <c r="S799" s="253"/>
      <c r="T799" s="253"/>
      <c r="U799" s="253"/>
      <c r="V799" s="253"/>
      <c r="W799" s="243"/>
      <c r="X799" s="243"/>
    </row>
    <row r="800" spans="1:24" x14ac:dyDescent="0.3">
      <c r="A800" s="243"/>
      <c r="B800" s="253"/>
      <c r="C800" s="257"/>
      <c r="D800" s="1024"/>
      <c r="E800" s="253"/>
      <c r="F800" s="253"/>
      <c r="G800" s="253"/>
      <c r="H800" s="253"/>
      <c r="I800" s="253"/>
      <c r="J800" s="253"/>
      <c r="K800" s="253"/>
      <c r="L800" s="253"/>
      <c r="M800" s="253"/>
      <c r="N800" s="253"/>
      <c r="O800" s="253"/>
      <c r="P800" s="253"/>
      <c r="Q800" s="253"/>
      <c r="R800" s="253"/>
      <c r="S800" s="253"/>
      <c r="T800" s="253"/>
      <c r="U800" s="253"/>
      <c r="V800" s="253"/>
      <c r="W800" s="243"/>
      <c r="X800" s="243"/>
    </row>
    <row r="801" spans="1:24" x14ac:dyDescent="0.3">
      <c r="A801" s="243"/>
      <c r="B801" s="253"/>
      <c r="C801" s="257"/>
      <c r="D801" s="1024"/>
      <c r="E801" s="253"/>
      <c r="F801" s="253"/>
      <c r="G801" s="253"/>
      <c r="H801" s="253"/>
      <c r="I801" s="253"/>
      <c r="J801" s="253"/>
      <c r="K801" s="253"/>
      <c r="L801" s="253"/>
      <c r="M801" s="253"/>
      <c r="N801" s="253"/>
      <c r="O801" s="253"/>
      <c r="P801" s="253"/>
      <c r="Q801" s="253"/>
      <c r="R801" s="253"/>
      <c r="S801" s="253"/>
      <c r="T801" s="253"/>
      <c r="U801" s="253"/>
      <c r="V801" s="253"/>
      <c r="W801" s="243"/>
      <c r="X801" s="243"/>
    </row>
    <row r="802" spans="1:24" x14ac:dyDescent="0.3">
      <c r="A802" s="243"/>
      <c r="B802" s="253"/>
      <c r="C802" s="257"/>
      <c r="D802" s="1024"/>
      <c r="E802" s="253"/>
      <c r="F802" s="253"/>
      <c r="G802" s="253"/>
      <c r="H802" s="253"/>
      <c r="I802" s="253"/>
      <c r="J802" s="253"/>
      <c r="K802" s="253"/>
      <c r="L802" s="253"/>
      <c r="M802" s="253"/>
      <c r="N802" s="253"/>
      <c r="O802" s="253"/>
      <c r="P802" s="253"/>
      <c r="Q802" s="253"/>
      <c r="R802" s="253"/>
      <c r="S802" s="253"/>
      <c r="T802" s="253"/>
      <c r="U802" s="253"/>
      <c r="V802" s="253"/>
      <c r="W802" s="243"/>
      <c r="X802" s="243"/>
    </row>
    <row r="803" spans="1:24" x14ac:dyDescent="0.3">
      <c r="A803" s="243"/>
      <c r="B803" s="253"/>
      <c r="C803" s="257"/>
      <c r="D803" s="1024"/>
      <c r="E803" s="253"/>
      <c r="F803" s="253"/>
      <c r="G803" s="253"/>
      <c r="H803" s="253"/>
      <c r="I803" s="253"/>
      <c r="J803" s="253"/>
      <c r="K803" s="253"/>
      <c r="L803" s="253"/>
      <c r="M803" s="253"/>
      <c r="N803" s="253"/>
      <c r="O803" s="253"/>
      <c r="P803" s="253"/>
      <c r="Q803" s="253"/>
      <c r="R803" s="253"/>
      <c r="S803" s="253"/>
      <c r="T803" s="253"/>
      <c r="U803" s="253"/>
      <c r="V803" s="253"/>
      <c r="W803" s="243"/>
      <c r="X803" s="243"/>
    </row>
    <row r="804" spans="1:24" x14ac:dyDescent="0.3">
      <c r="A804" s="243"/>
      <c r="B804" s="253"/>
      <c r="C804" s="257"/>
      <c r="D804" s="1024"/>
      <c r="E804" s="253"/>
      <c r="F804" s="253"/>
      <c r="G804" s="253"/>
      <c r="H804" s="253"/>
      <c r="I804" s="253"/>
      <c r="J804" s="253"/>
      <c r="K804" s="253"/>
      <c r="L804" s="253"/>
      <c r="M804" s="253"/>
      <c r="N804" s="253"/>
      <c r="O804" s="253"/>
      <c r="P804" s="253"/>
      <c r="Q804" s="253"/>
      <c r="R804" s="253"/>
      <c r="S804" s="253"/>
      <c r="T804" s="253"/>
      <c r="U804" s="253"/>
      <c r="V804" s="253"/>
      <c r="W804" s="243"/>
      <c r="X804" s="243"/>
    </row>
    <row r="805" spans="1:24" x14ac:dyDescent="0.3">
      <c r="A805" s="243"/>
      <c r="B805" s="253"/>
      <c r="C805" s="257"/>
      <c r="D805" s="1024"/>
      <c r="E805" s="253"/>
      <c r="F805" s="253"/>
      <c r="G805" s="253"/>
      <c r="H805" s="253"/>
      <c r="I805" s="253"/>
      <c r="J805" s="253"/>
      <c r="K805" s="253"/>
      <c r="L805" s="253"/>
      <c r="M805" s="253"/>
      <c r="N805" s="253"/>
      <c r="O805" s="253"/>
      <c r="P805" s="253"/>
      <c r="Q805" s="253"/>
      <c r="R805" s="253"/>
      <c r="S805" s="253"/>
      <c r="T805" s="253"/>
      <c r="U805" s="253"/>
      <c r="V805" s="253"/>
      <c r="W805" s="243"/>
      <c r="X805" s="243"/>
    </row>
    <row r="806" spans="1:24" x14ac:dyDescent="0.3">
      <c r="A806" s="243"/>
      <c r="B806" s="253"/>
      <c r="C806" s="257"/>
      <c r="D806" s="1024"/>
      <c r="E806" s="253"/>
      <c r="F806" s="253"/>
      <c r="G806" s="253"/>
      <c r="H806" s="253"/>
      <c r="I806" s="253"/>
      <c r="J806" s="253"/>
      <c r="K806" s="253"/>
      <c r="L806" s="253"/>
      <c r="M806" s="253"/>
      <c r="N806" s="253"/>
      <c r="O806" s="253"/>
      <c r="P806" s="253"/>
      <c r="Q806" s="253"/>
      <c r="R806" s="253"/>
      <c r="S806" s="253"/>
      <c r="T806" s="253"/>
      <c r="U806" s="253"/>
      <c r="V806" s="253"/>
      <c r="W806" s="243"/>
      <c r="X806" s="243"/>
    </row>
    <row r="807" spans="1:24" x14ac:dyDescent="0.3">
      <c r="A807" s="243"/>
      <c r="B807" s="253"/>
      <c r="C807" s="257"/>
      <c r="D807" s="1024"/>
      <c r="E807" s="253"/>
      <c r="F807" s="253"/>
      <c r="G807" s="253"/>
      <c r="H807" s="253"/>
      <c r="I807" s="253"/>
      <c r="J807" s="253"/>
      <c r="K807" s="253"/>
      <c r="L807" s="253"/>
      <c r="M807" s="253"/>
      <c r="N807" s="253"/>
      <c r="O807" s="253"/>
      <c r="P807" s="253"/>
      <c r="Q807" s="253"/>
      <c r="R807" s="253"/>
      <c r="S807" s="253"/>
      <c r="T807" s="253"/>
      <c r="U807" s="253"/>
      <c r="V807" s="253"/>
      <c r="W807" s="243"/>
      <c r="X807" s="243"/>
    </row>
    <row r="808" spans="1:24" x14ac:dyDescent="0.3">
      <c r="A808" s="243"/>
      <c r="B808" s="253"/>
      <c r="C808" s="257"/>
      <c r="D808" s="1024"/>
      <c r="E808" s="253"/>
      <c r="F808" s="253"/>
      <c r="G808" s="253"/>
      <c r="H808" s="253"/>
      <c r="I808" s="253"/>
      <c r="J808" s="253"/>
      <c r="K808" s="253"/>
      <c r="L808" s="253"/>
      <c r="M808" s="253"/>
      <c r="N808" s="253"/>
      <c r="O808" s="253"/>
      <c r="P808" s="253"/>
      <c r="Q808" s="253"/>
      <c r="R808" s="253"/>
      <c r="S808" s="253"/>
      <c r="T808" s="253"/>
      <c r="U808" s="253"/>
      <c r="V808" s="253"/>
      <c r="W808" s="243"/>
      <c r="X808" s="243"/>
    </row>
    <row r="809" spans="1:24" x14ac:dyDescent="0.3">
      <c r="A809" s="243"/>
      <c r="B809" s="253"/>
      <c r="C809" s="257"/>
      <c r="D809" s="1024"/>
      <c r="E809" s="253"/>
      <c r="F809" s="253"/>
      <c r="G809" s="253"/>
      <c r="H809" s="253"/>
      <c r="I809" s="253"/>
      <c r="J809" s="253"/>
      <c r="K809" s="253"/>
      <c r="L809" s="253"/>
      <c r="M809" s="253"/>
      <c r="N809" s="253"/>
      <c r="O809" s="253"/>
      <c r="P809" s="253"/>
      <c r="Q809" s="253"/>
      <c r="R809" s="253"/>
      <c r="S809" s="253"/>
      <c r="T809" s="253"/>
      <c r="U809" s="253"/>
      <c r="V809" s="253"/>
      <c r="W809" s="243"/>
      <c r="X809" s="243"/>
    </row>
    <row r="810" spans="1:24" x14ac:dyDescent="0.3">
      <c r="A810" s="243"/>
      <c r="B810" s="253"/>
      <c r="C810" s="257"/>
      <c r="D810" s="1024"/>
      <c r="E810" s="253"/>
      <c r="F810" s="253"/>
      <c r="G810" s="253"/>
      <c r="H810" s="253"/>
      <c r="I810" s="253"/>
      <c r="J810" s="253"/>
      <c r="K810" s="253"/>
      <c r="L810" s="253"/>
      <c r="M810" s="253"/>
      <c r="N810" s="253"/>
      <c r="O810" s="253"/>
      <c r="P810" s="253"/>
      <c r="Q810" s="253"/>
      <c r="R810" s="253"/>
      <c r="S810" s="253"/>
      <c r="T810" s="253"/>
      <c r="U810" s="253"/>
      <c r="V810" s="253"/>
      <c r="W810" s="243"/>
      <c r="X810" s="243"/>
    </row>
    <row r="811" spans="1:24" x14ac:dyDescent="0.3">
      <c r="A811" s="243"/>
      <c r="B811" s="253"/>
      <c r="C811" s="257"/>
      <c r="D811" s="1024"/>
      <c r="E811" s="253"/>
      <c r="F811" s="253"/>
      <c r="G811" s="253"/>
      <c r="H811" s="253"/>
      <c r="I811" s="253"/>
      <c r="J811" s="253"/>
      <c r="K811" s="253"/>
      <c r="L811" s="253"/>
      <c r="M811" s="253"/>
      <c r="N811" s="253"/>
      <c r="O811" s="253"/>
      <c r="P811" s="253"/>
      <c r="Q811" s="253"/>
      <c r="R811" s="253"/>
      <c r="S811" s="253"/>
      <c r="T811" s="253"/>
      <c r="U811" s="253"/>
      <c r="V811" s="253"/>
      <c r="W811" s="243"/>
      <c r="X811" s="243"/>
    </row>
    <row r="812" spans="1:24" x14ac:dyDescent="0.3">
      <c r="A812" s="243"/>
      <c r="B812" s="253"/>
      <c r="C812" s="257"/>
      <c r="D812" s="1024"/>
      <c r="E812" s="253"/>
      <c r="F812" s="253"/>
      <c r="G812" s="253"/>
      <c r="H812" s="253"/>
      <c r="I812" s="253"/>
      <c r="J812" s="253"/>
      <c r="K812" s="253"/>
      <c r="L812" s="253"/>
      <c r="M812" s="253"/>
      <c r="N812" s="253"/>
      <c r="O812" s="253"/>
      <c r="P812" s="253"/>
      <c r="Q812" s="253"/>
      <c r="R812" s="253"/>
      <c r="S812" s="253"/>
      <c r="T812" s="253"/>
      <c r="U812" s="253"/>
      <c r="V812" s="253"/>
      <c r="W812" s="243"/>
      <c r="X812" s="243"/>
    </row>
    <row r="813" spans="1:24" x14ac:dyDescent="0.3">
      <c r="A813" s="243"/>
      <c r="B813" s="253"/>
      <c r="C813" s="257"/>
      <c r="D813" s="1024"/>
      <c r="E813" s="253"/>
      <c r="F813" s="253"/>
      <c r="G813" s="253"/>
      <c r="H813" s="253"/>
      <c r="I813" s="253"/>
      <c r="J813" s="253"/>
      <c r="K813" s="253"/>
      <c r="L813" s="253"/>
      <c r="M813" s="253"/>
      <c r="N813" s="253"/>
      <c r="O813" s="253"/>
      <c r="P813" s="253"/>
      <c r="Q813" s="253"/>
      <c r="R813" s="253"/>
      <c r="S813" s="253"/>
      <c r="T813" s="253"/>
      <c r="U813" s="253"/>
      <c r="V813" s="253"/>
      <c r="W813" s="243"/>
      <c r="X813" s="243"/>
    </row>
    <row r="814" spans="1:24" x14ac:dyDescent="0.3">
      <c r="A814" s="243"/>
      <c r="B814" s="253"/>
      <c r="C814" s="257"/>
      <c r="D814" s="1024"/>
      <c r="E814" s="253"/>
      <c r="F814" s="253"/>
      <c r="G814" s="253"/>
      <c r="H814" s="253"/>
      <c r="I814" s="253"/>
      <c r="J814" s="253"/>
      <c r="K814" s="253"/>
      <c r="L814" s="253"/>
      <c r="M814" s="253"/>
      <c r="N814" s="253"/>
      <c r="O814" s="253"/>
      <c r="P814" s="253"/>
      <c r="Q814" s="253"/>
      <c r="R814" s="253"/>
      <c r="S814" s="253"/>
      <c r="T814" s="253"/>
      <c r="U814" s="253"/>
      <c r="V814" s="253"/>
      <c r="W814" s="243"/>
      <c r="X814" s="243"/>
    </row>
    <row r="815" spans="1:24" x14ac:dyDescent="0.3">
      <c r="A815" s="243"/>
      <c r="B815" s="253"/>
      <c r="C815" s="257"/>
      <c r="D815" s="1024"/>
      <c r="E815" s="253"/>
      <c r="F815" s="253"/>
      <c r="G815" s="253"/>
      <c r="H815" s="253"/>
      <c r="I815" s="253"/>
      <c r="J815" s="253"/>
      <c r="K815" s="253"/>
      <c r="L815" s="253"/>
      <c r="M815" s="253"/>
      <c r="N815" s="253"/>
      <c r="O815" s="253"/>
      <c r="P815" s="253"/>
      <c r="Q815" s="253"/>
      <c r="R815" s="253"/>
      <c r="S815" s="253"/>
      <c r="T815" s="253"/>
      <c r="U815" s="253"/>
      <c r="V815" s="253"/>
      <c r="W815" s="243"/>
      <c r="X815" s="243"/>
    </row>
    <row r="816" spans="1:24" x14ac:dyDescent="0.3">
      <c r="A816" s="243"/>
      <c r="B816" s="253"/>
      <c r="C816" s="257"/>
      <c r="D816" s="1024"/>
      <c r="E816" s="253"/>
      <c r="F816" s="253"/>
      <c r="G816" s="253"/>
      <c r="H816" s="253"/>
      <c r="I816" s="253"/>
      <c r="J816" s="253"/>
      <c r="K816" s="253"/>
      <c r="L816" s="253"/>
      <c r="M816" s="253"/>
      <c r="N816" s="253"/>
      <c r="O816" s="253"/>
      <c r="P816" s="253"/>
      <c r="Q816" s="253"/>
      <c r="R816" s="253"/>
      <c r="S816" s="253"/>
      <c r="T816" s="253"/>
      <c r="U816" s="253"/>
      <c r="V816" s="253"/>
      <c r="W816" s="243"/>
      <c r="X816" s="243"/>
    </row>
    <row r="817" spans="1:24" x14ac:dyDescent="0.3">
      <c r="A817" s="243"/>
      <c r="B817" s="253"/>
      <c r="C817" s="257"/>
      <c r="D817" s="1024"/>
      <c r="E817" s="253"/>
      <c r="F817" s="253"/>
      <c r="G817" s="253"/>
      <c r="H817" s="253"/>
      <c r="I817" s="253"/>
      <c r="J817" s="253"/>
      <c r="K817" s="253"/>
      <c r="L817" s="253"/>
      <c r="M817" s="253"/>
      <c r="N817" s="253"/>
      <c r="O817" s="253"/>
      <c r="P817" s="253"/>
      <c r="Q817" s="253"/>
      <c r="R817" s="253"/>
      <c r="S817" s="253"/>
      <c r="T817" s="253"/>
      <c r="U817" s="253"/>
      <c r="V817" s="253"/>
      <c r="W817" s="243"/>
      <c r="X817" s="243"/>
    </row>
    <row r="818" spans="1:24" x14ac:dyDescent="0.3">
      <c r="A818" s="243"/>
      <c r="B818" s="253"/>
      <c r="C818" s="257"/>
      <c r="D818" s="1024"/>
      <c r="E818" s="253"/>
      <c r="F818" s="253"/>
      <c r="G818" s="253"/>
      <c r="H818" s="253"/>
      <c r="I818" s="253"/>
      <c r="J818" s="253"/>
      <c r="K818" s="253"/>
      <c r="L818" s="253"/>
      <c r="M818" s="253"/>
      <c r="N818" s="253"/>
      <c r="O818" s="253"/>
      <c r="P818" s="253"/>
      <c r="Q818" s="253"/>
      <c r="R818" s="253"/>
      <c r="S818" s="253"/>
      <c r="T818" s="253"/>
      <c r="U818" s="253"/>
      <c r="V818" s="253"/>
      <c r="W818" s="243"/>
      <c r="X818" s="243"/>
    </row>
    <row r="819" spans="1:24" x14ac:dyDescent="0.3">
      <c r="A819" s="243"/>
      <c r="B819" s="253"/>
      <c r="C819" s="257"/>
      <c r="D819" s="1024"/>
      <c r="E819" s="253"/>
      <c r="F819" s="253"/>
      <c r="G819" s="253"/>
      <c r="H819" s="253"/>
      <c r="I819" s="253"/>
      <c r="J819" s="253"/>
      <c r="K819" s="253"/>
      <c r="L819" s="253"/>
      <c r="M819" s="253"/>
      <c r="N819" s="253"/>
      <c r="O819" s="253"/>
      <c r="P819" s="253"/>
      <c r="Q819" s="253"/>
      <c r="R819" s="253"/>
      <c r="S819" s="253"/>
      <c r="T819" s="253"/>
      <c r="U819" s="253"/>
      <c r="V819" s="253"/>
      <c r="W819" s="243"/>
      <c r="X819" s="243"/>
    </row>
    <row r="820" spans="1:24" x14ac:dyDescent="0.3">
      <c r="A820" s="243"/>
      <c r="B820" s="253"/>
      <c r="C820" s="257"/>
      <c r="D820" s="1024"/>
      <c r="E820" s="253"/>
      <c r="F820" s="253"/>
      <c r="G820" s="253"/>
      <c r="H820" s="253"/>
      <c r="I820" s="253"/>
      <c r="J820" s="253"/>
      <c r="K820" s="253"/>
      <c r="L820" s="253"/>
      <c r="M820" s="253"/>
      <c r="N820" s="253"/>
      <c r="O820" s="253"/>
      <c r="P820" s="253"/>
      <c r="Q820" s="253"/>
      <c r="R820" s="253"/>
      <c r="S820" s="253"/>
      <c r="T820" s="253"/>
      <c r="U820" s="253"/>
      <c r="V820" s="253"/>
      <c r="W820" s="243"/>
      <c r="X820" s="243"/>
    </row>
    <row r="821" spans="1:24" x14ac:dyDescent="0.3">
      <c r="A821" s="243"/>
      <c r="B821" s="253"/>
      <c r="C821" s="257"/>
      <c r="D821" s="1024"/>
      <c r="E821" s="253"/>
      <c r="F821" s="253"/>
      <c r="G821" s="253"/>
      <c r="H821" s="253"/>
      <c r="I821" s="253"/>
      <c r="J821" s="253"/>
      <c r="K821" s="253"/>
      <c r="L821" s="253"/>
      <c r="M821" s="253"/>
      <c r="N821" s="253"/>
      <c r="O821" s="253"/>
      <c r="P821" s="253"/>
      <c r="Q821" s="253"/>
      <c r="R821" s="253"/>
      <c r="S821" s="253"/>
      <c r="T821" s="253"/>
      <c r="U821" s="253"/>
      <c r="V821" s="253"/>
      <c r="W821" s="243"/>
      <c r="X821" s="243"/>
    </row>
    <row r="822" spans="1:24" x14ac:dyDescent="0.3">
      <c r="A822" s="243"/>
      <c r="B822" s="253"/>
      <c r="C822" s="257"/>
      <c r="D822" s="1024"/>
      <c r="E822" s="253"/>
      <c r="F822" s="253"/>
      <c r="G822" s="253"/>
      <c r="H822" s="253"/>
      <c r="I822" s="253"/>
      <c r="J822" s="253"/>
      <c r="K822" s="253"/>
      <c r="L822" s="253"/>
      <c r="M822" s="253"/>
      <c r="N822" s="253"/>
      <c r="O822" s="253"/>
      <c r="P822" s="253"/>
      <c r="Q822" s="253"/>
      <c r="R822" s="253"/>
      <c r="S822" s="253"/>
      <c r="T822" s="253"/>
      <c r="U822" s="253"/>
      <c r="V822" s="253"/>
      <c r="W822" s="243"/>
      <c r="X822" s="243"/>
    </row>
    <row r="823" spans="1:24" x14ac:dyDescent="0.3">
      <c r="A823" s="243"/>
      <c r="B823" s="253"/>
      <c r="C823" s="257"/>
      <c r="D823" s="1024"/>
      <c r="E823" s="253"/>
      <c r="F823" s="253"/>
      <c r="G823" s="253"/>
      <c r="H823" s="253"/>
      <c r="I823" s="253"/>
      <c r="J823" s="253"/>
      <c r="K823" s="253"/>
      <c r="L823" s="253"/>
      <c r="M823" s="253"/>
      <c r="N823" s="253"/>
      <c r="O823" s="253"/>
      <c r="P823" s="253"/>
      <c r="Q823" s="253"/>
      <c r="R823" s="253"/>
      <c r="S823" s="253"/>
      <c r="T823" s="253"/>
      <c r="U823" s="253"/>
      <c r="V823" s="253"/>
      <c r="W823" s="243"/>
      <c r="X823" s="243"/>
    </row>
    <row r="824" spans="1:24" x14ac:dyDescent="0.3">
      <c r="A824" s="243"/>
      <c r="B824" s="253"/>
      <c r="C824" s="257"/>
      <c r="D824" s="1024"/>
      <c r="E824" s="253"/>
      <c r="F824" s="253"/>
      <c r="G824" s="253"/>
      <c r="H824" s="253"/>
      <c r="I824" s="253"/>
      <c r="J824" s="253"/>
      <c r="K824" s="253"/>
      <c r="L824" s="253"/>
      <c r="M824" s="253"/>
      <c r="N824" s="253"/>
      <c r="O824" s="253"/>
      <c r="P824" s="253"/>
      <c r="Q824" s="253"/>
      <c r="R824" s="253"/>
      <c r="S824" s="253"/>
      <c r="T824" s="253"/>
      <c r="U824" s="253"/>
      <c r="V824" s="253"/>
      <c r="W824" s="243"/>
      <c r="X824" s="243"/>
    </row>
    <row r="825" spans="1:24" x14ac:dyDescent="0.3">
      <c r="A825" s="243"/>
      <c r="B825" s="253"/>
      <c r="C825" s="257"/>
      <c r="D825" s="1024"/>
      <c r="E825" s="253"/>
      <c r="F825" s="253"/>
      <c r="G825" s="253"/>
      <c r="H825" s="253"/>
      <c r="I825" s="253"/>
      <c r="J825" s="253"/>
      <c r="K825" s="253"/>
      <c r="L825" s="253"/>
      <c r="M825" s="253"/>
      <c r="N825" s="253"/>
      <c r="O825" s="253"/>
      <c r="P825" s="253"/>
      <c r="Q825" s="253"/>
      <c r="R825" s="253"/>
      <c r="S825" s="253"/>
      <c r="T825" s="253"/>
      <c r="U825" s="253"/>
      <c r="V825" s="253"/>
      <c r="W825" s="243"/>
      <c r="X825" s="243"/>
    </row>
    <row r="826" spans="1:24" x14ac:dyDescent="0.3">
      <c r="A826" s="243"/>
      <c r="B826" s="253"/>
      <c r="C826" s="257"/>
      <c r="D826" s="1024"/>
      <c r="E826" s="253"/>
      <c r="F826" s="253"/>
      <c r="G826" s="253"/>
      <c r="H826" s="253"/>
      <c r="I826" s="253"/>
      <c r="J826" s="253"/>
      <c r="K826" s="253"/>
      <c r="L826" s="253"/>
      <c r="M826" s="253"/>
      <c r="N826" s="253"/>
      <c r="O826" s="253"/>
      <c r="P826" s="253"/>
      <c r="Q826" s="253"/>
      <c r="R826" s="253"/>
      <c r="S826" s="253"/>
      <c r="T826" s="253"/>
      <c r="U826" s="253"/>
      <c r="V826" s="253"/>
      <c r="W826" s="243"/>
      <c r="X826" s="243"/>
    </row>
    <row r="827" spans="1:24" x14ac:dyDescent="0.3">
      <c r="A827" s="243"/>
      <c r="B827" s="253"/>
      <c r="C827" s="257"/>
      <c r="D827" s="1024"/>
      <c r="E827" s="253"/>
      <c r="F827" s="253"/>
      <c r="G827" s="253"/>
      <c r="H827" s="253"/>
      <c r="I827" s="253"/>
      <c r="J827" s="253"/>
      <c r="K827" s="253"/>
      <c r="L827" s="253"/>
      <c r="M827" s="253"/>
      <c r="N827" s="253"/>
      <c r="O827" s="253"/>
      <c r="P827" s="253"/>
      <c r="Q827" s="253"/>
      <c r="R827" s="253"/>
      <c r="S827" s="253"/>
      <c r="T827" s="253"/>
      <c r="U827" s="253"/>
      <c r="V827" s="253"/>
      <c r="W827" s="243"/>
      <c r="X827" s="243"/>
    </row>
    <row r="828" spans="1:24" x14ac:dyDescent="0.3">
      <c r="A828" s="243"/>
      <c r="B828" s="253"/>
      <c r="C828" s="257"/>
      <c r="D828" s="1024"/>
      <c r="E828" s="253"/>
      <c r="F828" s="253"/>
      <c r="G828" s="253"/>
      <c r="H828" s="253"/>
      <c r="I828" s="253"/>
      <c r="J828" s="253"/>
      <c r="K828" s="253"/>
      <c r="L828" s="253"/>
      <c r="M828" s="253"/>
      <c r="N828" s="253"/>
      <c r="O828" s="253"/>
      <c r="P828" s="253"/>
      <c r="Q828" s="253"/>
      <c r="R828" s="253"/>
      <c r="S828" s="253"/>
      <c r="T828" s="253"/>
      <c r="U828" s="253"/>
      <c r="V828" s="253"/>
      <c r="W828" s="243"/>
      <c r="X828" s="243"/>
    </row>
    <row r="829" spans="1:24" x14ac:dyDescent="0.3">
      <c r="A829" s="243"/>
      <c r="B829" s="253"/>
      <c r="C829" s="257"/>
      <c r="D829" s="1024"/>
      <c r="E829" s="253"/>
      <c r="F829" s="253"/>
      <c r="G829" s="253"/>
      <c r="H829" s="253"/>
      <c r="I829" s="253"/>
      <c r="J829" s="253"/>
      <c r="K829" s="253"/>
      <c r="L829" s="253"/>
      <c r="M829" s="253"/>
      <c r="N829" s="253"/>
      <c r="O829" s="253"/>
      <c r="P829" s="253"/>
      <c r="Q829" s="253"/>
      <c r="R829" s="253"/>
      <c r="S829" s="253"/>
      <c r="T829" s="253"/>
      <c r="U829" s="253"/>
      <c r="V829" s="253"/>
      <c r="W829" s="243"/>
      <c r="X829" s="243"/>
    </row>
    <row r="830" spans="1:24" x14ac:dyDescent="0.3">
      <c r="A830" s="243"/>
      <c r="B830" s="253"/>
      <c r="C830" s="257"/>
      <c r="D830" s="1024"/>
      <c r="E830" s="253"/>
      <c r="F830" s="253"/>
      <c r="G830" s="253"/>
      <c r="H830" s="253"/>
      <c r="I830" s="253"/>
      <c r="J830" s="253"/>
      <c r="K830" s="253"/>
      <c r="L830" s="253"/>
      <c r="M830" s="253"/>
      <c r="N830" s="253"/>
      <c r="O830" s="253"/>
      <c r="P830" s="253"/>
      <c r="Q830" s="253"/>
      <c r="R830" s="253"/>
      <c r="S830" s="253"/>
      <c r="T830" s="253"/>
      <c r="U830" s="253"/>
      <c r="V830" s="253"/>
      <c r="W830" s="243"/>
      <c r="X830" s="243"/>
    </row>
    <row r="831" spans="1:24" x14ac:dyDescent="0.3">
      <c r="A831" s="243"/>
      <c r="B831" s="253"/>
      <c r="C831" s="257"/>
      <c r="D831" s="1024"/>
      <c r="E831" s="253"/>
      <c r="F831" s="253"/>
      <c r="G831" s="253"/>
      <c r="H831" s="253"/>
      <c r="I831" s="253"/>
      <c r="J831" s="253"/>
      <c r="K831" s="253"/>
      <c r="L831" s="253"/>
      <c r="M831" s="253"/>
      <c r="N831" s="253"/>
      <c r="O831" s="253"/>
      <c r="P831" s="253"/>
      <c r="Q831" s="253"/>
      <c r="R831" s="253"/>
      <c r="S831" s="253"/>
      <c r="T831" s="253"/>
      <c r="U831" s="253"/>
      <c r="V831" s="253"/>
      <c r="W831" s="243"/>
      <c r="X831" s="243"/>
    </row>
    <row r="832" spans="1:24" x14ac:dyDescent="0.3">
      <c r="A832" s="243"/>
      <c r="B832" s="253"/>
      <c r="C832" s="257"/>
      <c r="D832" s="1024"/>
      <c r="E832" s="253"/>
      <c r="F832" s="253"/>
      <c r="G832" s="253"/>
      <c r="H832" s="253"/>
      <c r="I832" s="253"/>
      <c r="J832" s="253"/>
      <c r="K832" s="253"/>
      <c r="L832" s="253"/>
      <c r="M832" s="253"/>
      <c r="N832" s="253"/>
      <c r="O832" s="253"/>
      <c r="P832" s="253"/>
      <c r="Q832" s="253"/>
      <c r="R832" s="253"/>
      <c r="S832" s="253"/>
      <c r="T832" s="253"/>
      <c r="U832" s="253"/>
      <c r="V832" s="253"/>
      <c r="W832" s="243"/>
      <c r="X832" s="243"/>
    </row>
    <row r="833" spans="1:24" x14ac:dyDescent="0.3">
      <c r="A833" s="243"/>
      <c r="B833" s="253"/>
      <c r="C833" s="257"/>
      <c r="D833" s="1024"/>
      <c r="E833" s="253"/>
      <c r="F833" s="253"/>
      <c r="G833" s="253"/>
      <c r="H833" s="253"/>
      <c r="I833" s="253"/>
      <c r="J833" s="253"/>
      <c r="K833" s="253"/>
      <c r="L833" s="253"/>
      <c r="M833" s="253"/>
      <c r="N833" s="253"/>
      <c r="O833" s="253"/>
      <c r="P833" s="253"/>
      <c r="Q833" s="253"/>
      <c r="R833" s="253"/>
      <c r="S833" s="253"/>
      <c r="T833" s="253"/>
      <c r="U833" s="253"/>
      <c r="V833" s="253"/>
      <c r="W833" s="243"/>
      <c r="X833" s="243"/>
    </row>
    <row r="834" spans="1:24" x14ac:dyDescent="0.3">
      <c r="A834" s="243"/>
      <c r="B834" s="253"/>
      <c r="C834" s="257"/>
      <c r="D834" s="1024"/>
      <c r="E834" s="253"/>
      <c r="F834" s="253"/>
      <c r="G834" s="253"/>
      <c r="H834" s="253"/>
      <c r="I834" s="253"/>
      <c r="J834" s="253"/>
      <c r="K834" s="253"/>
      <c r="L834" s="253"/>
      <c r="M834" s="253"/>
      <c r="N834" s="253"/>
      <c r="O834" s="253"/>
      <c r="P834" s="253"/>
      <c r="Q834" s="253"/>
      <c r="R834" s="253"/>
      <c r="S834" s="253"/>
      <c r="T834" s="253"/>
      <c r="U834" s="253"/>
      <c r="V834" s="253"/>
      <c r="W834" s="243"/>
      <c r="X834" s="243"/>
    </row>
    <row r="835" spans="1:24" x14ac:dyDescent="0.3">
      <c r="A835" s="243"/>
      <c r="B835" s="253"/>
      <c r="C835" s="257"/>
      <c r="D835" s="1024"/>
      <c r="E835" s="253"/>
      <c r="F835" s="253"/>
      <c r="G835" s="253"/>
      <c r="H835" s="253"/>
      <c r="I835" s="253"/>
      <c r="J835" s="253"/>
      <c r="K835" s="253"/>
      <c r="L835" s="253"/>
      <c r="M835" s="253"/>
      <c r="N835" s="253"/>
      <c r="O835" s="253"/>
      <c r="P835" s="253"/>
      <c r="Q835" s="253"/>
      <c r="R835" s="253"/>
      <c r="S835" s="253"/>
      <c r="T835" s="253"/>
      <c r="U835" s="253"/>
      <c r="V835" s="253"/>
      <c r="W835" s="243"/>
      <c r="X835" s="243"/>
    </row>
    <row r="836" spans="1:24" x14ac:dyDescent="0.3">
      <c r="A836" s="243"/>
      <c r="B836" s="253"/>
      <c r="C836" s="257"/>
      <c r="D836" s="1024"/>
      <c r="E836" s="253"/>
      <c r="F836" s="253"/>
      <c r="G836" s="253"/>
      <c r="H836" s="253"/>
      <c r="I836" s="253"/>
      <c r="J836" s="253"/>
      <c r="K836" s="253"/>
      <c r="L836" s="253"/>
      <c r="M836" s="253"/>
      <c r="N836" s="253"/>
      <c r="O836" s="253"/>
      <c r="P836" s="253"/>
      <c r="Q836" s="253"/>
      <c r="R836" s="253"/>
      <c r="S836" s="253"/>
      <c r="T836" s="253"/>
      <c r="U836" s="253"/>
      <c r="V836" s="253"/>
      <c r="W836" s="243"/>
      <c r="X836" s="243"/>
    </row>
    <row r="837" spans="1:24" x14ac:dyDescent="0.3">
      <c r="A837" s="243"/>
      <c r="B837" s="253"/>
      <c r="C837" s="257"/>
      <c r="D837" s="1024"/>
      <c r="E837" s="253"/>
      <c r="F837" s="253"/>
      <c r="G837" s="253"/>
      <c r="H837" s="253"/>
      <c r="I837" s="253"/>
      <c r="J837" s="253"/>
      <c r="K837" s="253"/>
      <c r="L837" s="253"/>
      <c r="M837" s="253"/>
      <c r="N837" s="253"/>
      <c r="O837" s="253"/>
      <c r="P837" s="253"/>
      <c r="Q837" s="253"/>
      <c r="R837" s="253"/>
      <c r="S837" s="253"/>
      <c r="T837" s="253"/>
      <c r="U837" s="253"/>
      <c r="V837" s="253"/>
      <c r="W837" s="243"/>
      <c r="X837" s="243"/>
    </row>
    <row r="838" spans="1:24" x14ac:dyDescent="0.3">
      <c r="A838" s="243"/>
      <c r="B838" s="253"/>
      <c r="C838" s="257"/>
      <c r="D838" s="1024"/>
      <c r="E838" s="253"/>
      <c r="F838" s="253"/>
      <c r="G838" s="253"/>
      <c r="H838" s="253"/>
      <c r="I838" s="253"/>
      <c r="J838" s="253"/>
      <c r="K838" s="253"/>
      <c r="L838" s="253"/>
      <c r="M838" s="253"/>
      <c r="N838" s="253"/>
      <c r="O838" s="253"/>
      <c r="P838" s="253"/>
      <c r="Q838" s="253"/>
      <c r="R838" s="253"/>
      <c r="S838" s="253"/>
      <c r="T838" s="253"/>
      <c r="U838" s="253"/>
      <c r="V838" s="253"/>
      <c r="W838" s="243"/>
      <c r="X838" s="243"/>
    </row>
    <row r="839" spans="1:24" x14ac:dyDescent="0.3">
      <c r="A839" s="243"/>
      <c r="B839" s="253"/>
      <c r="C839" s="257"/>
      <c r="D839" s="1024"/>
      <c r="E839" s="253"/>
      <c r="F839" s="253"/>
      <c r="G839" s="253"/>
      <c r="H839" s="253"/>
      <c r="I839" s="253"/>
      <c r="J839" s="253"/>
      <c r="K839" s="253"/>
      <c r="L839" s="253"/>
      <c r="M839" s="253"/>
      <c r="N839" s="253"/>
      <c r="O839" s="253"/>
      <c r="P839" s="253"/>
      <c r="Q839" s="253"/>
      <c r="R839" s="253"/>
      <c r="S839" s="253"/>
      <c r="T839" s="253"/>
      <c r="U839" s="253"/>
      <c r="V839" s="253"/>
      <c r="W839" s="243"/>
      <c r="X839" s="243"/>
    </row>
    <row r="840" spans="1:24" x14ac:dyDescent="0.3">
      <c r="A840" s="243"/>
      <c r="B840" s="253"/>
      <c r="C840" s="257"/>
      <c r="D840" s="1024"/>
      <c r="E840" s="253"/>
      <c r="F840" s="253"/>
      <c r="G840" s="253"/>
      <c r="H840" s="253"/>
      <c r="I840" s="253"/>
      <c r="J840" s="253"/>
      <c r="K840" s="253"/>
      <c r="L840" s="253"/>
      <c r="M840" s="253"/>
      <c r="N840" s="253"/>
      <c r="O840" s="253"/>
      <c r="P840" s="253"/>
      <c r="Q840" s="253"/>
      <c r="R840" s="253"/>
      <c r="S840" s="253"/>
      <c r="T840" s="253"/>
      <c r="U840" s="253"/>
      <c r="V840" s="253"/>
      <c r="W840" s="243"/>
      <c r="X840" s="243"/>
    </row>
    <row r="841" spans="1:24" x14ac:dyDescent="0.3">
      <c r="A841" s="243"/>
      <c r="B841" s="253"/>
      <c r="C841" s="257"/>
      <c r="D841" s="1024"/>
      <c r="E841" s="253"/>
      <c r="F841" s="253"/>
      <c r="G841" s="253"/>
      <c r="H841" s="253"/>
      <c r="I841" s="253"/>
      <c r="J841" s="253"/>
      <c r="K841" s="253"/>
      <c r="L841" s="253"/>
      <c r="M841" s="253"/>
      <c r="N841" s="253"/>
      <c r="O841" s="253"/>
      <c r="P841" s="253"/>
      <c r="Q841" s="253"/>
      <c r="R841" s="253"/>
      <c r="S841" s="253"/>
      <c r="T841" s="253"/>
      <c r="U841" s="253"/>
      <c r="V841" s="253"/>
      <c r="W841" s="243"/>
      <c r="X841" s="243"/>
    </row>
    <row r="842" spans="1:24" x14ac:dyDescent="0.3">
      <c r="A842" s="243"/>
      <c r="B842" s="253"/>
      <c r="C842" s="257"/>
      <c r="D842" s="1024"/>
      <c r="E842" s="253"/>
      <c r="F842" s="253"/>
      <c r="G842" s="253"/>
      <c r="H842" s="253"/>
      <c r="I842" s="253"/>
      <c r="J842" s="253"/>
      <c r="K842" s="253"/>
      <c r="L842" s="253"/>
      <c r="M842" s="253"/>
      <c r="N842" s="253"/>
      <c r="O842" s="253"/>
      <c r="P842" s="253"/>
      <c r="Q842" s="253"/>
      <c r="R842" s="253"/>
      <c r="S842" s="253"/>
      <c r="T842" s="253"/>
      <c r="U842" s="253"/>
      <c r="V842" s="253"/>
      <c r="W842" s="243"/>
      <c r="X842" s="243"/>
    </row>
    <row r="843" spans="1:24" x14ac:dyDescent="0.3">
      <c r="A843" s="243"/>
      <c r="B843" s="253"/>
      <c r="C843" s="257"/>
      <c r="D843" s="1024"/>
      <c r="E843" s="253"/>
      <c r="F843" s="253"/>
      <c r="G843" s="253"/>
      <c r="H843" s="253"/>
      <c r="I843" s="253"/>
      <c r="J843" s="253"/>
      <c r="K843" s="253"/>
      <c r="L843" s="253"/>
      <c r="M843" s="253"/>
      <c r="N843" s="253"/>
      <c r="O843" s="253"/>
      <c r="P843" s="253"/>
      <c r="Q843" s="253"/>
      <c r="R843" s="253"/>
      <c r="S843" s="253"/>
      <c r="T843" s="253"/>
      <c r="U843" s="253"/>
      <c r="V843" s="253"/>
      <c r="W843" s="243"/>
      <c r="X843" s="243"/>
    </row>
    <row r="844" spans="1:24" x14ac:dyDescent="0.3">
      <c r="A844" s="243"/>
      <c r="B844" s="253"/>
      <c r="C844" s="257"/>
      <c r="D844" s="1024"/>
      <c r="E844" s="253"/>
      <c r="F844" s="253"/>
      <c r="G844" s="253"/>
      <c r="H844" s="253"/>
      <c r="I844" s="253"/>
      <c r="J844" s="253"/>
      <c r="K844" s="253"/>
      <c r="L844" s="253"/>
      <c r="M844" s="253"/>
      <c r="N844" s="253"/>
      <c r="O844" s="253"/>
      <c r="P844" s="253"/>
      <c r="Q844" s="253"/>
      <c r="R844" s="253"/>
      <c r="S844" s="253"/>
      <c r="T844" s="253"/>
      <c r="U844" s="253"/>
      <c r="V844" s="253"/>
      <c r="W844" s="243"/>
      <c r="X844" s="243"/>
    </row>
    <row r="845" spans="1:24" x14ac:dyDescent="0.3">
      <c r="A845" s="243"/>
      <c r="B845" s="253"/>
      <c r="C845" s="257"/>
      <c r="D845" s="1024"/>
      <c r="E845" s="253"/>
      <c r="F845" s="253"/>
      <c r="G845" s="253"/>
      <c r="H845" s="253"/>
      <c r="I845" s="253"/>
      <c r="J845" s="253"/>
      <c r="K845" s="253"/>
      <c r="L845" s="253"/>
      <c r="M845" s="253"/>
      <c r="N845" s="253"/>
      <c r="O845" s="253"/>
      <c r="P845" s="253"/>
      <c r="Q845" s="253"/>
      <c r="R845" s="253"/>
      <c r="S845" s="253"/>
      <c r="T845" s="253"/>
      <c r="U845" s="253"/>
      <c r="V845" s="253"/>
      <c r="W845" s="243"/>
      <c r="X845" s="243"/>
    </row>
    <row r="846" spans="1:24" x14ac:dyDescent="0.3">
      <c r="A846" s="243"/>
      <c r="B846" s="253"/>
      <c r="C846" s="257"/>
      <c r="D846" s="1024"/>
      <c r="E846" s="253"/>
      <c r="F846" s="253"/>
      <c r="G846" s="253"/>
      <c r="H846" s="253"/>
      <c r="I846" s="253"/>
      <c r="J846" s="253"/>
      <c r="K846" s="253"/>
      <c r="L846" s="253"/>
      <c r="M846" s="253"/>
      <c r="N846" s="253"/>
      <c r="O846" s="253"/>
      <c r="P846" s="253"/>
      <c r="Q846" s="253"/>
      <c r="R846" s="253"/>
      <c r="S846" s="253"/>
      <c r="T846" s="253"/>
      <c r="U846" s="253"/>
      <c r="V846" s="253"/>
      <c r="W846" s="243"/>
      <c r="X846" s="243"/>
    </row>
    <row r="847" spans="1:24" x14ac:dyDescent="0.3">
      <c r="A847" s="243"/>
      <c r="B847" s="253"/>
      <c r="C847" s="257"/>
      <c r="D847" s="1024"/>
      <c r="E847" s="253"/>
      <c r="F847" s="253"/>
      <c r="G847" s="253"/>
      <c r="H847" s="253"/>
      <c r="I847" s="253"/>
      <c r="J847" s="253"/>
      <c r="K847" s="253"/>
      <c r="L847" s="253"/>
      <c r="M847" s="253"/>
      <c r="N847" s="253"/>
      <c r="O847" s="253"/>
      <c r="P847" s="253"/>
      <c r="Q847" s="253"/>
      <c r="R847" s="253"/>
      <c r="S847" s="253"/>
      <c r="T847" s="253"/>
      <c r="U847" s="253"/>
      <c r="V847" s="253"/>
      <c r="W847" s="243"/>
      <c r="X847" s="243"/>
    </row>
    <row r="848" spans="1:24" x14ac:dyDescent="0.3">
      <c r="A848" s="243"/>
      <c r="B848" s="253"/>
      <c r="C848" s="257"/>
      <c r="D848" s="1024"/>
      <c r="E848" s="253"/>
      <c r="F848" s="253"/>
      <c r="G848" s="253"/>
      <c r="H848" s="253"/>
      <c r="I848" s="253"/>
      <c r="J848" s="253"/>
      <c r="K848" s="253"/>
      <c r="L848" s="253"/>
      <c r="M848" s="253"/>
      <c r="N848" s="253"/>
      <c r="O848" s="253"/>
      <c r="P848" s="253"/>
      <c r="Q848" s="253"/>
      <c r="R848" s="253"/>
      <c r="S848" s="253"/>
      <c r="T848" s="253"/>
      <c r="U848" s="253"/>
      <c r="V848" s="253"/>
      <c r="W848" s="243"/>
      <c r="X848" s="243"/>
    </row>
    <row r="849" spans="1:24" x14ac:dyDescent="0.3">
      <c r="A849" s="243"/>
      <c r="B849" s="253"/>
      <c r="C849" s="257"/>
      <c r="D849" s="1024"/>
      <c r="E849" s="253"/>
      <c r="F849" s="253"/>
      <c r="G849" s="253"/>
      <c r="H849" s="253"/>
      <c r="I849" s="253"/>
      <c r="J849" s="253"/>
      <c r="K849" s="253"/>
      <c r="L849" s="253"/>
      <c r="M849" s="253"/>
      <c r="N849" s="253"/>
      <c r="O849" s="253"/>
      <c r="P849" s="253"/>
      <c r="Q849" s="253"/>
      <c r="R849" s="253"/>
      <c r="S849" s="253"/>
      <c r="T849" s="253"/>
      <c r="U849" s="253"/>
      <c r="V849" s="253"/>
      <c r="W849" s="243"/>
      <c r="X849" s="243"/>
    </row>
    <row r="850" spans="1:24" x14ac:dyDescent="0.3">
      <c r="A850" s="243"/>
      <c r="B850" s="253"/>
      <c r="C850" s="257"/>
      <c r="D850" s="1024"/>
      <c r="E850" s="253"/>
      <c r="F850" s="253"/>
      <c r="G850" s="253"/>
      <c r="H850" s="253"/>
      <c r="I850" s="253"/>
      <c r="J850" s="253"/>
      <c r="K850" s="253"/>
      <c r="L850" s="253"/>
      <c r="M850" s="253"/>
      <c r="N850" s="253"/>
      <c r="O850" s="253"/>
      <c r="P850" s="253"/>
      <c r="Q850" s="253"/>
      <c r="R850" s="253"/>
      <c r="S850" s="253"/>
      <c r="T850" s="253"/>
      <c r="U850" s="253"/>
      <c r="V850" s="253"/>
      <c r="W850" s="243"/>
      <c r="X850" s="243"/>
    </row>
    <row r="851" spans="1:24" x14ac:dyDescent="0.3">
      <c r="A851" s="243"/>
      <c r="B851" s="253"/>
      <c r="C851" s="257"/>
      <c r="D851" s="1024"/>
      <c r="E851" s="253"/>
      <c r="F851" s="253"/>
      <c r="G851" s="253"/>
      <c r="H851" s="253"/>
      <c r="I851" s="253"/>
      <c r="J851" s="253"/>
      <c r="K851" s="253"/>
      <c r="L851" s="253"/>
      <c r="M851" s="253"/>
      <c r="N851" s="253"/>
      <c r="O851" s="253"/>
      <c r="P851" s="253"/>
      <c r="Q851" s="253"/>
      <c r="R851" s="253"/>
      <c r="S851" s="253"/>
      <c r="T851" s="253"/>
      <c r="U851" s="253"/>
      <c r="V851" s="253"/>
      <c r="W851" s="243"/>
      <c r="X851" s="243"/>
    </row>
    <row r="852" spans="1:24" x14ac:dyDescent="0.3">
      <c r="A852" s="243"/>
      <c r="B852" s="253"/>
      <c r="C852" s="257"/>
      <c r="D852" s="1024"/>
      <c r="E852" s="253"/>
      <c r="F852" s="253"/>
      <c r="G852" s="253"/>
      <c r="H852" s="253"/>
      <c r="I852" s="253"/>
      <c r="J852" s="253"/>
      <c r="K852" s="253"/>
      <c r="L852" s="253"/>
      <c r="M852" s="253"/>
      <c r="N852" s="253"/>
      <c r="O852" s="253"/>
      <c r="P852" s="253"/>
      <c r="Q852" s="253"/>
      <c r="R852" s="253"/>
      <c r="S852" s="253"/>
      <c r="T852" s="253"/>
      <c r="U852" s="253"/>
      <c r="V852" s="253"/>
      <c r="W852" s="243"/>
      <c r="X852" s="243"/>
    </row>
    <row r="853" spans="1:24" x14ac:dyDescent="0.3">
      <c r="A853" s="243"/>
      <c r="B853" s="253"/>
      <c r="C853" s="257"/>
      <c r="D853" s="1024"/>
      <c r="E853" s="253"/>
      <c r="F853" s="253"/>
      <c r="G853" s="253"/>
      <c r="H853" s="253"/>
      <c r="I853" s="253"/>
      <c r="J853" s="253"/>
      <c r="K853" s="253"/>
      <c r="L853" s="253"/>
      <c r="M853" s="253"/>
      <c r="N853" s="253"/>
      <c r="O853" s="253"/>
      <c r="P853" s="253"/>
      <c r="Q853" s="253"/>
      <c r="R853" s="253"/>
      <c r="S853" s="253"/>
      <c r="T853" s="253"/>
      <c r="U853" s="253"/>
      <c r="V853" s="253"/>
      <c r="W853" s="243"/>
      <c r="X853" s="243"/>
    </row>
    <row r="854" spans="1:24" x14ac:dyDescent="0.3">
      <c r="A854" s="243"/>
      <c r="B854" s="253"/>
      <c r="C854" s="257"/>
      <c r="D854" s="1024"/>
      <c r="E854" s="253"/>
      <c r="F854" s="253"/>
      <c r="G854" s="253"/>
      <c r="H854" s="253"/>
      <c r="I854" s="253"/>
      <c r="J854" s="253"/>
      <c r="K854" s="253"/>
      <c r="L854" s="253"/>
      <c r="M854" s="253"/>
      <c r="N854" s="253"/>
      <c r="O854" s="253"/>
      <c r="P854" s="253"/>
      <c r="Q854" s="253"/>
      <c r="R854" s="253"/>
      <c r="S854" s="253"/>
      <c r="T854" s="253"/>
      <c r="U854" s="253"/>
      <c r="V854" s="253"/>
      <c r="W854" s="243"/>
      <c r="X854" s="243"/>
    </row>
    <row r="855" spans="1:24" x14ac:dyDescent="0.3">
      <c r="A855" s="243"/>
      <c r="B855" s="253"/>
      <c r="C855" s="257"/>
      <c r="D855" s="1024"/>
      <c r="E855" s="253"/>
      <c r="F855" s="253"/>
      <c r="G855" s="253"/>
      <c r="H855" s="253"/>
      <c r="I855" s="253"/>
      <c r="J855" s="253"/>
      <c r="K855" s="253"/>
      <c r="L855" s="253"/>
      <c r="M855" s="253"/>
      <c r="N855" s="253"/>
      <c r="O855" s="253"/>
      <c r="P855" s="253"/>
      <c r="Q855" s="253"/>
      <c r="R855" s="253"/>
      <c r="S855" s="253"/>
      <c r="T855" s="253"/>
      <c r="U855" s="253"/>
      <c r="V855" s="253"/>
      <c r="W855" s="243"/>
      <c r="X855" s="243"/>
    </row>
    <row r="856" spans="1:24" x14ac:dyDescent="0.3">
      <c r="A856" s="243"/>
      <c r="B856" s="253"/>
      <c r="C856" s="257"/>
      <c r="D856" s="1024"/>
      <c r="E856" s="253"/>
      <c r="F856" s="253"/>
      <c r="G856" s="253"/>
      <c r="H856" s="253"/>
      <c r="I856" s="253"/>
      <c r="J856" s="253"/>
      <c r="K856" s="253"/>
      <c r="L856" s="253"/>
      <c r="M856" s="253"/>
      <c r="N856" s="253"/>
      <c r="O856" s="253"/>
      <c r="P856" s="253"/>
      <c r="Q856" s="253"/>
      <c r="R856" s="253"/>
      <c r="S856" s="253"/>
      <c r="T856" s="253"/>
      <c r="U856" s="253"/>
      <c r="V856" s="253"/>
      <c r="W856" s="243"/>
      <c r="X856" s="243"/>
    </row>
    <row r="857" spans="1:24" x14ac:dyDescent="0.3">
      <c r="A857" s="243"/>
      <c r="B857" s="253"/>
      <c r="C857" s="257"/>
      <c r="D857" s="1024"/>
      <c r="E857" s="253"/>
      <c r="F857" s="253"/>
      <c r="G857" s="253"/>
      <c r="H857" s="253"/>
      <c r="I857" s="253"/>
      <c r="J857" s="253"/>
      <c r="K857" s="253"/>
      <c r="L857" s="253"/>
      <c r="M857" s="253"/>
      <c r="N857" s="253"/>
      <c r="O857" s="253"/>
      <c r="P857" s="253"/>
      <c r="Q857" s="253"/>
      <c r="R857" s="253"/>
      <c r="S857" s="253"/>
      <c r="T857" s="253"/>
      <c r="U857" s="253"/>
      <c r="V857" s="253"/>
      <c r="W857" s="243"/>
      <c r="X857" s="243"/>
    </row>
    <row r="858" spans="1:24" x14ac:dyDescent="0.3">
      <c r="A858" s="243"/>
      <c r="B858" s="253"/>
      <c r="C858" s="257"/>
      <c r="D858" s="1024"/>
      <c r="E858" s="253"/>
      <c r="F858" s="253"/>
      <c r="G858" s="253"/>
      <c r="H858" s="253"/>
      <c r="I858" s="253"/>
      <c r="J858" s="253"/>
      <c r="K858" s="253"/>
      <c r="L858" s="253"/>
      <c r="M858" s="253"/>
      <c r="N858" s="253"/>
      <c r="O858" s="253"/>
      <c r="P858" s="253"/>
      <c r="Q858" s="253"/>
      <c r="R858" s="253"/>
      <c r="S858" s="253"/>
      <c r="T858" s="253"/>
      <c r="U858" s="253"/>
      <c r="V858" s="253"/>
      <c r="W858" s="243"/>
      <c r="X858" s="243"/>
    </row>
    <row r="859" spans="1:24" x14ac:dyDescent="0.3">
      <c r="A859" s="243"/>
      <c r="B859" s="253"/>
      <c r="C859" s="257"/>
      <c r="D859" s="1024"/>
      <c r="E859" s="253"/>
      <c r="F859" s="253"/>
      <c r="G859" s="253"/>
      <c r="H859" s="253"/>
      <c r="I859" s="253"/>
      <c r="J859" s="253"/>
      <c r="K859" s="253"/>
      <c r="L859" s="253"/>
      <c r="M859" s="253"/>
      <c r="N859" s="253"/>
      <c r="O859" s="253"/>
      <c r="P859" s="253"/>
      <c r="Q859" s="253"/>
      <c r="R859" s="253"/>
      <c r="S859" s="253"/>
      <c r="T859" s="253"/>
      <c r="U859" s="253"/>
      <c r="V859" s="253"/>
      <c r="W859" s="243"/>
      <c r="X859" s="243"/>
    </row>
    <row r="860" spans="1:24" x14ac:dyDescent="0.3">
      <c r="A860" s="243"/>
      <c r="B860" s="253"/>
      <c r="C860" s="257"/>
      <c r="D860" s="1024"/>
      <c r="E860" s="253"/>
      <c r="F860" s="253"/>
      <c r="G860" s="253"/>
      <c r="H860" s="253"/>
      <c r="I860" s="253"/>
      <c r="J860" s="253"/>
      <c r="K860" s="253"/>
      <c r="L860" s="253"/>
      <c r="M860" s="253"/>
      <c r="N860" s="253"/>
      <c r="O860" s="253"/>
      <c r="P860" s="253"/>
      <c r="Q860" s="253"/>
      <c r="R860" s="253"/>
      <c r="S860" s="253"/>
      <c r="T860" s="253"/>
      <c r="U860" s="253"/>
      <c r="V860" s="253"/>
      <c r="W860" s="243"/>
      <c r="X860" s="243"/>
    </row>
    <row r="861" spans="1:24" x14ac:dyDescent="0.3">
      <c r="A861" s="243"/>
      <c r="B861" s="253"/>
      <c r="C861" s="257"/>
      <c r="D861" s="1024"/>
      <c r="E861" s="253"/>
      <c r="F861" s="253"/>
      <c r="G861" s="253"/>
      <c r="H861" s="253"/>
      <c r="I861" s="253"/>
      <c r="J861" s="253"/>
      <c r="K861" s="253"/>
      <c r="L861" s="253"/>
      <c r="M861" s="253"/>
      <c r="N861" s="253"/>
      <c r="O861" s="253"/>
      <c r="P861" s="253"/>
      <c r="Q861" s="253"/>
      <c r="R861" s="253"/>
      <c r="S861" s="253"/>
      <c r="T861" s="253"/>
      <c r="U861" s="253"/>
      <c r="V861" s="253"/>
      <c r="W861" s="243"/>
      <c r="X861" s="243"/>
    </row>
    <row r="862" spans="1:24" x14ac:dyDescent="0.3">
      <c r="A862" s="243"/>
      <c r="B862" s="253"/>
      <c r="C862" s="257"/>
      <c r="D862" s="1024"/>
      <c r="E862" s="253"/>
      <c r="F862" s="253"/>
      <c r="G862" s="253"/>
      <c r="H862" s="253"/>
      <c r="I862" s="253"/>
      <c r="J862" s="253"/>
      <c r="K862" s="253"/>
      <c r="L862" s="253"/>
      <c r="M862" s="253"/>
      <c r="N862" s="253"/>
      <c r="O862" s="253"/>
      <c r="P862" s="253"/>
      <c r="Q862" s="253"/>
      <c r="R862" s="253"/>
      <c r="S862" s="253"/>
      <c r="T862" s="253"/>
      <c r="U862" s="253"/>
      <c r="V862" s="253"/>
      <c r="W862" s="243"/>
      <c r="X862" s="243"/>
    </row>
    <row r="863" spans="1:24" x14ac:dyDescent="0.3">
      <c r="A863" s="243"/>
      <c r="B863" s="253"/>
      <c r="C863" s="257"/>
      <c r="D863" s="1024"/>
      <c r="E863" s="253"/>
      <c r="F863" s="253"/>
      <c r="G863" s="253"/>
      <c r="H863" s="253"/>
      <c r="I863" s="253"/>
      <c r="J863" s="253"/>
      <c r="K863" s="253"/>
      <c r="L863" s="253"/>
      <c r="M863" s="253"/>
      <c r="N863" s="253"/>
      <c r="O863" s="253"/>
      <c r="P863" s="253"/>
      <c r="Q863" s="253"/>
      <c r="R863" s="253"/>
      <c r="S863" s="253"/>
      <c r="T863" s="253"/>
      <c r="U863" s="253"/>
      <c r="V863" s="253"/>
      <c r="W863" s="243"/>
      <c r="X863" s="243"/>
    </row>
    <row r="864" spans="1:24" x14ac:dyDescent="0.3">
      <c r="A864" s="243"/>
      <c r="B864" s="253"/>
      <c r="C864" s="257"/>
      <c r="D864" s="1024"/>
      <c r="E864" s="253"/>
      <c r="F864" s="253"/>
      <c r="G864" s="253"/>
      <c r="H864" s="253"/>
      <c r="I864" s="253"/>
      <c r="J864" s="253"/>
      <c r="K864" s="253"/>
      <c r="L864" s="253"/>
      <c r="M864" s="253"/>
      <c r="N864" s="253"/>
      <c r="O864" s="253"/>
      <c r="P864" s="253"/>
      <c r="Q864" s="253"/>
      <c r="R864" s="253"/>
      <c r="S864" s="253"/>
      <c r="T864" s="253"/>
      <c r="U864" s="253"/>
      <c r="V864" s="253"/>
      <c r="W864" s="243"/>
      <c r="X864" s="243"/>
    </row>
    <row r="865" spans="1:24" x14ac:dyDescent="0.3">
      <c r="A865" s="243"/>
      <c r="B865" s="253"/>
      <c r="C865" s="257"/>
      <c r="D865" s="1024"/>
      <c r="E865" s="253"/>
      <c r="F865" s="253"/>
      <c r="G865" s="253"/>
      <c r="H865" s="253"/>
      <c r="I865" s="253"/>
      <c r="J865" s="253"/>
      <c r="K865" s="253"/>
      <c r="L865" s="253"/>
      <c r="M865" s="253"/>
      <c r="N865" s="253"/>
      <c r="O865" s="253"/>
      <c r="P865" s="253"/>
      <c r="Q865" s="253"/>
      <c r="R865" s="253"/>
      <c r="S865" s="253"/>
      <c r="T865" s="253"/>
      <c r="U865" s="253"/>
      <c r="V865" s="253"/>
      <c r="W865" s="243"/>
      <c r="X865" s="243"/>
    </row>
    <row r="866" spans="1:24" x14ac:dyDescent="0.3">
      <c r="A866" s="243"/>
      <c r="B866" s="253"/>
      <c r="C866" s="257"/>
      <c r="D866" s="1024"/>
      <c r="E866" s="253"/>
      <c r="F866" s="253"/>
      <c r="G866" s="253"/>
      <c r="H866" s="253"/>
      <c r="I866" s="253"/>
      <c r="J866" s="253"/>
      <c r="K866" s="253"/>
      <c r="L866" s="253"/>
      <c r="M866" s="253"/>
      <c r="N866" s="253"/>
      <c r="O866" s="253"/>
      <c r="P866" s="253"/>
      <c r="Q866" s="253"/>
      <c r="R866" s="253"/>
      <c r="S866" s="253"/>
      <c r="T866" s="253"/>
      <c r="U866" s="253"/>
      <c r="V866" s="253"/>
      <c r="W866" s="243"/>
      <c r="X866" s="243"/>
    </row>
    <row r="867" spans="1:24" x14ac:dyDescent="0.3">
      <c r="A867" s="243"/>
      <c r="B867" s="253"/>
      <c r="C867" s="257"/>
      <c r="D867" s="1024"/>
      <c r="E867" s="253"/>
      <c r="F867" s="253"/>
      <c r="G867" s="253"/>
      <c r="H867" s="253"/>
      <c r="I867" s="253"/>
      <c r="J867" s="253"/>
      <c r="K867" s="253"/>
      <c r="L867" s="253"/>
      <c r="M867" s="253"/>
      <c r="N867" s="253"/>
      <c r="O867" s="253"/>
      <c r="P867" s="253"/>
      <c r="Q867" s="253"/>
      <c r="R867" s="253"/>
      <c r="S867" s="253"/>
      <c r="T867" s="253"/>
      <c r="U867" s="253"/>
      <c r="V867" s="253"/>
      <c r="W867" s="243"/>
      <c r="X867" s="243"/>
    </row>
    <row r="868" spans="1:24" x14ac:dyDescent="0.3">
      <c r="A868" s="243"/>
      <c r="B868" s="253"/>
      <c r="C868" s="257"/>
      <c r="D868" s="1024"/>
      <c r="E868" s="253"/>
      <c r="F868" s="253"/>
      <c r="G868" s="253"/>
      <c r="H868" s="253"/>
      <c r="I868" s="253"/>
      <c r="J868" s="253"/>
      <c r="K868" s="253"/>
      <c r="L868" s="253"/>
      <c r="M868" s="253"/>
      <c r="N868" s="253"/>
      <c r="O868" s="253"/>
      <c r="P868" s="253"/>
      <c r="Q868" s="253"/>
      <c r="R868" s="253"/>
      <c r="S868" s="253"/>
      <c r="T868" s="253"/>
      <c r="U868" s="253"/>
      <c r="V868" s="253"/>
      <c r="W868" s="243"/>
      <c r="X868" s="243"/>
    </row>
    <row r="869" spans="1:24" x14ac:dyDescent="0.3">
      <c r="A869" s="243"/>
      <c r="B869" s="253"/>
      <c r="C869" s="257"/>
      <c r="D869" s="1024"/>
      <c r="E869" s="253"/>
      <c r="F869" s="253"/>
      <c r="G869" s="253"/>
      <c r="H869" s="253"/>
      <c r="I869" s="253"/>
      <c r="J869" s="253"/>
      <c r="K869" s="253"/>
      <c r="L869" s="253"/>
      <c r="M869" s="253"/>
      <c r="N869" s="253"/>
      <c r="O869" s="253"/>
      <c r="P869" s="253"/>
      <c r="Q869" s="253"/>
      <c r="R869" s="253"/>
      <c r="S869" s="253"/>
      <c r="T869" s="253"/>
      <c r="U869" s="253"/>
      <c r="V869" s="253"/>
      <c r="W869" s="243"/>
      <c r="X869" s="243"/>
    </row>
    <row r="870" spans="1:24" x14ac:dyDescent="0.3">
      <c r="A870" s="243"/>
      <c r="B870" s="253"/>
      <c r="C870" s="257"/>
      <c r="D870" s="1024"/>
      <c r="E870" s="253"/>
      <c r="F870" s="253"/>
      <c r="G870" s="253"/>
      <c r="H870" s="253"/>
      <c r="I870" s="253"/>
      <c r="J870" s="253"/>
      <c r="K870" s="253"/>
      <c r="L870" s="253"/>
      <c r="M870" s="253"/>
      <c r="N870" s="253"/>
      <c r="O870" s="253"/>
      <c r="P870" s="253"/>
      <c r="Q870" s="253"/>
      <c r="R870" s="253"/>
      <c r="S870" s="253"/>
      <c r="T870" s="253"/>
      <c r="U870" s="253"/>
      <c r="V870" s="253"/>
      <c r="W870" s="243"/>
      <c r="X870" s="243"/>
    </row>
    <row r="871" spans="1:24" x14ac:dyDescent="0.3">
      <c r="A871" s="243"/>
      <c r="B871" s="253"/>
      <c r="C871" s="257"/>
      <c r="D871" s="1024"/>
      <c r="E871" s="253"/>
      <c r="F871" s="253"/>
      <c r="G871" s="253"/>
      <c r="H871" s="253"/>
      <c r="I871" s="253"/>
      <c r="J871" s="253"/>
      <c r="K871" s="253"/>
      <c r="L871" s="253"/>
      <c r="M871" s="253"/>
      <c r="N871" s="253"/>
      <c r="O871" s="253"/>
      <c r="P871" s="253"/>
      <c r="Q871" s="253"/>
      <c r="R871" s="253"/>
      <c r="S871" s="253"/>
      <c r="T871" s="253"/>
      <c r="U871" s="253"/>
      <c r="V871" s="253"/>
      <c r="W871" s="243"/>
      <c r="X871" s="243"/>
    </row>
    <row r="872" spans="1:24" x14ac:dyDescent="0.3">
      <c r="A872" s="243"/>
      <c r="B872" s="253"/>
      <c r="C872" s="257"/>
      <c r="D872" s="1024"/>
      <c r="E872" s="253"/>
      <c r="F872" s="253"/>
      <c r="G872" s="253"/>
      <c r="H872" s="253"/>
      <c r="I872" s="253"/>
      <c r="J872" s="253"/>
      <c r="K872" s="253"/>
      <c r="L872" s="253"/>
      <c r="M872" s="253"/>
      <c r="N872" s="253"/>
      <c r="O872" s="253"/>
      <c r="P872" s="253"/>
      <c r="Q872" s="253"/>
      <c r="R872" s="253"/>
      <c r="S872" s="253"/>
      <c r="T872" s="253"/>
      <c r="U872" s="253"/>
      <c r="V872" s="253"/>
      <c r="W872" s="243"/>
      <c r="X872" s="243"/>
    </row>
    <row r="873" spans="1:24" x14ac:dyDescent="0.3">
      <c r="A873" s="243"/>
      <c r="B873" s="253"/>
      <c r="C873" s="257"/>
      <c r="D873" s="1024"/>
      <c r="E873" s="253"/>
      <c r="F873" s="253"/>
      <c r="G873" s="253"/>
      <c r="H873" s="253"/>
      <c r="I873" s="253"/>
      <c r="J873" s="253"/>
      <c r="K873" s="253"/>
      <c r="L873" s="253"/>
      <c r="M873" s="253"/>
      <c r="N873" s="253"/>
      <c r="O873" s="253"/>
      <c r="P873" s="253"/>
      <c r="Q873" s="253"/>
      <c r="R873" s="253"/>
      <c r="S873" s="253"/>
      <c r="T873" s="253"/>
      <c r="U873" s="253"/>
      <c r="V873" s="253"/>
      <c r="W873" s="243"/>
      <c r="X873" s="243"/>
    </row>
    <row r="874" spans="1:24" x14ac:dyDescent="0.3">
      <c r="A874" s="243"/>
      <c r="B874" s="253"/>
      <c r="C874" s="257"/>
      <c r="D874" s="1024"/>
      <c r="E874" s="253"/>
      <c r="F874" s="253"/>
      <c r="G874" s="253"/>
      <c r="H874" s="253"/>
      <c r="I874" s="253"/>
      <c r="J874" s="253"/>
      <c r="K874" s="253"/>
      <c r="L874" s="253"/>
      <c r="M874" s="253"/>
      <c r="N874" s="253"/>
      <c r="O874" s="253"/>
      <c r="P874" s="253"/>
      <c r="Q874" s="253"/>
      <c r="R874" s="253"/>
      <c r="S874" s="253"/>
      <c r="T874" s="253"/>
      <c r="U874" s="253"/>
      <c r="V874" s="253"/>
      <c r="W874" s="243"/>
      <c r="X874" s="243"/>
    </row>
    <row r="875" spans="1:24" x14ac:dyDescent="0.3">
      <c r="A875" s="243"/>
      <c r="B875" s="253"/>
      <c r="C875" s="257"/>
      <c r="D875" s="1024"/>
      <c r="E875" s="253"/>
      <c r="F875" s="253"/>
      <c r="G875" s="253"/>
      <c r="H875" s="253"/>
      <c r="I875" s="253"/>
      <c r="J875" s="253"/>
      <c r="K875" s="253"/>
      <c r="L875" s="253"/>
      <c r="M875" s="253"/>
      <c r="N875" s="253"/>
      <c r="O875" s="253"/>
      <c r="P875" s="253"/>
      <c r="Q875" s="253"/>
      <c r="R875" s="253"/>
      <c r="S875" s="253"/>
      <c r="T875" s="253"/>
      <c r="U875" s="253"/>
      <c r="V875" s="253"/>
      <c r="W875" s="243"/>
      <c r="X875" s="243"/>
    </row>
    <row r="876" spans="1:24" x14ac:dyDescent="0.3">
      <c r="A876" s="243"/>
      <c r="B876" s="253"/>
      <c r="C876" s="257"/>
      <c r="D876" s="1024"/>
      <c r="E876" s="253"/>
      <c r="F876" s="253"/>
      <c r="G876" s="253"/>
      <c r="H876" s="253"/>
      <c r="I876" s="253"/>
      <c r="J876" s="253"/>
      <c r="K876" s="253"/>
      <c r="L876" s="253"/>
      <c r="M876" s="253"/>
      <c r="N876" s="253"/>
      <c r="O876" s="253"/>
      <c r="P876" s="253"/>
      <c r="Q876" s="253"/>
      <c r="R876" s="253"/>
      <c r="S876" s="253"/>
      <c r="T876" s="253"/>
      <c r="U876" s="253"/>
      <c r="V876" s="253"/>
      <c r="W876" s="243"/>
      <c r="X876" s="243"/>
    </row>
    <row r="877" spans="1:24" x14ac:dyDescent="0.3">
      <c r="A877" s="243"/>
      <c r="B877" s="253"/>
      <c r="C877" s="257"/>
      <c r="D877" s="1024"/>
      <c r="E877" s="253"/>
      <c r="F877" s="253"/>
      <c r="G877" s="253"/>
      <c r="H877" s="253"/>
      <c r="I877" s="253"/>
      <c r="J877" s="253"/>
      <c r="K877" s="253"/>
      <c r="L877" s="253"/>
      <c r="M877" s="253"/>
      <c r="N877" s="253"/>
      <c r="O877" s="253"/>
      <c r="P877" s="253"/>
      <c r="Q877" s="253"/>
      <c r="R877" s="253"/>
      <c r="S877" s="253"/>
      <c r="T877" s="253"/>
      <c r="U877" s="253"/>
      <c r="V877" s="253"/>
      <c r="W877" s="243"/>
      <c r="X877" s="243"/>
    </row>
    <row r="878" spans="1:24" x14ac:dyDescent="0.3">
      <c r="A878" s="243"/>
      <c r="B878" s="253"/>
      <c r="C878" s="257"/>
      <c r="D878" s="1024"/>
      <c r="E878" s="253"/>
      <c r="F878" s="253"/>
      <c r="G878" s="253"/>
      <c r="H878" s="253"/>
      <c r="I878" s="253"/>
      <c r="J878" s="253"/>
      <c r="K878" s="253"/>
      <c r="L878" s="253"/>
      <c r="M878" s="253"/>
      <c r="N878" s="253"/>
      <c r="O878" s="253"/>
      <c r="P878" s="253"/>
      <c r="Q878" s="253"/>
      <c r="R878" s="253"/>
      <c r="S878" s="253"/>
      <c r="T878" s="253"/>
      <c r="U878" s="253"/>
      <c r="V878" s="253"/>
      <c r="W878" s="243"/>
      <c r="X878" s="243"/>
    </row>
    <row r="879" spans="1:24" x14ac:dyDescent="0.3">
      <c r="A879" s="243"/>
      <c r="B879" s="253"/>
      <c r="C879" s="257"/>
      <c r="D879" s="1024"/>
      <c r="E879" s="253"/>
      <c r="F879" s="253"/>
      <c r="G879" s="253"/>
      <c r="H879" s="253"/>
      <c r="I879" s="253"/>
      <c r="J879" s="253"/>
      <c r="K879" s="253"/>
      <c r="L879" s="253"/>
      <c r="M879" s="253"/>
      <c r="N879" s="253"/>
      <c r="O879" s="253"/>
      <c r="P879" s="253"/>
      <c r="Q879" s="253"/>
      <c r="R879" s="253"/>
      <c r="S879" s="253"/>
      <c r="T879" s="253"/>
      <c r="U879" s="253"/>
      <c r="V879" s="253"/>
      <c r="W879" s="243"/>
      <c r="X879" s="243"/>
    </row>
    <row r="880" spans="1:24" x14ac:dyDescent="0.3">
      <c r="A880" s="243"/>
      <c r="B880" s="253"/>
      <c r="C880" s="257"/>
      <c r="D880" s="1024"/>
      <c r="E880" s="253"/>
      <c r="F880" s="253"/>
      <c r="G880" s="253"/>
      <c r="H880" s="253"/>
      <c r="I880" s="253"/>
      <c r="J880" s="253"/>
      <c r="K880" s="253"/>
      <c r="L880" s="253"/>
      <c r="M880" s="253"/>
      <c r="N880" s="253"/>
      <c r="O880" s="253"/>
      <c r="P880" s="253"/>
      <c r="Q880" s="253"/>
      <c r="R880" s="253"/>
      <c r="S880" s="253"/>
      <c r="T880" s="253"/>
      <c r="U880" s="253"/>
      <c r="V880" s="253"/>
      <c r="W880" s="243"/>
      <c r="X880" s="243"/>
    </row>
    <row r="881" spans="1:24" x14ac:dyDescent="0.3">
      <c r="A881" s="243"/>
      <c r="B881" s="253"/>
      <c r="C881" s="257"/>
      <c r="D881" s="1024"/>
      <c r="E881" s="253"/>
      <c r="F881" s="253"/>
      <c r="G881" s="253"/>
      <c r="H881" s="253"/>
      <c r="I881" s="253"/>
      <c r="J881" s="253"/>
      <c r="K881" s="253"/>
      <c r="L881" s="253"/>
      <c r="M881" s="253"/>
      <c r="N881" s="253"/>
      <c r="O881" s="253"/>
      <c r="P881" s="253"/>
      <c r="Q881" s="253"/>
      <c r="R881" s="253"/>
      <c r="S881" s="253"/>
      <c r="T881" s="253"/>
      <c r="U881" s="253"/>
      <c r="V881" s="253"/>
      <c r="W881" s="243"/>
      <c r="X881" s="243"/>
    </row>
    <row r="882" spans="1:24" x14ac:dyDescent="0.3">
      <c r="A882" s="243"/>
      <c r="B882" s="253"/>
      <c r="C882" s="257"/>
      <c r="D882" s="1024"/>
      <c r="E882" s="253"/>
      <c r="F882" s="253"/>
      <c r="G882" s="253"/>
      <c r="H882" s="253"/>
      <c r="I882" s="253"/>
      <c r="J882" s="253"/>
      <c r="K882" s="253"/>
      <c r="L882" s="253"/>
      <c r="M882" s="253"/>
      <c r="N882" s="253"/>
      <c r="O882" s="253"/>
      <c r="P882" s="253"/>
      <c r="Q882" s="253"/>
      <c r="R882" s="253"/>
      <c r="S882" s="253"/>
      <c r="T882" s="253"/>
      <c r="U882" s="253"/>
      <c r="V882" s="253"/>
      <c r="W882" s="243"/>
      <c r="X882" s="243"/>
    </row>
    <row r="883" spans="1:24" x14ac:dyDescent="0.3">
      <c r="A883" s="243"/>
      <c r="B883" s="253"/>
      <c r="C883" s="257"/>
      <c r="D883" s="1024"/>
      <c r="E883" s="253"/>
      <c r="F883" s="253"/>
      <c r="G883" s="253"/>
      <c r="H883" s="253"/>
      <c r="I883" s="253"/>
      <c r="J883" s="253"/>
      <c r="K883" s="253"/>
      <c r="L883" s="253"/>
      <c r="M883" s="253"/>
      <c r="N883" s="253"/>
      <c r="O883" s="253"/>
      <c r="P883" s="253"/>
      <c r="Q883" s="253"/>
      <c r="R883" s="253"/>
      <c r="S883" s="253"/>
      <c r="T883" s="253"/>
      <c r="U883" s="253"/>
      <c r="V883" s="253"/>
      <c r="W883" s="243"/>
      <c r="X883" s="243"/>
    </row>
    <row r="884" spans="1:24" x14ac:dyDescent="0.3">
      <c r="A884" s="243"/>
      <c r="B884" s="253"/>
      <c r="C884" s="257"/>
      <c r="D884" s="1024"/>
      <c r="E884" s="253"/>
      <c r="F884" s="253"/>
      <c r="G884" s="253"/>
      <c r="H884" s="253"/>
      <c r="I884" s="253"/>
      <c r="J884" s="253"/>
      <c r="K884" s="253"/>
      <c r="L884" s="253"/>
      <c r="M884" s="253"/>
      <c r="N884" s="253"/>
      <c r="O884" s="253"/>
      <c r="P884" s="253"/>
      <c r="Q884" s="253"/>
      <c r="R884" s="253"/>
      <c r="S884" s="253"/>
      <c r="T884" s="253"/>
      <c r="U884" s="253"/>
      <c r="V884" s="253"/>
      <c r="W884" s="243"/>
      <c r="X884" s="243"/>
    </row>
    <row r="885" spans="1:24" x14ac:dyDescent="0.3">
      <c r="A885" s="243"/>
      <c r="B885" s="253"/>
      <c r="C885" s="257"/>
      <c r="D885" s="1024"/>
      <c r="E885" s="253"/>
      <c r="F885" s="253"/>
      <c r="G885" s="253"/>
      <c r="H885" s="253"/>
      <c r="I885" s="253"/>
      <c r="J885" s="253"/>
      <c r="K885" s="253"/>
      <c r="L885" s="253"/>
      <c r="M885" s="253"/>
      <c r="N885" s="253"/>
      <c r="O885" s="253"/>
      <c r="P885" s="253"/>
      <c r="Q885" s="253"/>
      <c r="R885" s="253"/>
      <c r="S885" s="253"/>
      <c r="T885" s="253"/>
      <c r="U885" s="253"/>
      <c r="V885" s="253"/>
      <c r="W885" s="243"/>
      <c r="X885" s="243"/>
    </row>
    <row r="886" spans="1:24" x14ac:dyDescent="0.3">
      <c r="A886" s="243"/>
      <c r="B886" s="253"/>
      <c r="C886" s="257"/>
      <c r="D886" s="1024"/>
      <c r="E886" s="253"/>
      <c r="F886" s="253"/>
      <c r="G886" s="253"/>
      <c r="H886" s="253"/>
      <c r="I886" s="253"/>
      <c r="J886" s="253"/>
      <c r="K886" s="253"/>
      <c r="L886" s="253"/>
      <c r="M886" s="253"/>
      <c r="N886" s="253"/>
      <c r="O886" s="253"/>
      <c r="P886" s="253"/>
      <c r="Q886" s="253"/>
      <c r="R886" s="253"/>
      <c r="S886" s="253"/>
      <c r="T886" s="253"/>
      <c r="U886" s="253"/>
      <c r="V886" s="253"/>
      <c r="W886" s="243"/>
      <c r="X886" s="243"/>
    </row>
    <row r="887" spans="1:24" x14ac:dyDescent="0.3">
      <c r="A887" s="243"/>
      <c r="B887" s="253"/>
      <c r="C887" s="257"/>
      <c r="D887" s="1024"/>
      <c r="E887" s="253"/>
      <c r="F887" s="253"/>
      <c r="G887" s="253"/>
      <c r="H887" s="253"/>
      <c r="I887" s="253"/>
      <c r="J887" s="253"/>
      <c r="K887" s="253"/>
      <c r="L887" s="253"/>
      <c r="M887" s="253"/>
      <c r="N887" s="253"/>
      <c r="O887" s="253"/>
      <c r="P887" s="253"/>
      <c r="Q887" s="253"/>
      <c r="R887" s="253"/>
      <c r="S887" s="253"/>
      <c r="T887" s="253"/>
      <c r="U887" s="253"/>
      <c r="V887" s="253"/>
      <c r="W887" s="243"/>
      <c r="X887" s="243"/>
    </row>
    <row r="888" spans="1:24" x14ac:dyDescent="0.3">
      <c r="A888" s="243"/>
      <c r="B888" s="253"/>
      <c r="C888" s="257"/>
      <c r="D888" s="1024"/>
      <c r="E888" s="253"/>
      <c r="F888" s="253"/>
      <c r="G888" s="253"/>
      <c r="H888" s="253"/>
      <c r="I888" s="253"/>
      <c r="J888" s="253"/>
      <c r="K888" s="253"/>
      <c r="L888" s="253"/>
      <c r="M888" s="253"/>
      <c r="N888" s="253"/>
      <c r="O888" s="253"/>
      <c r="P888" s="253"/>
      <c r="Q888" s="253"/>
      <c r="R888" s="253"/>
      <c r="S888" s="253"/>
      <c r="T888" s="253"/>
      <c r="U888" s="253"/>
      <c r="V888" s="253"/>
      <c r="W888" s="243"/>
      <c r="X888" s="243"/>
    </row>
    <row r="889" spans="1:24" x14ac:dyDescent="0.3">
      <c r="A889" s="243"/>
      <c r="B889" s="253"/>
      <c r="C889" s="257"/>
      <c r="D889" s="1024"/>
      <c r="E889" s="253"/>
      <c r="F889" s="253"/>
      <c r="G889" s="253"/>
      <c r="H889" s="253"/>
      <c r="I889" s="253"/>
      <c r="J889" s="253"/>
      <c r="K889" s="253"/>
      <c r="L889" s="253"/>
      <c r="M889" s="253"/>
      <c r="N889" s="253"/>
      <c r="O889" s="253"/>
      <c r="P889" s="253"/>
      <c r="Q889" s="253"/>
      <c r="R889" s="253"/>
      <c r="S889" s="253"/>
      <c r="T889" s="253"/>
      <c r="U889" s="253"/>
      <c r="V889" s="253"/>
      <c r="W889" s="243"/>
      <c r="X889" s="243"/>
    </row>
    <row r="890" spans="1:24" x14ac:dyDescent="0.3">
      <c r="A890" s="243"/>
      <c r="B890" s="253"/>
      <c r="C890" s="257"/>
      <c r="D890" s="1024"/>
      <c r="E890" s="253"/>
      <c r="F890" s="253"/>
      <c r="G890" s="253"/>
      <c r="H890" s="253"/>
      <c r="I890" s="253"/>
      <c r="J890" s="253"/>
      <c r="K890" s="253"/>
      <c r="L890" s="253"/>
      <c r="M890" s="253"/>
      <c r="N890" s="253"/>
      <c r="O890" s="253"/>
      <c r="P890" s="253"/>
      <c r="Q890" s="253"/>
      <c r="R890" s="253"/>
      <c r="S890" s="253"/>
      <c r="T890" s="253"/>
      <c r="U890" s="253"/>
      <c r="V890" s="253"/>
      <c r="W890" s="243"/>
      <c r="X890" s="243"/>
    </row>
    <row r="891" spans="1:24" x14ac:dyDescent="0.3">
      <c r="A891" s="243"/>
      <c r="B891" s="253"/>
      <c r="C891" s="257"/>
      <c r="D891" s="1024"/>
      <c r="E891" s="253"/>
      <c r="F891" s="253"/>
      <c r="G891" s="253"/>
      <c r="H891" s="253"/>
      <c r="I891" s="253"/>
      <c r="J891" s="253"/>
      <c r="K891" s="253"/>
      <c r="L891" s="253"/>
      <c r="M891" s="253"/>
      <c r="N891" s="253"/>
      <c r="O891" s="253"/>
      <c r="P891" s="253"/>
      <c r="Q891" s="253"/>
      <c r="R891" s="253"/>
      <c r="S891" s="253"/>
      <c r="T891" s="253"/>
      <c r="U891" s="253"/>
      <c r="V891" s="253"/>
      <c r="W891" s="243"/>
      <c r="X891" s="243"/>
    </row>
    <row r="892" spans="1:24" x14ac:dyDescent="0.3">
      <c r="A892" s="243"/>
      <c r="B892" s="253"/>
      <c r="C892" s="257"/>
      <c r="D892" s="1024"/>
      <c r="E892" s="253"/>
      <c r="F892" s="253"/>
      <c r="G892" s="253"/>
      <c r="H892" s="253"/>
      <c r="I892" s="253"/>
      <c r="J892" s="253"/>
      <c r="K892" s="253"/>
      <c r="L892" s="253"/>
      <c r="M892" s="253"/>
      <c r="N892" s="253"/>
      <c r="O892" s="253"/>
      <c r="P892" s="253"/>
      <c r="Q892" s="253"/>
      <c r="R892" s="253"/>
      <c r="S892" s="253"/>
      <c r="T892" s="253"/>
      <c r="U892" s="253"/>
      <c r="V892" s="253"/>
      <c r="W892" s="243"/>
      <c r="X892" s="243"/>
    </row>
    <row r="893" spans="1:24" x14ac:dyDescent="0.3">
      <c r="A893" s="243"/>
      <c r="B893" s="253"/>
      <c r="C893" s="257"/>
      <c r="D893" s="1024"/>
      <c r="E893" s="253"/>
      <c r="F893" s="253"/>
      <c r="G893" s="253"/>
      <c r="H893" s="253"/>
      <c r="I893" s="253"/>
      <c r="J893" s="253"/>
      <c r="K893" s="253"/>
      <c r="L893" s="253"/>
      <c r="M893" s="253"/>
      <c r="N893" s="253"/>
      <c r="O893" s="253"/>
      <c r="P893" s="253"/>
      <c r="Q893" s="253"/>
      <c r="R893" s="253"/>
      <c r="S893" s="253"/>
      <c r="T893" s="253"/>
      <c r="U893" s="253"/>
      <c r="V893" s="253"/>
      <c r="W893" s="243"/>
      <c r="X893" s="243"/>
    </row>
    <row r="894" spans="1:24" x14ac:dyDescent="0.3">
      <c r="A894" s="243"/>
      <c r="B894" s="253"/>
      <c r="C894" s="257"/>
      <c r="D894" s="1024"/>
      <c r="E894" s="253"/>
      <c r="F894" s="253"/>
      <c r="G894" s="253"/>
      <c r="H894" s="253"/>
      <c r="I894" s="253"/>
      <c r="J894" s="253"/>
      <c r="K894" s="253"/>
      <c r="L894" s="253"/>
      <c r="M894" s="253"/>
      <c r="N894" s="253"/>
      <c r="O894" s="253"/>
      <c r="P894" s="253"/>
      <c r="Q894" s="253"/>
      <c r="R894" s="253"/>
      <c r="S894" s="253"/>
      <c r="T894" s="253"/>
      <c r="U894" s="253"/>
      <c r="V894" s="253"/>
      <c r="W894" s="243"/>
      <c r="X894" s="243"/>
    </row>
    <row r="895" spans="1:24" x14ac:dyDescent="0.3">
      <c r="A895" s="243"/>
      <c r="B895" s="253"/>
      <c r="C895" s="257"/>
      <c r="D895" s="1024"/>
      <c r="E895" s="253"/>
      <c r="F895" s="253"/>
      <c r="G895" s="253"/>
      <c r="H895" s="253"/>
      <c r="I895" s="253"/>
      <c r="J895" s="253"/>
      <c r="K895" s="253"/>
      <c r="L895" s="253"/>
      <c r="M895" s="253"/>
      <c r="N895" s="253"/>
      <c r="O895" s="253"/>
      <c r="P895" s="253"/>
      <c r="Q895" s="253"/>
      <c r="R895" s="253"/>
      <c r="S895" s="253"/>
      <c r="T895" s="253"/>
      <c r="U895" s="253"/>
      <c r="V895" s="253"/>
      <c r="W895" s="243"/>
      <c r="X895" s="243"/>
    </row>
    <row r="896" spans="1:24" x14ac:dyDescent="0.3">
      <c r="A896" s="243"/>
      <c r="B896" s="253"/>
      <c r="C896" s="257"/>
      <c r="D896" s="1024"/>
      <c r="E896" s="253"/>
      <c r="F896" s="253"/>
      <c r="G896" s="253"/>
      <c r="H896" s="253"/>
      <c r="I896" s="253"/>
      <c r="J896" s="253"/>
      <c r="K896" s="253"/>
      <c r="L896" s="253"/>
      <c r="M896" s="253"/>
      <c r="N896" s="253"/>
      <c r="O896" s="253"/>
      <c r="P896" s="253"/>
      <c r="Q896" s="253"/>
      <c r="R896" s="253"/>
      <c r="S896" s="253"/>
      <c r="T896" s="253"/>
      <c r="U896" s="253"/>
      <c r="V896" s="253"/>
      <c r="W896" s="243"/>
      <c r="X896" s="243"/>
    </row>
    <row r="897" spans="1:24" x14ac:dyDescent="0.3">
      <c r="A897" s="243"/>
      <c r="B897" s="253"/>
      <c r="C897" s="257"/>
      <c r="D897" s="1024"/>
      <c r="E897" s="253"/>
      <c r="F897" s="253"/>
      <c r="G897" s="253"/>
      <c r="H897" s="253"/>
      <c r="I897" s="253"/>
      <c r="J897" s="253"/>
      <c r="K897" s="253"/>
      <c r="L897" s="253"/>
      <c r="M897" s="253"/>
      <c r="N897" s="253"/>
      <c r="O897" s="253"/>
      <c r="P897" s="253"/>
      <c r="Q897" s="253"/>
      <c r="R897" s="253"/>
      <c r="S897" s="253"/>
      <c r="T897" s="253"/>
      <c r="U897" s="253"/>
      <c r="V897" s="253"/>
      <c r="W897" s="243"/>
      <c r="X897" s="243"/>
    </row>
    <row r="898" spans="1:24" x14ac:dyDescent="0.3">
      <c r="A898" s="243"/>
      <c r="B898" s="253"/>
      <c r="C898" s="257"/>
      <c r="D898" s="1024"/>
      <c r="E898" s="253"/>
      <c r="F898" s="253"/>
      <c r="G898" s="253"/>
      <c r="H898" s="253"/>
      <c r="I898" s="253"/>
      <c r="J898" s="253"/>
      <c r="K898" s="253"/>
      <c r="L898" s="253"/>
      <c r="M898" s="253"/>
      <c r="N898" s="253"/>
      <c r="O898" s="253"/>
      <c r="P898" s="253"/>
      <c r="Q898" s="253"/>
      <c r="R898" s="253"/>
      <c r="S898" s="253"/>
      <c r="T898" s="253"/>
      <c r="U898" s="253"/>
      <c r="V898" s="253"/>
      <c r="W898" s="243"/>
      <c r="X898" s="243"/>
    </row>
    <row r="899" spans="1:24" x14ac:dyDescent="0.3">
      <c r="A899" s="243"/>
      <c r="B899" s="253"/>
      <c r="C899" s="257"/>
      <c r="D899" s="1024"/>
      <c r="E899" s="253"/>
      <c r="F899" s="253"/>
      <c r="G899" s="253"/>
      <c r="H899" s="253"/>
      <c r="I899" s="253"/>
      <c r="J899" s="253"/>
      <c r="K899" s="253"/>
      <c r="L899" s="253"/>
      <c r="M899" s="253"/>
      <c r="N899" s="253"/>
      <c r="O899" s="253"/>
      <c r="P899" s="253"/>
      <c r="Q899" s="253"/>
      <c r="R899" s="253"/>
      <c r="S899" s="253"/>
      <c r="T899" s="253"/>
      <c r="U899" s="253"/>
      <c r="V899" s="253"/>
      <c r="W899" s="243"/>
      <c r="X899" s="243"/>
    </row>
    <row r="900" spans="1:24" x14ac:dyDescent="0.3">
      <c r="A900" s="243"/>
      <c r="B900" s="253"/>
      <c r="C900" s="257"/>
      <c r="D900" s="1024"/>
      <c r="E900" s="253"/>
      <c r="F900" s="253"/>
      <c r="G900" s="253"/>
      <c r="H900" s="253"/>
      <c r="I900" s="253"/>
      <c r="J900" s="253"/>
      <c r="K900" s="253"/>
      <c r="L900" s="253"/>
      <c r="M900" s="253"/>
      <c r="N900" s="253"/>
      <c r="O900" s="253"/>
      <c r="P900" s="253"/>
      <c r="Q900" s="253"/>
      <c r="R900" s="253"/>
      <c r="S900" s="253"/>
      <c r="T900" s="253"/>
      <c r="U900" s="253"/>
      <c r="V900" s="253"/>
      <c r="W900" s="243"/>
      <c r="X900" s="243"/>
    </row>
    <row r="901" spans="1:24" x14ac:dyDescent="0.3">
      <c r="A901" s="243"/>
      <c r="B901" s="253"/>
      <c r="C901" s="257"/>
      <c r="D901" s="1024"/>
      <c r="E901" s="253"/>
      <c r="F901" s="253"/>
      <c r="G901" s="253"/>
      <c r="H901" s="253"/>
      <c r="I901" s="253"/>
      <c r="J901" s="253"/>
      <c r="K901" s="253"/>
      <c r="L901" s="253"/>
      <c r="M901" s="253"/>
      <c r="N901" s="253"/>
      <c r="O901" s="253"/>
      <c r="P901" s="253"/>
      <c r="Q901" s="253"/>
      <c r="R901" s="253"/>
      <c r="S901" s="253"/>
      <c r="T901" s="253"/>
      <c r="U901" s="253"/>
      <c r="V901" s="253"/>
      <c r="W901" s="243"/>
      <c r="X901" s="243"/>
    </row>
    <row r="902" spans="1:24" x14ac:dyDescent="0.3">
      <c r="A902" s="243"/>
      <c r="B902" s="253"/>
      <c r="C902" s="257"/>
      <c r="D902" s="1024"/>
      <c r="E902" s="253"/>
      <c r="F902" s="253"/>
      <c r="G902" s="253"/>
      <c r="H902" s="253"/>
      <c r="I902" s="253"/>
      <c r="J902" s="253"/>
      <c r="K902" s="253"/>
      <c r="L902" s="253"/>
      <c r="M902" s="253"/>
      <c r="N902" s="253"/>
      <c r="O902" s="253"/>
      <c r="P902" s="253"/>
      <c r="Q902" s="253"/>
      <c r="R902" s="253"/>
      <c r="S902" s="253"/>
      <c r="T902" s="253"/>
      <c r="U902" s="253"/>
      <c r="V902" s="253"/>
      <c r="W902" s="243"/>
      <c r="X902" s="243"/>
    </row>
    <row r="903" spans="1:24" x14ac:dyDescent="0.3">
      <c r="A903" s="243"/>
      <c r="B903" s="253"/>
      <c r="C903" s="257"/>
      <c r="D903" s="1024"/>
      <c r="E903" s="253"/>
      <c r="F903" s="253"/>
      <c r="G903" s="253"/>
      <c r="H903" s="253"/>
      <c r="I903" s="253"/>
      <c r="J903" s="253"/>
      <c r="K903" s="253"/>
      <c r="L903" s="253"/>
      <c r="M903" s="253"/>
      <c r="N903" s="253"/>
      <c r="O903" s="253"/>
      <c r="P903" s="253"/>
      <c r="Q903" s="253"/>
      <c r="R903" s="253"/>
      <c r="S903" s="253"/>
      <c r="T903" s="253"/>
      <c r="U903" s="253"/>
      <c r="V903" s="253"/>
      <c r="W903" s="243"/>
      <c r="X903" s="243"/>
    </row>
    <row r="904" spans="1:24" x14ac:dyDescent="0.3">
      <c r="A904" s="243"/>
      <c r="B904" s="253"/>
      <c r="C904" s="257"/>
      <c r="D904" s="1024"/>
      <c r="E904" s="253"/>
      <c r="F904" s="253"/>
      <c r="G904" s="253"/>
      <c r="H904" s="253"/>
      <c r="I904" s="253"/>
      <c r="J904" s="253"/>
      <c r="K904" s="253"/>
      <c r="L904" s="253"/>
      <c r="M904" s="253"/>
      <c r="N904" s="253"/>
      <c r="O904" s="253"/>
      <c r="P904" s="253"/>
      <c r="Q904" s="253"/>
      <c r="R904" s="253"/>
      <c r="S904" s="253"/>
      <c r="T904" s="253"/>
      <c r="U904" s="253"/>
      <c r="V904" s="253"/>
      <c r="W904" s="243"/>
      <c r="X904" s="243"/>
    </row>
    <row r="905" spans="1:24" x14ac:dyDescent="0.3">
      <c r="A905" s="243"/>
      <c r="B905" s="253"/>
      <c r="C905" s="257"/>
      <c r="D905" s="1024"/>
      <c r="E905" s="253"/>
      <c r="F905" s="253"/>
      <c r="G905" s="253"/>
      <c r="H905" s="253"/>
      <c r="I905" s="253"/>
      <c r="J905" s="253"/>
      <c r="K905" s="253"/>
      <c r="L905" s="253"/>
      <c r="M905" s="253"/>
      <c r="N905" s="253"/>
      <c r="O905" s="253"/>
      <c r="P905" s="253"/>
      <c r="Q905" s="253"/>
      <c r="R905" s="253"/>
      <c r="S905" s="253"/>
      <c r="T905" s="253"/>
      <c r="U905" s="253"/>
      <c r="V905" s="253"/>
      <c r="W905" s="243"/>
      <c r="X905" s="243"/>
    </row>
    <row r="906" spans="1:24" x14ac:dyDescent="0.3">
      <c r="A906" s="243"/>
      <c r="B906" s="253"/>
      <c r="C906" s="257"/>
      <c r="D906" s="1024"/>
      <c r="E906" s="253"/>
      <c r="F906" s="253"/>
      <c r="G906" s="253"/>
      <c r="H906" s="253"/>
      <c r="I906" s="253"/>
      <c r="J906" s="253"/>
      <c r="K906" s="253"/>
      <c r="L906" s="253"/>
      <c r="M906" s="253"/>
      <c r="N906" s="253"/>
      <c r="O906" s="253"/>
      <c r="P906" s="253"/>
      <c r="Q906" s="253"/>
      <c r="R906" s="253"/>
      <c r="S906" s="253"/>
      <c r="T906" s="253"/>
      <c r="U906" s="253"/>
      <c r="V906" s="253"/>
      <c r="W906" s="243"/>
      <c r="X906" s="243"/>
    </row>
    <row r="907" spans="1:24" x14ac:dyDescent="0.3">
      <c r="A907" s="243"/>
      <c r="B907" s="253"/>
      <c r="C907" s="257"/>
      <c r="D907" s="1024"/>
      <c r="E907" s="253"/>
      <c r="F907" s="253"/>
      <c r="G907" s="253"/>
      <c r="H907" s="253"/>
      <c r="I907" s="253"/>
      <c r="J907" s="253"/>
      <c r="K907" s="253"/>
      <c r="L907" s="253"/>
      <c r="M907" s="253"/>
      <c r="N907" s="253"/>
      <c r="O907" s="253"/>
      <c r="P907" s="253"/>
      <c r="Q907" s="253"/>
      <c r="R907" s="253"/>
      <c r="S907" s="253"/>
      <c r="T907" s="253"/>
      <c r="U907" s="253"/>
      <c r="V907" s="253"/>
      <c r="W907" s="243"/>
      <c r="X907" s="243"/>
    </row>
    <row r="908" spans="1:24" x14ac:dyDescent="0.3">
      <c r="A908" s="243"/>
      <c r="B908" s="253"/>
      <c r="C908" s="257"/>
      <c r="D908" s="1024"/>
      <c r="E908" s="253"/>
      <c r="F908" s="253"/>
      <c r="G908" s="253"/>
      <c r="H908" s="253"/>
      <c r="I908" s="253"/>
      <c r="J908" s="253"/>
      <c r="K908" s="253"/>
      <c r="L908" s="253"/>
      <c r="M908" s="253"/>
      <c r="N908" s="253"/>
      <c r="O908" s="253"/>
      <c r="P908" s="253"/>
      <c r="Q908" s="253"/>
      <c r="R908" s="253"/>
      <c r="S908" s="253"/>
      <c r="T908" s="253"/>
      <c r="U908" s="253"/>
      <c r="V908" s="253"/>
      <c r="W908" s="243"/>
      <c r="X908" s="243"/>
    </row>
    <row r="909" spans="1:24" x14ac:dyDescent="0.3">
      <c r="A909" s="243"/>
      <c r="B909" s="253"/>
      <c r="C909" s="257"/>
      <c r="D909" s="1024"/>
      <c r="E909" s="253"/>
      <c r="F909" s="253"/>
      <c r="G909" s="253"/>
      <c r="H909" s="253"/>
      <c r="I909" s="253"/>
      <c r="J909" s="253"/>
      <c r="K909" s="253"/>
      <c r="L909" s="253"/>
      <c r="M909" s="253"/>
      <c r="N909" s="253"/>
      <c r="O909" s="253"/>
      <c r="P909" s="253"/>
      <c r="Q909" s="253"/>
      <c r="R909" s="253"/>
      <c r="S909" s="253"/>
      <c r="T909" s="253"/>
      <c r="U909" s="253"/>
      <c r="V909" s="253"/>
      <c r="W909" s="243"/>
      <c r="X909" s="243"/>
    </row>
    <row r="910" spans="1:24" x14ac:dyDescent="0.3">
      <c r="A910" s="243"/>
      <c r="B910" s="253"/>
      <c r="C910" s="257"/>
      <c r="D910" s="1024"/>
      <c r="E910" s="253"/>
      <c r="F910" s="253"/>
      <c r="G910" s="253"/>
      <c r="H910" s="253"/>
      <c r="I910" s="253"/>
      <c r="J910" s="253"/>
      <c r="K910" s="253"/>
      <c r="L910" s="253"/>
      <c r="M910" s="253"/>
      <c r="N910" s="253"/>
      <c r="O910" s="253"/>
      <c r="P910" s="253"/>
      <c r="Q910" s="253"/>
      <c r="R910" s="253"/>
      <c r="S910" s="253"/>
      <c r="T910" s="253"/>
      <c r="U910" s="253"/>
      <c r="V910" s="253"/>
      <c r="W910" s="243"/>
      <c r="X910" s="243"/>
    </row>
    <row r="911" spans="1:24" x14ac:dyDescent="0.3">
      <c r="A911" s="243"/>
      <c r="B911" s="253"/>
      <c r="C911" s="257"/>
      <c r="D911" s="1024"/>
      <c r="E911" s="253"/>
      <c r="F911" s="253"/>
      <c r="G911" s="253"/>
      <c r="H911" s="253"/>
      <c r="I911" s="253"/>
      <c r="J911" s="253"/>
      <c r="K911" s="253"/>
      <c r="L911" s="253"/>
      <c r="M911" s="253"/>
      <c r="N911" s="253"/>
      <c r="O911" s="253"/>
      <c r="P911" s="253"/>
      <c r="Q911" s="253"/>
      <c r="R911" s="253"/>
      <c r="S911" s="253"/>
      <c r="T911" s="253"/>
      <c r="U911" s="253"/>
      <c r="V911" s="253"/>
      <c r="W911" s="243"/>
      <c r="X911" s="243"/>
    </row>
    <row r="912" spans="1:24" x14ac:dyDescent="0.3">
      <c r="A912" s="243"/>
      <c r="B912" s="253"/>
      <c r="C912" s="257"/>
      <c r="D912" s="1024"/>
      <c r="E912" s="253"/>
      <c r="F912" s="253"/>
      <c r="G912" s="253"/>
      <c r="H912" s="253"/>
      <c r="I912" s="253"/>
      <c r="J912" s="253"/>
      <c r="K912" s="253"/>
      <c r="L912" s="253"/>
      <c r="M912" s="253"/>
      <c r="N912" s="253"/>
      <c r="O912" s="253"/>
      <c r="P912" s="253"/>
      <c r="Q912" s="253"/>
      <c r="R912" s="253"/>
      <c r="S912" s="253"/>
      <c r="T912" s="253"/>
      <c r="U912" s="253"/>
      <c r="V912" s="253"/>
      <c r="W912" s="243"/>
      <c r="X912" s="243"/>
    </row>
    <row r="913" spans="1:24" x14ac:dyDescent="0.3">
      <c r="A913" s="243"/>
      <c r="B913" s="253"/>
      <c r="C913" s="257"/>
      <c r="D913" s="1024"/>
      <c r="E913" s="253"/>
      <c r="F913" s="253"/>
      <c r="G913" s="253"/>
      <c r="H913" s="253"/>
      <c r="I913" s="253"/>
      <c r="J913" s="253"/>
      <c r="K913" s="253"/>
      <c r="L913" s="253"/>
      <c r="M913" s="253"/>
      <c r="N913" s="253"/>
      <c r="O913" s="253"/>
      <c r="P913" s="253"/>
      <c r="Q913" s="253"/>
      <c r="R913" s="253"/>
      <c r="S913" s="253"/>
      <c r="T913" s="253"/>
      <c r="U913" s="253"/>
      <c r="V913" s="253"/>
      <c r="W913" s="243"/>
      <c r="X913" s="243"/>
    </row>
    <row r="914" spans="1:24" x14ac:dyDescent="0.3">
      <c r="A914" s="243"/>
      <c r="B914" s="253"/>
      <c r="C914" s="257"/>
      <c r="D914" s="1024"/>
      <c r="E914" s="253"/>
      <c r="F914" s="253"/>
      <c r="G914" s="253"/>
      <c r="H914" s="253"/>
      <c r="I914" s="253"/>
      <c r="J914" s="253"/>
      <c r="K914" s="253"/>
      <c r="L914" s="253"/>
      <c r="M914" s="253"/>
      <c r="N914" s="253"/>
      <c r="O914" s="253"/>
      <c r="P914" s="253"/>
      <c r="Q914" s="253"/>
      <c r="R914" s="253"/>
      <c r="S914" s="253"/>
      <c r="T914" s="253"/>
      <c r="U914" s="253"/>
      <c r="V914" s="253"/>
      <c r="W914" s="243"/>
      <c r="X914" s="243"/>
    </row>
    <row r="915" spans="1:24" x14ac:dyDescent="0.3">
      <c r="A915" s="243"/>
      <c r="B915" s="253"/>
      <c r="C915" s="257"/>
      <c r="D915" s="1024"/>
      <c r="E915" s="253"/>
      <c r="F915" s="253"/>
      <c r="G915" s="253"/>
      <c r="H915" s="253"/>
      <c r="I915" s="253"/>
      <c r="J915" s="253"/>
      <c r="K915" s="253"/>
      <c r="L915" s="253"/>
      <c r="M915" s="253"/>
      <c r="N915" s="253"/>
      <c r="O915" s="253"/>
      <c r="P915" s="253"/>
      <c r="Q915" s="253"/>
      <c r="R915" s="253"/>
      <c r="S915" s="253"/>
      <c r="T915" s="253"/>
      <c r="U915" s="253"/>
      <c r="V915" s="253"/>
      <c r="W915" s="243"/>
      <c r="X915" s="243"/>
    </row>
    <row r="916" spans="1:24" x14ac:dyDescent="0.3">
      <c r="A916" s="243"/>
      <c r="B916" s="253"/>
      <c r="C916" s="257"/>
      <c r="D916" s="1024"/>
      <c r="E916" s="253"/>
      <c r="F916" s="253"/>
      <c r="G916" s="253"/>
      <c r="H916" s="253"/>
      <c r="I916" s="253"/>
      <c r="J916" s="253"/>
      <c r="K916" s="253"/>
      <c r="L916" s="253"/>
      <c r="M916" s="253"/>
      <c r="N916" s="253"/>
      <c r="O916" s="253"/>
      <c r="P916" s="253"/>
      <c r="Q916" s="253"/>
      <c r="R916" s="253"/>
      <c r="S916" s="253"/>
      <c r="T916" s="253"/>
      <c r="U916" s="253"/>
      <c r="V916" s="253"/>
      <c r="W916" s="243"/>
      <c r="X916" s="243"/>
    </row>
    <row r="917" spans="1:24" x14ac:dyDescent="0.3">
      <c r="A917" s="243"/>
      <c r="B917" s="253"/>
      <c r="C917" s="257"/>
      <c r="D917" s="1024"/>
      <c r="E917" s="253"/>
      <c r="F917" s="253"/>
      <c r="G917" s="253"/>
      <c r="H917" s="253"/>
      <c r="I917" s="253"/>
      <c r="J917" s="253"/>
      <c r="K917" s="253"/>
      <c r="L917" s="253"/>
      <c r="M917" s="253"/>
      <c r="N917" s="253"/>
      <c r="O917" s="253"/>
      <c r="P917" s="253"/>
      <c r="Q917" s="253"/>
      <c r="R917" s="253"/>
      <c r="S917" s="253"/>
      <c r="T917" s="253"/>
      <c r="U917" s="253"/>
      <c r="V917" s="253"/>
      <c r="W917" s="243"/>
      <c r="X917" s="243"/>
    </row>
    <row r="918" spans="1:24" x14ac:dyDescent="0.3">
      <c r="A918" s="243"/>
      <c r="B918" s="253"/>
      <c r="C918" s="257"/>
      <c r="D918" s="1024"/>
      <c r="E918" s="253"/>
      <c r="F918" s="253"/>
      <c r="G918" s="253"/>
      <c r="H918" s="253"/>
      <c r="I918" s="253"/>
      <c r="J918" s="253"/>
      <c r="K918" s="253"/>
      <c r="L918" s="253"/>
      <c r="M918" s="253"/>
      <c r="N918" s="253"/>
      <c r="O918" s="253"/>
      <c r="P918" s="253"/>
      <c r="Q918" s="253"/>
      <c r="R918" s="253"/>
      <c r="S918" s="253"/>
      <c r="T918" s="253"/>
      <c r="U918" s="253"/>
      <c r="V918" s="253"/>
      <c r="W918" s="243"/>
      <c r="X918" s="243"/>
    </row>
    <row r="919" spans="1:24" x14ac:dyDescent="0.3">
      <c r="A919" s="243"/>
      <c r="B919" s="253"/>
      <c r="C919" s="257"/>
      <c r="D919" s="1024"/>
      <c r="E919" s="253"/>
      <c r="F919" s="253"/>
      <c r="G919" s="253"/>
      <c r="H919" s="253"/>
      <c r="I919" s="253"/>
      <c r="J919" s="253"/>
      <c r="K919" s="253"/>
      <c r="L919" s="253"/>
      <c r="M919" s="253"/>
      <c r="N919" s="253"/>
      <c r="O919" s="253"/>
      <c r="P919" s="253"/>
      <c r="Q919" s="253"/>
      <c r="R919" s="253"/>
      <c r="S919" s="253"/>
      <c r="T919" s="253"/>
      <c r="U919" s="253"/>
      <c r="V919" s="253"/>
      <c r="W919" s="243"/>
      <c r="X919" s="243"/>
    </row>
    <row r="920" spans="1:24" x14ac:dyDescent="0.3">
      <c r="A920" s="243"/>
      <c r="B920" s="253"/>
      <c r="C920" s="257"/>
      <c r="D920" s="1024"/>
      <c r="E920" s="253"/>
      <c r="F920" s="253"/>
      <c r="G920" s="253"/>
      <c r="H920" s="253"/>
      <c r="I920" s="253"/>
      <c r="J920" s="253"/>
      <c r="K920" s="253"/>
      <c r="L920" s="253"/>
      <c r="M920" s="253"/>
      <c r="N920" s="253"/>
      <c r="O920" s="253"/>
      <c r="P920" s="253"/>
      <c r="Q920" s="253"/>
      <c r="R920" s="253"/>
      <c r="S920" s="253"/>
      <c r="T920" s="253"/>
      <c r="U920" s="253"/>
      <c r="V920" s="253"/>
      <c r="W920" s="243"/>
      <c r="X920" s="243"/>
    </row>
    <row r="921" spans="1:24" x14ac:dyDescent="0.3">
      <c r="A921" s="243"/>
      <c r="B921" s="253"/>
      <c r="C921" s="257"/>
      <c r="D921" s="1024"/>
      <c r="E921" s="253"/>
      <c r="F921" s="253"/>
      <c r="G921" s="253"/>
      <c r="H921" s="253"/>
      <c r="I921" s="253"/>
      <c r="J921" s="253"/>
      <c r="K921" s="253"/>
      <c r="L921" s="253"/>
      <c r="M921" s="253"/>
      <c r="N921" s="253"/>
      <c r="O921" s="253"/>
      <c r="P921" s="253"/>
      <c r="Q921" s="253"/>
      <c r="R921" s="253"/>
      <c r="S921" s="253"/>
      <c r="T921" s="253"/>
      <c r="U921" s="253"/>
      <c r="V921" s="253"/>
      <c r="W921" s="243"/>
      <c r="X921" s="243"/>
    </row>
    <row r="922" spans="1:24" x14ac:dyDescent="0.3">
      <c r="A922" s="243"/>
      <c r="B922" s="253"/>
      <c r="C922" s="257"/>
      <c r="D922" s="1024"/>
      <c r="E922" s="253"/>
      <c r="F922" s="253"/>
      <c r="G922" s="253"/>
      <c r="H922" s="253"/>
      <c r="I922" s="253"/>
      <c r="J922" s="253"/>
      <c r="K922" s="253"/>
      <c r="L922" s="253"/>
      <c r="M922" s="253"/>
      <c r="N922" s="253"/>
      <c r="O922" s="253"/>
      <c r="P922" s="253"/>
      <c r="Q922" s="253"/>
      <c r="R922" s="253"/>
      <c r="S922" s="253"/>
      <c r="T922" s="253"/>
      <c r="U922" s="253"/>
      <c r="V922" s="253"/>
      <c r="W922" s="243"/>
      <c r="X922" s="243"/>
    </row>
    <row r="923" spans="1:24" x14ac:dyDescent="0.3">
      <c r="A923" s="243"/>
      <c r="B923" s="253"/>
      <c r="C923" s="257"/>
      <c r="D923" s="1024"/>
      <c r="E923" s="253"/>
      <c r="F923" s="253"/>
      <c r="G923" s="253"/>
      <c r="H923" s="253"/>
      <c r="I923" s="253"/>
      <c r="J923" s="253"/>
      <c r="K923" s="253"/>
      <c r="L923" s="253"/>
      <c r="M923" s="253"/>
      <c r="N923" s="253"/>
      <c r="O923" s="253"/>
      <c r="P923" s="253"/>
      <c r="Q923" s="253"/>
      <c r="R923" s="253"/>
      <c r="S923" s="253"/>
      <c r="T923" s="253"/>
      <c r="U923" s="253"/>
      <c r="V923" s="253"/>
      <c r="W923" s="243"/>
      <c r="X923" s="243"/>
    </row>
    <row r="924" spans="1:24" x14ac:dyDescent="0.3">
      <c r="A924" s="243"/>
      <c r="B924" s="253"/>
      <c r="C924" s="257"/>
      <c r="D924" s="1024"/>
      <c r="E924" s="253"/>
      <c r="F924" s="253"/>
      <c r="G924" s="253"/>
      <c r="H924" s="253"/>
      <c r="I924" s="253"/>
      <c r="J924" s="253"/>
      <c r="K924" s="253"/>
      <c r="L924" s="253"/>
      <c r="M924" s="253"/>
      <c r="N924" s="253"/>
      <c r="O924" s="253"/>
      <c r="P924" s="253"/>
      <c r="Q924" s="253"/>
      <c r="R924" s="253"/>
      <c r="S924" s="253"/>
      <c r="T924" s="253"/>
      <c r="U924" s="253"/>
      <c r="V924" s="253"/>
      <c r="W924" s="243"/>
      <c r="X924" s="243"/>
    </row>
    <row r="925" spans="1:24" x14ac:dyDescent="0.3">
      <c r="A925" s="243"/>
      <c r="B925" s="253"/>
      <c r="C925" s="257"/>
      <c r="D925" s="1024"/>
      <c r="E925" s="253"/>
      <c r="F925" s="253"/>
      <c r="G925" s="253"/>
      <c r="H925" s="253"/>
      <c r="I925" s="253"/>
      <c r="J925" s="253"/>
      <c r="K925" s="253"/>
      <c r="L925" s="253"/>
      <c r="M925" s="253"/>
      <c r="N925" s="253"/>
      <c r="O925" s="253"/>
      <c r="P925" s="253"/>
      <c r="Q925" s="253"/>
      <c r="R925" s="253"/>
      <c r="S925" s="253"/>
      <c r="T925" s="253"/>
      <c r="U925" s="253"/>
      <c r="V925" s="253"/>
      <c r="W925" s="243"/>
      <c r="X925" s="243"/>
    </row>
    <row r="926" spans="1:24" x14ac:dyDescent="0.3">
      <c r="A926" s="243"/>
      <c r="B926" s="253"/>
      <c r="C926" s="257"/>
      <c r="D926" s="1024"/>
      <c r="E926" s="253"/>
      <c r="F926" s="253"/>
      <c r="G926" s="253"/>
      <c r="H926" s="253"/>
      <c r="I926" s="253"/>
      <c r="J926" s="253"/>
      <c r="K926" s="253"/>
      <c r="L926" s="253"/>
      <c r="M926" s="253"/>
      <c r="N926" s="253"/>
      <c r="O926" s="253"/>
      <c r="P926" s="253"/>
      <c r="Q926" s="253"/>
      <c r="R926" s="253"/>
      <c r="S926" s="253"/>
      <c r="T926" s="253"/>
      <c r="U926" s="253"/>
      <c r="V926" s="253"/>
      <c r="W926" s="243"/>
      <c r="X926" s="243"/>
    </row>
    <row r="927" spans="1:24" x14ac:dyDescent="0.3">
      <c r="A927" s="243"/>
      <c r="B927" s="253"/>
      <c r="C927" s="257"/>
      <c r="D927" s="1024"/>
      <c r="E927" s="253"/>
      <c r="F927" s="253"/>
      <c r="G927" s="253"/>
      <c r="H927" s="253"/>
      <c r="I927" s="253"/>
      <c r="J927" s="253"/>
      <c r="K927" s="253"/>
      <c r="L927" s="253"/>
      <c r="M927" s="253"/>
      <c r="N927" s="253"/>
      <c r="O927" s="253"/>
      <c r="P927" s="253"/>
      <c r="Q927" s="253"/>
      <c r="R927" s="253"/>
      <c r="S927" s="253"/>
      <c r="T927" s="253"/>
      <c r="U927" s="253"/>
      <c r="V927" s="253"/>
      <c r="W927" s="243"/>
      <c r="X927" s="243"/>
    </row>
    <row r="928" spans="1:24" x14ac:dyDescent="0.3">
      <c r="A928" s="243"/>
      <c r="B928" s="253"/>
      <c r="C928" s="257"/>
      <c r="D928" s="1024"/>
      <c r="E928" s="253"/>
      <c r="F928" s="253"/>
      <c r="G928" s="253"/>
      <c r="H928" s="253"/>
      <c r="I928" s="253"/>
      <c r="J928" s="253"/>
      <c r="K928" s="253"/>
      <c r="L928" s="253"/>
      <c r="M928" s="253"/>
      <c r="N928" s="253"/>
      <c r="O928" s="253"/>
      <c r="P928" s="253"/>
      <c r="Q928" s="253"/>
      <c r="R928" s="253"/>
      <c r="S928" s="253"/>
      <c r="T928" s="253"/>
      <c r="U928" s="253"/>
      <c r="V928" s="253"/>
      <c r="W928" s="243"/>
      <c r="X928" s="243"/>
    </row>
    <row r="929" spans="1:24" x14ac:dyDescent="0.3">
      <c r="A929" s="243"/>
      <c r="B929" s="253"/>
      <c r="C929" s="257"/>
      <c r="D929" s="1024"/>
      <c r="E929" s="253"/>
      <c r="F929" s="253"/>
      <c r="G929" s="253"/>
      <c r="H929" s="253"/>
      <c r="I929" s="253"/>
      <c r="J929" s="253"/>
      <c r="K929" s="253"/>
      <c r="L929" s="253"/>
      <c r="M929" s="253"/>
      <c r="N929" s="253"/>
      <c r="O929" s="253"/>
      <c r="P929" s="253"/>
      <c r="Q929" s="253"/>
      <c r="R929" s="253"/>
      <c r="S929" s="253"/>
      <c r="T929" s="253"/>
      <c r="U929" s="253"/>
      <c r="V929" s="253"/>
      <c r="W929" s="243"/>
      <c r="X929" s="243"/>
    </row>
    <row r="930" spans="1:24" x14ac:dyDescent="0.3">
      <c r="A930" s="243"/>
      <c r="B930" s="253"/>
      <c r="C930" s="257"/>
      <c r="D930" s="1024"/>
      <c r="E930" s="253"/>
      <c r="F930" s="253"/>
      <c r="G930" s="253"/>
      <c r="H930" s="253"/>
      <c r="I930" s="253"/>
      <c r="J930" s="253"/>
      <c r="K930" s="253"/>
      <c r="L930" s="253"/>
      <c r="M930" s="253"/>
      <c r="N930" s="253"/>
      <c r="O930" s="253"/>
      <c r="P930" s="253"/>
      <c r="Q930" s="253"/>
      <c r="R930" s="253"/>
      <c r="S930" s="253"/>
      <c r="T930" s="253"/>
      <c r="U930" s="253"/>
      <c r="V930" s="253"/>
      <c r="W930" s="243"/>
      <c r="X930" s="243"/>
    </row>
    <row r="931" spans="1:24" x14ac:dyDescent="0.3">
      <c r="A931" s="243"/>
      <c r="B931" s="253"/>
      <c r="C931" s="257"/>
      <c r="D931" s="1024"/>
      <c r="E931" s="253"/>
      <c r="F931" s="253"/>
      <c r="G931" s="253"/>
      <c r="H931" s="253"/>
      <c r="I931" s="253"/>
      <c r="J931" s="253"/>
      <c r="K931" s="253"/>
      <c r="L931" s="253"/>
      <c r="M931" s="253"/>
      <c r="N931" s="253"/>
      <c r="O931" s="253"/>
      <c r="P931" s="253"/>
      <c r="Q931" s="253"/>
      <c r="R931" s="253"/>
      <c r="S931" s="253"/>
      <c r="T931" s="253"/>
      <c r="U931" s="253"/>
      <c r="V931" s="253"/>
      <c r="W931" s="243"/>
      <c r="X931" s="243"/>
    </row>
    <row r="932" spans="1:24" x14ac:dyDescent="0.3">
      <c r="A932" s="243"/>
      <c r="B932" s="253"/>
      <c r="C932" s="257"/>
      <c r="D932" s="1024"/>
      <c r="E932" s="253"/>
      <c r="F932" s="253"/>
      <c r="G932" s="253"/>
      <c r="H932" s="253"/>
      <c r="I932" s="253"/>
      <c r="J932" s="253"/>
      <c r="K932" s="253"/>
      <c r="L932" s="253"/>
      <c r="M932" s="253"/>
      <c r="N932" s="253"/>
      <c r="O932" s="253"/>
      <c r="P932" s="253"/>
      <c r="Q932" s="253"/>
      <c r="R932" s="253"/>
      <c r="S932" s="253"/>
      <c r="T932" s="253"/>
      <c r="U932" s="253"/>
      <c r="V932" s="253"/>
      <c r="W932" s="243"/>
      <c r="X932" s="243"/>
    </row>
    <row r="933" spans="1:24" x14ac:dyDescent="0.3">
      <c r="A933" s="243"/>
      <c r="B933" s="253"/>
      <c r="C933" s="257"/>
      <c r="D933" s="1024"/>
      <c r="E933" s="253"/>
      <c r="F933" s="253"/>
      <c r="G933" s="253"/>
      <c r="H933" s="253"/>
      <c r="I933" s="253"/>
      <c r="J933" s="253"/>
      <c r="K933" s="253"/>
      <c r="L933" s="253"/>
      <c r="M933" s="253"/>
      <c r="N933" s="253"/>
      <c r="O933" s="253"/>
      <c r="P933" s="253"/>
      <c r="Q933" s="253"/>
      <c r="R933" s="253"/>
      <c r="S933" s="253"/>
      <c r="T933" s="253"/>
      <c r="U933" s="253"/>
      <c r="V933" s="253"/>
      <c r="W933" s="243"/>
      <c r="X933" s="243"/>
    </row>
    <row r="934" spans="1:24" x14ac:dyDescent="0.3">
      <c r="A934" s="243"/>
      <c r="B934" s="253"/>
      <c r="C934" s="257"/>
      <c r="D934" s="1024"/>
      <c r="E934" s="253"/>
      <c r="F934" s="253"/>
      <c r="G934" s="253"/>
      <c r="H934" s="253"/>
      <c r="I934" s="253"/>
      <c r="J934" s="253"/>
      <c r="K934" s="253"/>
      <c r="L934" s="253"/>
      <c r="M934" s="253"/>
      <c r="N934" s="253"/>
      <c r="O934" s="253"/>
      <c r="P934" s="253"/>
      <c r="Q934" s="253"/>
      <c r="R934" s="253"/>
      <c r="S934" s="253"/>
      <c r="T934" s="253"/>
      <c r="U934" s="253"/>
      <c r="V934" s="253"/>
      <c r="W934" s="243"/>
      <c r="X934" s="243"/>
    </row>
    <row r="935" spans="1:24" x14ac:dyDescent="0.3">
      <c r="A935" s="243"/>
      <c r="B935" s="253"/>
      <c r="C935" s="257"/>
      <c r="D935" s="1024"/>
      <c r="E935" s="253"/>
      <c r="F935" s="253"/>
      <c r="G935" s="253"/>
      <c r="H935" s="253"/>
      <c r="I935" s="253"/>
      <c r="J935" s="253"/>
      <c r="K935" s="253"/>
      <c r="L935" s="253"/>
      <c r="M935" s="253"/>
      <c r="N935" s="253"/>
      <c r="O935" s="253"/>
      <c r="P935" s="253"/>
      <c r="Q935" s="253"/>
      <c r="R935" s="253"/>
      <c r="S935" s="253"/>
      <c r="T935" s="253"/>
      <c r="U935" s="253"/>
      <c r="V935" s="253"/>
      <c r="W935" s="243"/>
      <c r="X935" s="243"/>
    </row>
    <row r="936" spans="1:24" x14ac:dyDescent="0.3">
      <c r="A936" s="243"/>
      <c r="B936" s="253"/>
      <c r="C936" s="257"/>
      <c r="D936" s="1024"/>
      <c r="E936" s="253"/>
      <c r="F936" s="253"/>
      <c r="G936" s="253"/>
      <c r="H936" s="253"/>
      <c r="I936" s="253"/>
      <c r="J936" s="253"/>
      <c r="K936" s="253"/>
      <c r="L936" s="253"/>
      <c r="M936" s="253"/>
      <c r="N936" s="253"/>
      <c r="O936" s="253"/>
      <c r="P936" s="253"/>
      <c r="Q936" s="253"/>
      <c r="R936" s="253"/>
      <c r="S936" s="253"/>
      <c r="T936" s="253"/>
      <c r="U936" s="253"/>
      <c r="V936" s="253"/>
      <c r="W936" s="243"/>
      <c r="X936" s="243"/>
    </row>
    <row r="937" spans="1:24" x14ac:dyDescent="0.3">
      <c r="A937" s="243"/>
      <c r="B937" s="253"/>
      <c r="C937" s="257"/>
      <c r="D937" s="1024"/>
      <c r="E937" s="253"/>
      <c r="F937" s="253"/>
      <c r="G937" s="253"/>
      <c r="H937" s="253"/>
      <c r="I937" s="253"/>
      <c r="J937" s="253"/>
      <c r="K937" s="253"/>
      <c r="L937" s="253"/>
      <c r="M937" s="253"/>
      <c r="N937" s="253"/>
      <c r="O937" s="253"/>
      <c r="P937" s="253"/>
      <c r="Q937" s="253"/>
      <c r="R937" s="253"/>
      <c r="S937" s="253"/>
      <c r="T937" s="253"/>
      <c r="U937" s="253"/>
      <c r="V937" s="253"/>
      <c r="W937" s="243"/>
      <c r="X937" s="243"/>
    </row>
    <row r="938" spans="1:24" x14ac:dyDescent="0.3">
      <c r="A938" s="243"/>
      <c r="B938" s="253"/>
      <c r="C938" s="257"/>
      <c r="D938" s="1024"/>
      <c r="E938" s="253"/>
      <c r="F938" s="253"/>
      <c r="G938" s="253"/>
      <c r="H938" s="253"/>
      <c r="I938" s="253"/>
      <c r="J938" s="253"/>
      <c r="K938" s="253"/>
      <c r="L938" s="253"/>
      <c r="M938" s="253"/>
      <c r="N938" s="253"/>
      <c r="O938" s="253"/>
      <c r="P938" s="253"/>
      <c r="Q938" s="253"/>
      <c r="R938" s="253"/>
      <c r="S938" s="253"/>
      <c r="T938" s="253"/>
      <c r="U938" s="253"/>
      <c r="V938" s="253"/>
      <c r="W938" s="243"/>
      <c r="X938" s="243"/>
    </row>
    <row r="939" spans="1:24" x14ac:dyDescent="0.3">
      <c r="A939" s="243"/>
      <c r="B939" s="253"/>
      <c r="C939" s="257"/>
      <c r="D939" s="1024"/>
      <c r="E939" s="253"/>
      <c r="F939" s="253"/>
      <c r="G939" s="253"/>
      <c r="H939" s="253"/>
      <c r="I939" s="253"/>
      <c r="J939" s="253"/>
      <c r="K939" s="253"/>
      <c r="L939" s="253"/>
      <c r="M939" s="253"/>
      <c r="N939" s="253"/>
      <c r="O939" s="253"/>
      <c r="P939" s="253"/>
      <c r="Q939" s="253"/>
      <c r="R939" s="253"/>
      <c r="S939" s="253"/>
      <c r="T939" s="253"/>
      <c r="U939" s="253"/>
      <c r="V939" s="253"/>
      <c r="W939" s="243"/>
      <c r="X939" s="243"/>
    </row>
    <row r="940" spans="1:24" x14ac:dyDescent="0.3">
      <c r="A940" s="243"/>
      <c r="B940" s="253"/>
      <c r="C940" s="257"/>
      <c r="D940" s="1024"/>
      <c r="E940" s="253"/>
      <c r="F940" s="253"/>
      <c r="G940" s="253"/>
      <c r="H940" s="253"/>
      <c r="I940" s="253"/>
      <c r="J940" s="253"/>
      <c r="K940" s="253"/>
      <c r="L940" s="253"/>
      <c r="M940" s="253"/>
      <c r="N940" s="253"/>
      <c r="O940" s="253"/>
      <c r="P940" s="253"/>
      <c r="Q940" s="253"/>
      <c r="R940" s="253"/>
      <c r="S940" s="253"/>
      <c r="T940" s="253"/>
      <c r="U940" s="253"/>
      <c r="V940" s="253"/>
      <c r="W940" s="243"/>
      <c r="X940" s="243"/>
    </row>
    <row r="941" spans="1:24" x14ac:dyDescent="0.3">
      <c r="A941" s="243"/>
      <c r="B941" s="253"/>
      <c r="C941" s="257"/>
      <c r="D941" s="1024"/>
      <c r="E941" s="253"/>
      <c r="F941" s="253"/>
      <c r="G941" s="253"/>
      <c r="H941" s="253"/>
      <c r="I941" s="253"/>
      <c r="J941" s="253"/>
      <c r="K941" s="253"/>
      <c r="L941" s="253"/>
      <c r="M941" s="253"/>
      <c r="N941" s="253"/>
      <c r="O941" s="253"/>
      <c r="P941" s="253"/>
      <c r="Q941" s="253"/>
      <c r="R941" s="253"/>
      <c r="S941" s="253"/>
      <c r="T941" s="253"/>
      <c r="U941" s="253"/>
      <c r="V941" s="253"/>
      <c r="W941" s="243"/>
      <c r="X941" s="243"/>
    </row>
    <row r="942" spans="1:24" x14ac:dyDescent="0.3">
      <c r="A942" s="243"/>
      <c r="B942" s="253"/>
      <c r="C942" s="257"/>
      <c r="D942" s="1024"/>
      <c r="E942" s="253"/>
      <c r="F942" s="253"/>
      <c r="G942" s="253"/>
      <c r="H942" s="253"/>
      <c r="I942" s="253"/>
      <c r="J942" s="253"/>
      <c r="K942" s="253"/>
      <c r="L942" s="253"/>
      <c r="M942" s="253"/>
      <c r="N942" s="253"/>
      <c r="O942" s="253"/>
      <c r="P942" s="253"/>
      <c r="Q942" s="253"/>
      <c r="R942" s="253"/>
      <c r="S942" s="253"/>
      <c r="T942" s="253"/>
      <c r="U942" s="253"/>
      <c r="V942" s="253"/>
      <c r="W942" s="243"/>
      <c r="X942" s="243"/>
    </row>
    <row r="943" spans="1:24" x14ac:dyDescent="0.3">
      <c r="A943" s="243"/>
      <c r="B943" s="253"/>
      <c r="C943" s="257"/>
      <c r="D943" s="1024"/>
      <c r="E943" s="253"/>
      <c r="F943" s="253"/>
      <c r="G943" s="253"/>
      <c r="H943" s="253"/>
      <c r="I943" s="253"/>
      <c r="J943" s="253"/>
      <c r="K943" s="253"/>
      <c r="L943" s="253"/>
      <c r="M943" s="253"/>
      <c r="N943" s="253"/>
      <c r="O943" s="253"/>
      <c r="P943" s="253"/>
      <c r="Q943" s="253"/>
      <c r="R943" s="253"/>
      <c r="S943" s="253"/>
      <c r="T943" s="253"/>
      <c r="U943" s="253"/>
      <c r="V943" s="253"/>
      <c r="W943" s="243"/>
      <c r="X943" s="243"/>
    </row>
    <row r="944" spans="1:24" x14ac:dyDescent="0.3">
      <c r="A944" s="243"/>
      <c r="B944" s="253"/>
      <c r="C944" s="257"/>
      <c r="D944" s="1024"/>
      <c r="E944" s="253"/>
      <c r="F944" s="253"/>
      <c r="G944" s="253"/>
      <c r="H944" s="253"/>
      <c r="I944" s="253"/>
      <c r="J944" s="253"/>
      <c r="K944" s="253"/>
      <c r="L944" s="253"/>
      <c r="M944" s="253"/>
      <c r="N944" s="253"/>
      <c r="O944" s="253"/>
      <c r="P944" s="253"/>
      <c r="Q944" s="253"/>
      <c r="R944" s="253"/>
      <c r="S944" s="253"/>
      <c r="T944" s="253"/>
      <c r="U944" s="253"/>
      <c r="V944" s="253"/>
      <c r="W944" s="243"/>
      <c r="X944" s="243"/>
    </row>
    <row r="945" spans="1:24" x14ac:dyDescent="0.3">
      <c r="A945" s="243"/>
      <c r="B945" s="253"/>
      <c r="C945" s="257"/>
      <c r="D945" s="1024"/>
      <c r="E945" s="253"/>
      <c r="F945" s="253"/>
      <c r="G945" s="253"/>
      <c r="H945" s="253"/>
      <c r="I945" s="253"/>
      <c r="J945" s="253"/>
      <c r="K945" s="253"/>
      <c r="L945" s="253"/>
      <c r="M945" s="253"/>
      <c r="N945" s="253"/>
      <c r="O945" s="253"/>
      <c r="P945" s="253"/>
      <c r="Q945" s="253"/>
      <c r="R945" s="253"/>
      <c r="S945" s="253"/>
      <c r="T945" s="253"/>
      <c r="U945" s="253"/>
      <c r="V945" s="253"/>
      <c r="W945" s="243"/>
      <c r="X945" s="243"/>
    </row>
    <row r="946" spans="1:24" x14ac:dyDescent="0.3">
      <c r="A946" s="243"/>
      <c r="B946" s="253"/>
      <c r="C946" s="257"/>
      <c r="D946" s="1024"/>
      <c r="E946" s="253"/>
      <c r="F946" s="253"/>
      <c r="G946" s="253"/>
      <c r="H946" s="253"/>
      <c r="I946" s="253"/>
      <c r="J946" s="253"/>
      <c r="K946" s="253"/>
      <c r="L946" s="253"/>
      <c r="M946" s="253"/>
      <c r="N946" s="253"/>
      <c r="O946" s="253"/>
      <c r="P946" s="253"/>
      <c r="Q946" s="253"/>
      <c r="R946" s="253"/>
      <c r="S946" s="253"/>
      <c r="T946" s="253"/>
      <c r="U946" s="253"/>
      <c r="V946" s="253"/>
      <c r="W946" s="243"/>
      <c r="X946" s="243"/>
    </row>
    <row r="947" spans="1:24" x14ac:dyDescent="0.3">
      <c r="A947" s="243"/>
      <c r="B947" s="253"/>
      <c r="C947" s="257"/>
      <c r="D947" s="1024"/>
      <c r="E947" s="253"/>
      <c r="F947" s="253"/>
      <c r="G947" s="253"/>
      <c r="H947" s="253"/>
      <c r="I947" s="253"/>
      <c r="J947" s="253"/>
      <c r="K947" s="253"/>
      <c r="L947" s="253"/>
      <c r="M947" s="253"/>
      <c r="N947" s="253"/>
      <c r="O947" s="253"/>
      <c r="P947" s="253"/>
      <c r="Q947" s="253"/>
      <c r="R947" s="253"/>
      <c r="S947" s="253"/>
      <c r="T947" s="253"/>
      <c r="U947" s="253"/>
      <c r="V947" s="253"/>
      <c r="W947" s="243"/>
      <c r="X947" s="243"/>
    </row>
    <row r="948" spans="1:24" x14ac:dyDescent="0.3">
      <c r="A948" s="243"/>
      <c r="B948" s="253"/>
      <c r="C948" s="257"/>
      <c r="D948" s="1024"/>
      <c r="E948" s="253"/>
      <c r="F948" s="253"/>
      <c r="G948" s="253"/>
      <c r="H948" s="253"/>
      <c r="I948" s="253"/>
      <c r="J948" s="253"/>
      <c r="K948" s="253"/>
      <c r="L948" s="253"/>
      <c r="M948" s="253"/>
      <c r="N948" s="253"/>
      <c r="O948" s="253"/>
      <c r="P948" s="253"/>
      <c r="Q948" s="253"/>
      <c r="R948" s="253"/>
      <c r="S948" s="253"/>
      <c r="T948" s="253"/>
      <c r="U948" s="253"/>
      <c r="V948" s="253"/>
      <c r="W948" s="243"/>
      <c r="X948" s="243"/>
    </row>
    <row r="949" spans="1:24" x14ac:dyDescent="0.3">
      <c r="A949" s="243"/>
      <c r="B949" s="253"/>
      <c r="C949" s="257"/>
      <c r="D949" s="1024"/>
      <c r="E949" s="253"/>
      <c r="F949" s="253"/>
      <c r="G949" s="253"/>
      <c r="H949" s="253"/>
      <c r="I949" s="253"/>
      <c r="J949" s="253"/>
      <c r="K949" s="253"/>
      <c r="L949" s="253"/>
      <c r="M949" s="253"/>
      <c r="N949" s="253"/>
      <c r="O949" s="253"/>
      <c r="P949" s="253"/>
      <c r="Q949" s="253"/>
      <c r="R949" s="253"/>
      <c r="S949" s="253"/>
      <c r="T949" s="253"/>
      <c r="U949" s="253"/>
      <c r="V949" s="253"/>
      <c r="W949" s="243"/>
      <c r="X949" s="243"/>
    </row>
    <row r="950" spans="1:24" x14ac:dyDescent="0.3">
      <c r="A950" s="243"/>
      <c r="B950" s="253"/>
      <c r="C950" s="257"/>
      <c r="D950" s="1024"/>
      <c r="E950" s="253"/>
      <c r="F950" s="253"/>
      <c r="G950" s="253"/>
      <c r="H950" s="253"/>
      <c r="I950" s="253"/>
      <c r="J950" s="253"/>
      <c r="K950" s="253"/>
      <c r="L950" s="253"/>
      <c r="M950" s="253"/>
      <c r="N950" s="253"/>
      <c r="O950" s="253"/>
      <c r="P950" s="253"/>
      <c r="Q950" s="253"/>
      <c r="R950" s="253"/>
      <c r="S950" s="253"/>
      <c r="T950" s="253"/>
      <c r="U950" s="253"/>
      <c r="V950" s="253"/>
      <c r="W950" s="243"/>
      <c r="X950" s="243"/>
    </row>
    <row r="951" spans="1:24" x14ac:dyDescent="0.3">
      <c r="A951" s="243"/>
      <c r="B951" s="253"/>
      <c r="C951" s="257"/>
      <c r="D951" s="1024"/>
      <c r="E951" s="253"/>
      <c r="F951" s="253"/>
      <c r="G951" s="253"/>
      <c r="H951" s="253"/>
      <c r="I951" s="253"/>
      <c r="J951" s="253"/>
      <c r="K951" s="253"/>
      <c r="L951" s="253"/>
      <c r="M951" s="253"/>
      <c r="N951" s="253"/>
      <c r="O951" s="253"/>
      <c r="P951" s="253"/>
      <c r="Q951" s="253"/>
      <c r="R951" s="253"/>
      <c r="S951" s="253"/>
      <c r="T951" s="253"/>
      <c r="U951" s="253"/>
      <c r="V951" s="253"/>
      <c r="W951" s="243"/>
      <c r="X951" s="243"/>
    </row>
    <row r="952" spans="1:24" x14ac:dyDescent="0.3">
      <c r="A952" s="243"/>
      <c r="B952" s="253"/>
      <c r="C952" s="257"/>
      <c r="D952" s="1024"/>
      <c r="E952" s="253"/>
      <c r="F952" s="253"/>
      <c r="G952" s="253"/>
      <c r="H952" s="253"/>
      <c r="I952" s="253"/>
      <c r="J952" s="253"/>
      <c r="K952" s="253"/>
      <c r="L952" s="253"/>
      <c r="M952" s="253"/>
      <c r="N952" s="253"/>
      <c r="O952" s="253"/>
      <c r="P952" s="253"/>
      <c r="Q952" s="253"/>
      <c r="R952" s="253"/>
      <c r="S952" s="253"/>
      <c r="T952" s="253"/>
      <c r="U952" s="253"/>
      <c r="V952" s="253"/>
      <c r="W952" s="243"/>
      <c r="X952" s="243"/>
    </row>
    <row r="953" spans="1:24" x14ac:dyDescent="0.3">
      <c r="A953" s="243"/>
      <c r="B953" s="253"/>
      <c r="C953" s="257"/>
      <c r="D953" s="1024"/>
      <c r="E953" s="253"/>
      <c r="F953" s="253"/>
      <c r="G953" s="253"/>
      <c r="H953" s="253"/>
      <c r="I953" s="253"/>
      <c r="J953" s="253"/>
      <c r="K953" s="253"/>
      <c r="L953" s="253"/>
      <c r="M953" s="253"/>
      <c r="N953" s="253"/>
      <c r="O953" s="253"/>
      <c r="P953" s="253"/>
      <c r="Q953" s="253"/>
      <c r="R953" s="253"/>
      <c r="S953" s="253"/>
      <c r="T953" s="253"/>
      <c r="U953" s="253"/>
      <c r="V953" s="253"/>
      <c r="W953" s="243"/>
      <c r="X953" s="243"/>
    </row>
    <row r="954" spans="1:24" x14ac:dyDescent="0.3">
      <c r="A954" s="243"/>
      <c r="B954" s="253"/>
      <c r="C954" s="257"/>
      <c r="D954" s="1024"/>
      <c r="E954" s="253"/>
      <c r="F954" s="253"/>
      <c r="G954" s="253"/>
      <c r="H954" s="253"/>
      <c r="I954" s="253"/>
      <c r="J954" s="253"/>
      <c r="K954" s="253"/>
      <c r="L954" s="253"/>
      <c r="M954" s="253"/>
      <c r="N954" s="253"/>
      <c r="O954" s="253"/>
      <c r="P954" s="253"/>
      <c r="Q954" s="253"/>
      <c r="R954" s="253"/>
      <c r="S954" s="253"/>
      <c r="T954" s="253"/>
      <c r="U954" s="253"/>
      <c r="V954" s="253"/>
      <c r="W954" s="243"/>
      <c r="X954" s="243"/>
    </row>
    <row r="955" spans="1:24" x14ac:dyDescent="0.3">
      <c r="A955" s="243"/>
      <c r="B955" s="253"/>
      <c r="C955" s="257"/>
      <c r="D955" s="1024"/>
      <c r="E955" s="253"/>
      <c r="F955" s="253"/>
      <c r="G955" s="253"/>
      <c r="H955" s="253"/>
      <c r="I955" s="253"/>
      <c r="J955" s="253"/>
      <c r="K955" s="253"/>
      <c r="L955" s="253"/>
      <c r="M955" s="253"/>
      <c r="N955" s="253"/>
      <c r="O955" s="253"/>
      <c r="P955" s="253"/>
      <c r="Q955" s="253"/>
      <c r="R955" s="253"/>
      <c r="S955" s="253"/>
      <c r="T955" s="253"/>
      <c r="U955" s="253"/>
      <c r="V955" s="253"/>
      <c r="W955" s="243"/>
      <c r="X955" s="243"/>
    </row>
    <row r="956" spans="1:24" x14ac:dyDescent="0.3">
      <c r="A956" s="243"/>
      <c r="B956" s="253"/>
      <c r="C956" s="257"/>
      <c r="D956" s="1024"/>
      <c r="E956" s="253"/>
      <c r="F956" s="253"/>
      <c r="G956" s="253"/>
      <c r="H956" s="253"/>
      <c r="I956" s="253"/>
      <c r="J956" s="253"/>
      <c r="K956" s="253"/>
      <c r="L956" s="253"/>
      <c r="M956" s="253"/>
      <c r="N956" s="253"/>
      <c r="O956" s="253"/>
      <c r="P956" s="253"/>
      <c r="Q956" s="253"/>
      <c r="R956" s="253"/>
      <c r="S956" s="253"/>
      <c r="T956" s="253"/>
      <c r="U956" s="253"/>
      <c r="V956" s="253"/>
      <c r="W956" s="243"/>
      <c r="X956" s="243"/>
    </row>
    <row r="957" spans="1:24" x14ac:dyDescent="0.3">
      <c r="A957" s="243"/>
      <c r="B957" s="253"/>
      <c r="C957" s="257"/>
      <c r="D957" s="1024"/>
      <c r="E957" s="253"/>
      <c r="F957" s="253"/>
      <c r="G957" s="253"/>
      <c r="H957" s="253"/>
      <c r="I957" s="253"/>
      <c r="J957" s="253"/>
      <c r="K957" s="253"/>
      <c r="L957" s="253"/>
      <c r="M957" s="253"/>
      <c r="N957" s="253"/>
      <c r="O957" s="253"/>
      <c r="P957" s="253"/>
      <c r="Q957" s="253"/>
      <c r="R957" s="253"/>
      <c r="S957" s="253"/>
      <c r="T957" s="253"/>
      <c r="U957" s="253"/>
      <c r="V957" s="253"/>
      <c r="W957" s="243"/>
      <c r="X957" s="243"/>
    </row>
    <row r="958" spans="1:24" x14ac:dyDescent="0.3">
      <c r="A958" s="243"/>
      <c r="B958" s="253"/>
      <c r="C958" s="257"/>
      <c r="D958" s="1024"/>
      <c r="E958" s="253"/>
      <c r="F958" s="253"/>
      <c r="G958" s="253"/>
      <c r="H958" s="253"/>
      <c r="I958" s="253"/>
      <c r="J958" s="253"/>
      <c r="K958" s="253"/>
      <c r="L958" s="253"/>
      <c r="M958" s="253"/>
      <c r="N958" s="253"/>
      <c r="O958" s="253"/>
      <c r="P958" s="253"/>
      <c r="Q958" s="253"/>
      <c r="R958" s="253"/>
      <c r="S958" s="253"/>
      <c r="T958" s="253"/>
      <c r="U958" s="253"/>
      <c r="V958" s="253"/>
      <c r="W958" s="243"/>
      <c r="X958" s="243"/>
    </row>
    <row r="959" spans="1:24" x14ac:dyDescent="0.3">
      <c r="A959" s="243"/>
      <c r="B959" s="253"/>
      <c r="C959" s="257"/>
      <c r="D959" s="1024"/>
      <c r="E959" s="253"/>
      <c r="F959" s="253"/>
      <c r="G959" s="253"/>
      <c r="H959" s="253"/>
      <c r="I959" s="253"/>
      <c r="J959" s="253"/>
      <c r="K959" s="253"/>
      <c r="L959" s="253"/>
      <c r="M959" s="253"/>
      <c r="N959" s="253"/>
      <c r="O959" s="253"/>
      <c r="P959" s="253"/>
      <c r="Q959" s="253"/>
      <c r="R959" s="253"/>
      <c r="S959" s="253"/>
      <c r="T959" s="253"/>
      <c r="U959" s="253"/>
      <c r="V959" s="253"/>
      <c r="W959" s="243"/>
      <c r="X959" s="243"/>
    </row>
    <row r="960" spans="1:24" x14ac:dyDescent="0.3">
      <c r="A960" s="243"/>
      <c r="B960" s="253"/>
      <c r="C960" s="257"/>
      <c r="D960" s="1024"/>
      <c r="E960" s="253"/>
      <c r="F960" s="253"/>
      <c r="G960" s="253"/>
      <c r="H960" s="253"/>
      <c r="I960" s="253"/>
      <c r="J960" s="253"/>
      <c r="K960" s="253"/>
      <c r="L960" s="253"/>
      <c r="M960" s="253"/>
      <c r="N960" s="253"/>
      <c r="O960" s="253"/>
      <c r="P960" s="253"/>
      <c r="Q960" s="253"/>
      <c r="R960" s="253"/>
      <c r="S960" s="253"/>
      <c r="T960" s="253"/>
      <c r="U960" s="253"/>
      <c r="V960" s="253"/>
      <c r="W960" s="243"/>
      <c r="X960" s="243"/>
    </row>
    <row r="961" spans="1:24" x14ac:dyDescent="0.3">
      <c r="A961" s="243"/>
      <c r="B961" s="253"/>
      <c r="C961" s="257"/>
      <c r="D961" s="1024"/>
      <c r="E961" s="253"/>
      <c r="F961" s="253"/>
      <c r="G961" s="253"/>
      <c r="H961" s="253"/>
      <c r="I961" s="253"/>
      <c r="J961" s="253"/>
      <c r="K961" s="253"/>
      <c r="L961" s="253"/>
      <c r="M961" s="253"/>
      <c r="N961" s="253"/>
      <c r="O961" s="253"/>
      <c r="P961" s="253"/>
      <c r="Q961" s="253"/>
      <c r="R961" s="253"/>
      <c r="S961" s="253"/>
      <c r="T961" s="253"/>
      <c r="U961" s="253"/>
      <c r="V961" s="253"/>
      <c r="W961" s="243"/>
      <c r="X961" s="243"/>
    </row>
    <row r="962" spans="1:24" x14ac:dyDescent="0.3">
      <c r="A962" s="243"/>
      <c r="B962" s="253"/>
      <c r="C962" s="257"/>
      <c r="D962" s="1024"/>
      <c r="E962" s="253"/>
      <c r="F962" s="253"/>
      <c r="G962" s="253"/>
      <c r="H962" s="253"/>
      <c r="I962" s="253"/>
      <c r="J962" s="253"/>
      <c r="K962" s="253"/>
      <c r="L962" s="253"/>
      <c r="M962" s="253"/>
      <c r="N962" s="253"/>
      <c r="O962" s="253"/>
      <c r="P962" s="253"/>
      <c r="Q962" s="253"/>
      <c r="R962" s="253"/>
      <c r="S962" s="253"/>
      <c r="T962" s="253"/>
      <c r="U962" s="253"/>
      <c r="V962" s="253"/>
      <c r="W962" s="243"/>
      <c r="X962" s="243"/>
    </row>
    <row r="963" spans="1:24" x14ac:dyDescent="0.3">
      <c r="A963" s="243"/>
      <c r="B963" s="253"/>
      <c r="C963" s="257"/>
      <c r="D963" s="1024"/>
      <c r="E963" s="253"/>
      <c r="F963" s="253"/>
      <c r="G963" s="253"/>
      <c r="H963" s="253"/>
      <c r="I963" s="253"/>
      <c r="J963" s="253"/>
      <c r="K963" s="253"/>
      <c r="L963" s="253"/>
      <c r="M963" s="253"/>
      <c r="N963" s="253"/>
      <c r="O963" s="253"/>
      <c r="P963" s="253"/>
      <c r="Q963" s="253"/>
      <c r="R963" s="253"/>
      <c r="S963" s="253"/>
      <c r="T963" s="253"/>
      <c r="U963" s="253"/>
      <c r="V963" s="253"/>
      <c r="W963" s="243"/>
      <c r="X963" s="243"/>
    </row>
    <row r="964" spans="1:24" x14ac:dyDescent="0.3">
      <c r="A964" s="243"/>
      <c r="B964" s="253"/>
      <c r="C964" s="257"/>
      <c r="D964" s="1024"/>
      <c r="E964" s="253"/>
      <c r="F964" s="253"/>
      <c r="G964" s="253"/>
      <c r="H964" s="253"/>
      <c r="I964" s="253"/>
      <c r="J964" s="253"/>
      <c r="K964" s="253"/>
      <c r="L964" s="253"/>
      <c r="M964" s="253"/>
      <c r="N964" s="253"/>
      <c r="O964" s="253"/>
      <c r="P964" s="253"/>
      <c r="Q964" s="253"/>
      <c r="R964" s="253"/>
      <c r="S964" s="253"/>
      <c r="T964" s="253"/>
      <c r="U964" s="253"/>
      <c r="V964" s="253"/>
      <c r="W964" s="243"/>
      <c r="X964" s="243"/>
    </row>
    <row r="965" spans="1:24" x14ac:dyDescent="0.3">
      <c r="A965" s="243"/>
      <c r="B965" s="253"/>
      <c r="C965" s="257"/>
      <c r="D965" s="1024"/>
      <c r="E965" s="253"/>
      <c r="F965" s="253"/>
      <c r="G965" s="253"/>
      <c r="H965" s="253"/>
      <c r="I965" s="253"/>
      <c r="J965" s="253"/>
      <c r="K965" s="253"/>
      <c r="L965" s="253"/>
      <c r="M965" s="253"/>
      <c r="N965" s="253"/>
      <c r="O965" s="253"/>
      <c r="P965" s="253"/>
      <c r="Q965" s="253"/>
      <c r="R965" s="253"/>
      <c r="S965" s="253"/>
      <c r="T965" s="253"/>
      <c r="U965" s="253"/>
      <c r="V965" s="253"/>
      <c r="W965" s="243"/>
      <c r="X965" s="243"/>
    </row>
    <row r="966" spans="1:24" x14ac:dyDescent="0.3">
      <c r="A966" s="243"/>
      <c r="B966" s="253"/>
      <c r="C966" s="257"/>
      <c r="D966" s="1024"/>
      <c r="E966" s="253"/>
      <c r="F966" s="253"/>
      <c r="G966" s="253"/>
      <c r="H966" s="253"/>
      <c r="I966" s="253"/>
      <c r="J966" s="253"/>
      <c r="K966" s="253"/>
      <c r="L966" s="253"/>
      <c r="M966" s="253"/>
      <c r="N966" s="253"/>
      <c r="O966" s="253"/>
      <c r="P966" s="253"/>
      <c r="Q966" s="253"/>
      <c r="R966" s="253"/>
      <c r="S966" s="253"/>
      <c r="T966" s="253"/>
      <c r="U966" s="253"/>
      <c r="V966" s="253"/>
      <c r="W966" s="243"/>
      <c r="X966" s="243"/>
    </row>
    <row r="967" spans="1:24" x14ac:dyDescent="0.3">
      <c r="A967" s="243"/>
      <c r="B967" s="253"/>
      <c r="C967" s="257"/>
      <c r="D967" s="1024"/>
      <c r="E967" s="253"/>
      <c r="F967" s="253"/>
      <c r="G967" s="253"/>
      <c r="H967" s="253"/>
      <c r="I967" s="253"/>
      <c r="J967" s="253"/>
      <c r="K967" s="253"/>
      <c r="L967" s="253"/>
      <c r="M967" s="253"/>
      <c r="N967" s="253"/>
      <c r="O967" s="253"/>
      <c r="P967" s="253"/>
      <c r="Q967" s="253"/>
      <c r="R967" s="253"/>
      <c r="S967" s="253"/>
      <c r="T967" s="253"/>
      <c r="U967" s="253"/>
      <c r="V967" s="253"/>
      <c r="W967" s="243"/>
      <c r="X967" s="243"/>
    </row>
    <row r="968" spans="1:24" x14ac:dyDescent="0.3">
      <c r="A968" s="243"/>
      <c r="B968" s="253"/>
      <c r="C968" s="257"/>
      <c r="D968" s="1024"/>
      <c r="E968" s="253"/>
      <c r="F968" s="253"/>
      <c r="G968" s="253"/>
      <c r="H968" s="253"/>
      <c r="I968" s="253"/>
      <c r="J968" s="253"/>
      <c r="K968" s="253"/>
      <c r="L968" s="253"/>
      <c r="M968" s="253"/>
      <c r="N968" s="253"/>
      <c r="O968" s="253"/>
      <c r="P968" s="253"/>
      <c r="Q968" s="253"/>
      <c r="R968" s="253"/>
      <c r="S968" s="253"/>
      <c r="T968" s="253"/>
      <c r="U968" s="253"/>
      <c r="V968" s="253"/>
      <c r="W968" s="243"/>
      <c r="X968" s="243"/>
    </row>
    <row r="969" spans="1:24" x14ac:dyDescent="0.3">
      <c r="A969" s="243"/>
      <c r="B969" s="253"/>
      <c r="C969" s="257"/>
      <c r="D969" s="1024"/>
      <c r="E969" s="253"/>
      <c r="F969" s="253"/>
      <c r="G969" s="253"/>
      <c r="H969" s="253"/>
      <c r="I969" s="253"/>
      <c r="J969" s="253"/>
      <c r="K969" s="253"/>
      <c r="L969" s="253"/>
      <c r="M969" s="253"/>
      <c r="N969" s="253"/>
      <c r="O969" s="253"/>
      <c r="P969" s="253"/>
      <c r="Q969" s="253"/>
      <c r="R969" s="253"/>
      <c r="S969" s="253"/>
      <c r="T969" s="253"/>
      <c r="U969" s="253"/>
      <c r="V969" s="253"/>
      <c r="W969" s="243"/>
      <c r="X969" s="243"/>
    </row>
    <row r="970" spans="1:24" x14ac:dyDescent="0.3">
      <c r="A970" s="243"/>
      <c r="B970" s="253"/>
      <c r="C970" s="257"/>
      <c r="D970" s="1024"/>
      <c r="E970" s="253"/>
      <c r="F970" s="253"/>
      <c r="G970" s="253"/>
      <c r="H970" s="253"/>
      <c r="I970" s="253"/>
      <c r="J970" s="253"/>
      <c r="K970" s="253"/>
      <c r="L970" s="253"/>
      <c r="M970" s="253"/>
      <c r="N970" s="253"/>
      <c r="O970" s="253"/>
      <c r="P970" s="253"/>
      <c r="Q970" s="253"/>
      <c r="R970" s="253"/>
      <c r="S970" s="253"/>
      <c r="T970" s="253"/>
      <c r="U970" s="253"/>
      <c r="V970" s="253"/>
      <c r="W970" s="243"/>
      <c r="X970" s="243"/>
    </row>
    <row r="971" spans="1:24" x14ac:dyDescent="0.3">
      <c r="A971" s="243"/>
      <c r="B971" s="253"/>
      <c r="C971" s="257"/>
      <c r="D971" s="1024"/>
      <c r="E971" s="253"/>
      <c r="F971" s="253"/>
      <c r="G971" s="253"/>
      <c r="H971" s="253"/>
      <c r="I971" s="253"/>
      <c r="J971" s="253"/>
      <c r="K971" s="253"/>
      <c r="L971" s="253"/>
      <c r="M971" s="253"/>
      <c r="N971" s="253"/>
      <c r="O971" s="253"/>
      <c r="P971" s="253"/>
      <c r="Q971" s="253"/>
      <c r="R971" s="253"/>
      <c r="S971" s="253"/>
      <c r="T971" s="253"/>
      <c r="U971" s="253"/>
      <c r="V971" s="253"/>
      <c r="W971" s="243"/>
      <c r="X971" s="243"/>
    </row>
    <row r="972" spans="1:24" x14ac:dyDescent="0.3">
      <c r="A972" s="243"/>
      <c r="B972" s="253"/>
      <c r="C972" s="257"/>
      <c r="D972" s="1024"/>
      <c r="E972" s="253"/>
      <c r="F972" s="253"/>
      <c r="G972" s="253"/>
      <c r="H972" s="253"/>
      <c r="I972" s="253"/>
      <c r="J972" s="253"/>
      <c r="K972" s="253"/>
      <c r="L972" s="253"/>
      <c r="M972" s="253"/>
      <c r="N972" s="253"/>
      <c r="O972" s="253"/>
      <c r="P972" s="253"/>
      <c r="Q972" s="253"/>
      <c r="R972" s="253"/>
      <c r="S972" s="253"/>
      <c r="T972" s="253"/>
      <c r="U972" s="253"/>
      <c r="V972" s="253"/>
      <c r="W972" s="243"/>
      <c r="X972" s="243"/>
    </row>
    <row r="973" spans="1:24" x14ac:dyDescent="0.3">
      <c r="A973" s="243"/>
      <c r="B973" s="253"/>
      <c r="C973" s="257"/>
      <c r="D973" s="1024"/>
      <c r="E973" s="253"/>
      <c r="F973" s="253"/>
      <c r="G973" s="253"/>
      <c r="H973" s="253"/>
      <c r="I973" s="253"/>
      <c r="J973" s="253"/>
      <c r="K973" s="253"/>
      <c r="L973" s="253"/>
      <c r="M973" s="253"/>
      <c r="N973" s="253"/>
      <c r="O973" s="253"/>
      <c r="P973" s="253"/>
      <c r="Q973" s="253"/>
      <c r="R973" s="253"/>
      <c r="S973" s="253"/>
      <c r="T973" s="253"/>
      <c r="U973" s="253"/>
      <c r="V973" s="253"/>
      <c r="W973" s="243"/>
      <c r="X973" s="243"/>
    </row>
    <row r="974" spans="1:24" x14ac:dyDescent="0.3">
      <c r="A974" s="243"/>
      <c r="B974" s="253"/>
      <c r="C974" s="257"/>
      <c r="D974" s="1024"/>
      <c r="E974" s="253"/>
      <c r="F974" s="253"/>
      <c r="G974" s="253"/>
      <c r="H974" s="253"/>
      <c r="I974" s="253"/>
      <c r="J974" s="253"/>
      <c r="K974" s="253"/>
      <c r="L974" s="253"/>
      <c r="M974" s="253"/>
      <c r="N974" s="253"/>
      <c r="O974" s="253"/>
      <c r="P974" s="253"/>
      <c r="Q974" s="253"/>
      <c r="R974" s="253"/>
      <c r="S974" s="253"/>
      <c r="T974" s="253"/>
      <c r="U974" s="253"/>
      <c r="V974" s="253"/>
      <c r="W974" s="243"/>
      <c r="X974" s="243"/>
    </row>
    <row r="975" spans="1:24" x14ac:dyDescent="0.3">
      <c r="A975" s="243"/>
      <c r="B975" s="253"/>
      <c r="C975" s="257"/>
      <c r="D975" s="1024"/>
      <c r="E975" s="253"/>
      <c r="F975" s="253"/>
      <c r="G975" s="253"/>
      <c r="H975" s="253"/>
      <c r="I975" s="253"/>
      <c r="J975" s="253"/>
      <c r="K975" s="253"/>
      <c r="L975" s="253"/>
      <c r="M975" s="253"/>
      <c r="N975" s="253"/>
      <c r="O975" s="253"/>
      <c r="P975" s="253"/>
      <c r="Q975" s="253"/>
      <c r="R975" s="253"/>
      <c r="S975" s="253"/>
      <c r="T975" s="253"/>
      <c r="U975" s="253"/>
      <c r="V975" s="253"/>
      <c r="W975" s="243"/>
      <c r="X975" s="243"/>
    </row>
    <row r="976" spans="1:24" x14ac:dyDescent="0.3">
      <c r="A976" s="243"/>
      <c r="B976" s="253"/>
      <c r="C976" s="257"/>
      <c r="D976" s="1024"/>
      <c r="E976" s="253"/>
      <c r="F976" s="253"/>
      <c r="G976" s="253"/>
      <c r="H976" s="253"/>
      <c r="I976" s="253"/>
      <c r="J976" s="253"/>
      <c r="K976" s="253"/>
      <c r="L976" s="253"/>
      <c r="M976" s="253"/>
      <c r="N976" s="253"/>
      <c r="O976" s="253"/>
      <c r="P976" s="253"/>
      <c r="Q976" s="253"/>
      <c r="R976" s="253"/>
      <c r="S976" s="253"/>
      <c r="T976" s="253"/>
      <c r="U976" s="253"/>
      <c r="V976" s="253"/>
      <c r="W976" s="243"/>
      <c r="X976" s="243"/>
    </row>
    <row r="977" spans="1:24" x14ac:dyDescent="0.3">
      <c r="A977" s="243"/>
      <c r="B977" s="253"/>
      <c r="C977" s="257"/>
      <c r="D977" s="1024"/>
      <c r="E977" s="253"/>
      <c r="F977" s="253"/>
      <c r="G977" s="253"/>
      <c r="H977" s="253"/>
      <c r="I977" s="253"/>
      <c r="J977" s="253"/>
      <c r="K977" s="253"/>
      <c r="L977" s="253"/>
      <c r="M977" s="253"/>
      <c r="N977" s="253"/>
      <c r="O977" s="253"/>
      <c r="P977" s="253"/>
      <c r="Q977" s="253"/>
      <c r="R977" s="253"/>
      <c r="S977" s="253"/>
      <c r="T977" s="253"/>
      <c r="U977" s="253"/>
      <c r="V977" s="253"/>
      <c r="W977" s="243"/>
      <c r="X977" s="243"/>
    </row>
    <row r="978" spans="1:24" x14ac:dyDescent="0.3">
      <c r="A978" s="243"/>
      <c r="B978" s="253"/>
      <c r="C978" s="257"/>
      <c r="D978" s="1024"/>
      <c r="E978" s="253"/>
      <c r="F978" s="253"/>
      <c r="G978" s="253"/>
      <c r="H978" s="253"/>
      <c r="I978" s="253"/>
      <c r="J978" s="253"/>
      <c r="K978" s="253"/>
      <c r="L978" s="253"/>
      <c r="M978" s="253"/>
      <c r="N978" s="253"/>
      <c r="O978" s="253"/>
      <c r="P978" s="253"/>
      <c r="Q978" s="253"/>
      <c r="R978" s="253"/>
      <c r="S978" s="253"/>
      <c r="T978" s="253"/>
      <c r="U978" s="253"/>
      <c r="V978" s="253"/>
      <c r="W978" s="243"/>
      <c r="X978" s="243"/>
    </row>
    <row r="979" spans="1:24" x14ac:dyDescent="0.3">
      <c r="A979" s="243"/>
      <c r="B979" s="253"/>
      <c r="C979" s="257"/>
      <c r="D979" s="1024"/>
      <c r="E979" s="253"/>
      <c r="F979" s="253"/>
      <c r="G979" s="253"/>
      <c r="H979" s="253"/>
      <c r="I979" s="253"/>
      <c r="J979" s="253"/>
      <c r="K979" s="253"/>
      <c r="L979" s="253"/>
      <c r="M979" s="253"/>
      <c r="N979" s="253"/>
      <c r="O979" s="253"/>
      <c r="P979" s="253"/>
      <c r="Q979" s="253"/>
      <c r="R979" s="253"/>
      <c r="S979" s="253"/>
      <c r="T979" s="253"/>
      <c r="U979" s="253"/>
      <c r="V979" s="253"/>
      <c r="W979" s="243"/>
      <c r="X979" s="243"/>
    </row>
    <row r="980" spans="1:24" x14ac:dyDescent="0.3">
      <c r="A980" s="243"/>
      <c r="B980" s="253"/>
      <c r="C980" s="257"/>
      <c r="D980" s="1024"/>
      <c r="E980" s="253"/>
      <c r="F980" s="253"/>
      <c r="G980" s="253"/>
      <c r="H980" s="253"/>
      <c r="I980" s="253"/>
      <c r="J980" s="253"/>
      <c r="K980" s="253"/>
      <c r="L980" s="253"/>
      <c r="M980" s="253"/>
      <c r="N980" s="253"/>
      <c r="O980" s="253"/>
      <c r="P980" s="253"/>
      <c r="Q980" s="253"/>
      <c r="R980" s="253"/>
      <c r="S980" s="253"/>
      <c r="T980" s="253"/>
      <c r="U980" s="253"/>
      <c r="V980" s="253"/>
      <c r="W980" s="243"/>
      <c r="X980" s="243"/>
    </row>
    <row r="981" spans="1:24" x14ac:dyDescent="0.3">
      <c r="A981" s="243"/>
      <c r="B981" s="253"/>
      <c r="C981" s="257"/>
      <c r="D981" s="1024"/>
      <c r="E981" s="253"/>
      <c r="F981" s="253"/>
      <c r="G981" s="253"/>
      <c r="H981" s="253"/>
      <c r="I981" s="253"/>
      <c r="J981" s="253"/>
      <c r="K981" s="253"/>
      <c r="L981" s="253"/>
      <c r="M981" s="253"/>
      <c r="N981" s="253"/>
      <c r="O981" s="253"/>
      <c r="P981" s="253"/>
      <c r="Q981" s="253"/>
      <c r="R981" s="253"/>
      <c r="S981" s="253"/>
      <c r="T981" s="253"/>
      <c r="U981" s="253"/>
      <c r="V981" s="253"/>
      <c r="W981" s="243"/>
      <c r="X981" s="243"/>
    </row>
    <row r="982" spans="1:24" x14ac:dyDescent="0.3">
      <c r="A982" s="243"/>
      <c r="B982" s="253"/>
      <c r="C982" s="257"/>
      <c r="D982" s="1024"/>
      <c r="E982" s="253"/>
      <c r="F982" s="253"/>
      <c r="G982" s="253"/>
      <c r="H982" s="253"/>
      <c r="I982" s="253"/>
      <c r="J982" s="253"/>
      <c r="K982" s="253"/>
      <c r="L982" s="253"/>
      <c r="M982" s="253"/>
      <c r="N982" s="253"/>
      <c r="O982" s="253"/>
      <c r="P982" s="253"/>
      <c r="Q982" s="253"/>
      <c r="R982" s="253"/>
      <c r="S982" s="253"/>
      <c r="T982" s="253"/>
      <c r="U982" s="253"/>
      <c r="V982" s="253"/>
      <c r="W982" s="243"/>
      <c r="X982" s="243"/>
    </row>
    <row r="983" spans="1:24" x14ac:dyDescent="0.3">
      <c r="A983" s="243"/>
      <c r="B983" s="253"/>
      <c r="C983" s="257"/>
      <c r="D983" s="1024"/>
      <c r="E983" s="253"/>
      <c r="F983" s="253"/>
      <c r="G983" s="253"/>
      <c r="H983" s="253"/>
      <c r="I983" s="253"/>
      <c r="J983" s="253"/>
      <c r="K983" s="253"/>
      <c r="L983" s="253"/>
      <c r="M983" s="253"/>
      <c r="N983" s="253"/>
      <c r="O983" s="253"/>
      <c r="P983" s="253"/>
      <c r="Q983" s="253"/>
      <c r="R983" s="253"/>
      <c r="S983" s="253"/>
      <c r="T983" s="253"/>
      <c r="U983" s="253"/>
      <c r="V983" s="253"/>
      <c r="W983" s="243"/>
      <c r="X983" s="243"/>
    </row>
    <row r="984" spans="1:24" x14ac:dyDescent="0.3">
      <c r="A984" s="243"/>
      <c r="B984" s="253"/>
      <c r="C984" s="257"/>
      <c r="D984" s="1024"/>
      <c r="E984" s="253"/>
      <c r="F984" s="253"/>
      <c r="G984" s="253"/>
      <c r="H984" s="253"/>
      <c r="I984" s="253"/>
      <c r="J984" s="253"/>
      <c r="K984" s="253"/>
      <c r="L984" s="253"/>
      <c r="M984" s="253"/>
      <c r="N984" s="253"/>
      <c r="O984" s="253"/>
      <c r="P984" s="253"/>
      <c r="Q984" s="253"/>
      <c r="R984" s="253"/>
      <c r="S984" s="253"/>
      <c r="T984" s="253"/>
      <c r="U984" s="253"/>
      <c r="V984" s="253"/>
      <c r="W984" s="243"/>
      <c r="X984" s="243"/>
    </row>
    <row r="985" spans="1:24" x14ac:dyDescent="0.3">
      <c r="A985" s="243"/>
      <c r="B985" s="253"/>
      <c r="C985" s="257"/>
      <c r="D985" s="1024"/>
      <c r="E985" s="253"/>
      <c r="F985" s="253"/>
      <c r="G985" s="253"/>
      <c r="H985" s="253"/>
      <c r="I985" s="253"/>
      <c r="J985" s="253"/>
      <c r="K985" s="253"/>
      <c r="L985" s="253"/>
      <c r="M985" s="253"/>
      <c r="N985" s="253"/>
      <c r="O985" s="253"/>
      <c r="P985" s="253"/>
      <c r="Q985" s="253"/>
      <c r="R985" s="253"/>
      <c r="S985" s="253"/>
      <c r="T985" s="253"/>
      <c r="U985" s="253"/>
      <c r="V985" s="253"/>
      <c r="W985" s="243"/>
      <c r="X985" s="243"/>
    </row>
    <row r="986" spans="1:24" x14ac:dyDescent="0.3">
      <c r="A986" s="243"/>
      <c r="B986" s="253"/>
      <c r="C986" s="257"/>
      <c r="D986" s="1024"/>
      <c r="E986" s="253"/>
      <c r="F986" s="253"/>
      <c r="G986" s="253"/>
      <c r="H986" s="253"/>
      <c r="I986" s="253"/>
      <c r="J986" s="253"/>
      <c r="K986" s="253"/>
      <c r="L986" s="253"/>
      <c r="M986" s="253"/>
      <c r="N986" s="253"/>
      <c r="O986" s="253"/>
      <c r="P986" s="253"/>
      <c r="Q986" s="253"/>
      <c r="R986" s="253"/>
      <c r="S986" s="253"/>
      <c r="T986" s="253"/>
      <c r="U986" s="253"/>
      <c r="V986" s="253"/>
      <c r="W986" s="243"/>
      <c r="X986" s="243"/>
    </row>
    <row r="987" spans="1:24" x14ac:dyDescent="0.3">
      <c r="A987" s="243"/>
      <c r="B987" s="253"/>
      <c r="C987" s="257"/>
      <c r="D987" s="1024"/>
      <c r="E987" s="253"/>
      <c r="F987" s="253"/>
      <c r="G987" s="253"/>
      <c r="H987" s="253"/>
      <c r="I987" s="253"/>
      <c r="J987" s="253"/>
      <c r="K987" s="253"/>
      <c r="L987" s="253"/>
      <c r="M987" s="253"/>
      <c r="N987" s="253"/>
      <c r="O987" s="253"/>
      <c r="P987" s="253"/>
      <c r="Q987" s="253"/>
      <c r="R987" s="253"/>
      <c r="S987" s="253"/>
      <c r="T987" s="253"/>
      <c r="U987" s="253"/>
      <c r="V987" s="253"/>
      <c r="W987" s="243"/>
      <c r="X987" s="243"/>
    </row>
    <row r="988" spans="1:24" x14ac:dyDescent="0.3">
      <c r="A988" s="243"/>
      <c r="B988" s="253"/>
      <c r="C988" s="257"/>
      <c r="D988" s="1024"/>
      <c r="E988" s="253"/>
      <c r="F988" s="253"/>
      <c r="G988" s="253"/>
      <c r="H988" s="253"/>
      <c r="I988" s="253"/>
      <c r="J988" s="253"/>
      <c r="K988" s="253"/>
      <c r="L988" s="253"/>
      <c r="M988" s="253"/>
      <c r="N988" s="253"/>
      <c r="O988" s="253"/>
      <c r="P988" s="253"/>
      <c r="Q988" s="253"/>
      <c r="R988" s="253"/>
      <c r="S988" s="253"/>
      <c r="T988" s="253"/>
      <c r="U988" s="253"/>
      <c r="V988" s="253"/>
      <c r="W988" s="243"/>
      <c r="X988" s="243"/>
    </row>
    <row r="989" spans="1:24" x14ac:dyDescent="0.3">
      <c r="A989" s="243"/>
      <c r="B989" s="253"/>
      <c r="C989" s="257"/>
      <c r="D989" s="1024"/>
      <c r="E989" s="253"/>
      <c r="F989" s="253"/>
      <c r="G989" s="253"/>
      <c r="H989" s="253"/>
      <c r="I989" s="253"/>
      <c r="J989" s="253"/>
      <c r="K989" s="253"/>
      <c r="L989" s="253"/>
      <c r="M989" s="253"/>
      <c r="N989" s="253"/>
      <c r="O989" s="253"/>
      <c r="P989" s="253"/>
      <c r="Q989" s="253"/>
      <c r="R989" s="253"/>
      <c r="S989" s="253"/>
      <c r="T989" s="253"/>
      <c r="U989" s="253"/>
      <c r="V989" s="253"/>
      <c r="W989" s="243"/>
      <c r="X989" s="243"/>
    </row>
    <row r="990" spans="1:24" x14ac:dyDescent="0.3">
      <c r="A990" s="243"/>
      <c r="B990" s="253"/>
      <c r="C990" s="257"/>
      <c r="D990" s="1024"/>
      <c r="E990" s="253"/>
      <c r="F990" s="253"/>
      <c r="G990" s="253"/>
      <c r="H990" s="253"/>
      <c r="I990" s="253"/>
      <c r="J990" s="253"/>
      <c r="K990" s="253"/>
      <c r="L990" s="253"/>
      <c r="M990" s="253"/>
      <c r="N990" s="253"/>
      <c r="O990" s="253"/>
      <c r="P990" s="253"/>
      <c r="Q990" s="253"/>
      <c r="R990" s="253"/>
      <c r="S990" s="253"/>
      <c r="T990" s="253"/>
      <c r="U990" s="253"/>
      <c r="V990" s="253"/>
      <c r="W990" s="243"/>
      <c r="X990" s="243"/>
    </row>
    <row r="991" spans="1:24" x14ac:dyDescent="0.3">
      <c r="A991" s="243"/>
      <c r="B991" s="253"/>
      <c r="C991" s="257"/>
      <c r="D991" s="1024"/>
      <c r="E991" s="253"/>
      <c r="F991" s="253"/>
      <c r="G991" s="253"/>
      <c r="H991" s="253"/>
      <c r="I991" s="253"/>
      <c r="J991" s="253"/>
      <c r="K991" s="253"/>
      <c r="L991" s="253"/>
      <c r="M991" s="253"/>
      <c r="N991" s="253"/>
      <c r="O991" s="253"/>
      <c r="P991" s="253"/>
      <c r="Q991" s="253"/>
      <c r="R991" s="253"/>
      <c r="S991" s="253"/>
      <c r="T991" s="253"/>
      <c r="U991" s="253"/>
      <c r="V991" s="253"/>
      <c r="W991" s="243"/>
      <c r="X991" s="243"/>
    </row>
    <row r="992" spans="1:24" x14ac:dyDescent="0.3">
      <c r="A992" s="243"/>
      <c r="B992" s="253"/>
      <c r="C992" s="257"/>
      <c r="D992" s="1024"/>
      <c r="E992" s="253"/>
      <c r="F992" s="253"/>
      <c r="G992" s="253"/>
      <c r="H992" s="253"/>
      <c r="I992" s="253"/>
      <c r="J992" s="253"/>
      <c r="K992" s="253"/>
      <c r="L992" s="253"/>
      <c r="M992" s="253"/>
      <c r="N992" s="253"/>
      <c r="O992" s="253"/>
      <c r="P992" s="253"/>
      <c r="Q992" s="253"/>
      <c r="R992" s="253"/>
      <c r="S992" s="253"/>
      <c r="T992" s="253"/>
      <c r="U992" s="253"/>
      <c r="V992" s="253"/>
      <c r="W992" s="243"/>
      <c r="X992" s="243"/>
    </row>
    <row r="993" spans="1:24" x14ac:dyDescent="0.3">
      <c r="A993" s="243"/>
      <c r="B993" s="253"/>
      <c r="C993" s="257"/>
      <c r="D993" s="1024"/>
      <c r="E993" s="253"/>
      <c r="F993" s="253"/>
      <c r="G993" s="253"/>
      <c r="H993" s="253"/>
      <c r="I993" s="253"/>
      <c r="J993" s="253"/>
      <c r="K993" s="253"/>
      <c r="L993" s="253"/>
      <c r="M993" s="253"/>
      <c r="N993" s="253"/>
      <c r="O993" s="253"/>
      <c r="P993" s="253"/>
      <c r="Q993" s="253"/>
      <c r="R993" s="253"/>
      <c r="S993" s="253"/>
      <c r="T993" s="253"/>
      <c r="U993" s="253"/>
      <c r="V993" s="253"/>
      <c r="W993" s="243"/>
      <c r="X993" s="243"/>
    </row>
    <row r="994" spans="1:24" x14ac:dyDescent="0.3">
      <c r="A994" s="243"/>
      <c r="B994" s="253"/>
      <c r="C994" s="257"/>
      <c r="D994" s="1024"/>
      <c r="E994" s="253"/>
      <c r="F994" s="253"/>
      <c r="G994" s="253"/>
      <c r="H994" s="253"/>
      <c r="I994" s="253"/>
      <c r="J994" s="253"/>
      <c r="K994" s="253"/>
      <c r="L994" s="253"/>
      <c r="M994" s="253"/>
      <c r="N994" s="253"/>
      <c r="O994" s="253"/>
      <c r="P994" s="253"/>
      <c r="Q994" s="253"/>
      <c r="R994" s="253"/>
      <c r="S994" s="253"/>
      <c r="T994" s="253"/>
      <c r="U994" s="253"/>
      <c r="V994" s="253"/>
      <c r="W994" s="243"/>
      <c r="X994" s="243"/>
    </row>
    <row r="995" spans="1:24" x14ac:dyDescent="0.3">
      <c r="A995" s="243"/>
      <c r="B995" s="253"/>
      <c r="C995" s="257"/>
      <c r="D995" s="1024"/>
      <c r="E995" s="253"/>
      <c r="F995" s="253"/>
      <c r="G995" s="253"/>
      <c r="H995" s="253"/>
      <c r="I995" s="253"/>
      <c r="J995" s="253"/>
      <c r="K995" s="253"/>
      <c r="L995" s="253"/>
      <c r="M995" s="253"/>
      <c r="N995" s="253"/>
      <c r="O995" s="253"/>
      <c r="P995" s="253"/>
      <c r="Q995" s="253"/>
      <c r="R995" s="253"/>
      <c r="S995" s="253"/>
      <c r="T995" s="253"/>
      <c r="U995" s="253"/>
      <c r="V995" s="253"/>
      <c r="W995" s="243"/>
      <c r="X995" s="243"/>
    </row>
    <row r="996" spans="1:24" x14ac:dyDescent="0.3">
      <c r="A996" s="243"/>
      <c r="B996" s="253"/>
      <c r="C996" s="257"/>
      <c r="D996" s="1024"/>
      <c r="E996" s="253"/>
      <c r="F996" s="253"/>
      <c r="G996" s="253"/>
      <c r="H996" s="253"/>
      <c r="I996" s="253"/>
      <c r="J996" s="253"/>
      <c r="K996" s="253"/>
      <c r="L996" s="253"/>
      <c r="M996" s="253"/>
      <c r="N996" s="253"/>
      <c r="O996" s="253"/>
      <c r="P996" s="253"/>
      <c r="Q996" s="253"/>
      <c r="R996" s="253"/>
      <c r="S996" s="253"/>
      <c r="T996" s="253"/>
      <c r="U996" s="253"/>
      <c r="V996" s="253"/>
      <c r="W996" s="243"/>
      <c r="X996" s="243"/>
    </row>
    <row r="997" spans="1:24" x14ac:dyDescent="0.3">
      <c r="A997" s="243"/>
      <c r="B997" s="253"/>
      <c r="C997" s="257"/>
      <c r="D997" s="1024"/>
      <c r="E997" s="253"/>
      <c r="F997" s="253"/>
      <c r="G997" s="253"/>
      <c r="H997" s="253"/>
      <c r="I997" s="253"/>
      <c r="J997" s="253"/>
      <c r="K997" s="253"/>
      <c r="L997" s="253"/>
      <c r="M997" s="253"/>
      <c r="N997" s="253"/>
      <c r="O997" s="253"/>
      <c r="P997" s="253"/>
      <c r="Q997" s="253"/>
      <c r="R997" s="253"/>
      <c r="S997" s="253"/>
      <c r="T997" s="253"/>
      <c r="U997" s="253"/>
      <c r="V997" s="253"/>
      <c r="W997" s="243"/>
      <c r="X997" s="243"/>
    </row>
    <row r="998" spans="1:24" x14ac:dyDescent="0.3">
      <c r="A998" s="243"/>
      <c r="B998" s="253"/>
      <c r="C998" s="257"/>
      <c r="D998" s="1024"/>
      <c r="E998" s="253"/>
      <c r="F998" s="253"/>
      <c r="G998" s="253"/>
      <c r="H998" s="253"/>
      <c r="I998" s="253"/>
      <c r="J998" s="253"/>
      <c r="K998" s="253"/>
      <c r="L998" s="253"/>
      <c r="M998" s="253"/>
      <c r="N998" s="253"/>
      <c r="O998" s="253"/>
      <c r="P998" s="253"/>
      <c r="Q998" s="253"/>
      <c r="R998" s="253"/>
      <c r="S998" s="253"/>
      <c r="T998" s="253"/>
      <c r="U998" s="253"/>
      <c r="V998" s="253"/>
      <c r="W998" s="243"/>
      <c r="X998" s="243"/>
    </row>
    <row r="999" spans="1:24" x14ac:dyDescent="0.3">
      <c r="A999" s="243"/>
      <c r="B999" s="253"/>
      <c r="C999" s="257"/>
      <c r="D999" s="1024"/>
      <c r="E999" s="253"/>
      <c r="F999" s="253"/>
      <c r="G999" s="253"/>
      <c r="H999" s="253"/>
      <c r="I999" s="253"/>
      <c r="J999" s="253"/>
      <c r="K999" s="253"/>
      <c r="L999" s="253"/>
      <c r="M999" s="253"/>
      <c r="N999" s="253"/>
      <c r="O999" s="253"/>
      <c r="P999" s="253"/>
      <c r="Q999" s="253"/>
      <c r="R999" s="253"/>
      <c r="S999" s="253"/>
      <c r="T999" s="253"/>
      <c r="U999" s="253"/>
      <c r="V999" s="253"/>
      <c r="W999" s="243"/>
      <c r="X999" s="243"/>
    </row>
    <row r="1000" spans="1:24" x14ac:dyDescent="0.3">
      <c r="A1000" s="243"/>
      <c r="B1000" s="253"/>
      <c r="C1000" s="257"/>
      <c r="D1000" s="1024"/>
      <c r="E1000" s="253"/>
      <c r="F1000" s="253"/>
      <c r="G1000" s="253"/>
      <c r="H1000" s="253"/>
      <c r="I1000" s="253"/>
      <c r="J1000" s="253"/>
      <c r="K1000" s="253"/>
      <c r="L1000" s="253"/>
      <c r="M1000" s="253"/>
      <c r="N1000" s="253"/>
      <c r="O1000" s="253"/>
      <c r="P1000" s="253"/>
      <c r="Q1000" s="253"/>
      <c r="R1000" s="253"/>
      <c r="S1000" s="253"/>
      <c r="T1000" s="253"/>
      <c r="U1000" s="253"/>
      <c r="V1000" s="253"/>
      <c r="W1000" s="243"/>
      <c r="X1000" s="243"/>
    </row>
    <row r="1001" spans="1:24" x14ac:dyDescent="0.3">
      <c r="A1001" s="243"/>
      <c r="B1001" s="253"/>
      <c r="C1001" s="257"/>
      <c r="D1001" s="1024"/>
      <c r="E1001" s="253"/>
      <c r="F1001" s="253"/>
      <c r="G1001" s="253"/>
      <c r="H1001" s="253"/>
      <c r="I1001" s="253"/>
      <c r="J1001" s="253"/>
      <c r="K1001" s="253"/>
      <c r="L1001" s="253"/>
      <c r="M1001" s="253"/>
      <c r="N1001" s="253"/>
      <c r="O1001" s="253"/>
      <c r="P1001" s="253"/>
      <c r="Q1001" s="253"/>
      <c r="R1001" s="253"/>
      <c r="S1001" s="253"/>
      <c r="T1001" s="253"/>
      <c r="U1001" s="253"/>
      <c r="V1001" s="253"/>
      <c r="W1001" s="243"/>
      <c r="X1001" s="243"/>
    </row>
    <row r="1002" spans="1:24" x14ac:dyDescent="0.3">
      <c r="A1002" s="243"/>
      <c r="B1002" s="253"/>
      <c r="C1002" s="257"/>
      <c r="D1002" s="1024"/>
      <c r="E1002" s="253"/>
      <c r="F1002" s="253"/>
      <c r="G1002" s="253"/>
      <c r="H1002" s="253"/>
      <c r="I1002" s="253"/>
      <c r="J1002" s="253"/>
      <c r="K1002" s="253"/>
      <c r="L1002" s="253"/>
      <c r="M1002" s="253"/>
      <c r="N1002" s="253"/>
      <c r="O1002" s="253"/>
      <c r="P1002" s="253"/>
      <c r="Q1002" s="253"/>
      <c r="R1002" s="253"/>
      <c r="S1002" s="253"/>
      <c r="T1002" s="253"/>
      <c r="U1002" s="253"/>
      <c r="V1002" s="253"/>
      <c r="W1002" s="243"/>
      <c r="X1002" s="243"/>
    </row>
    <row r="1003" spans="1:24" x14ac:dyDescent="0.3">
      <c r="A1003" s="243"/>
      <c r="B1003" s="253"/>
      <c r="C1003" s="257"/>
      <c r="D1003" s="1024"/>
      <c r="E1003" s="253"/>
      <c r="F1003" s="253"/>
      <c r="G1003" s="253"/>
      <c r="H1003" s="253"/>
      <c r="I1003" s="253"/>
      <c r="J1003" s="253"/>
      <c r="K1003" s="253"/>
      <c r="L1003" s="253"/>
      <c r="M1003" s="253"/>
      <c r="N1003" s="253"/>
      <c r="O1003" s="253"/>
      <c r="P1003" s="253"/>
      <c r="Q1003" s="253"/>
      <c r="R1003" s="253"/>
      <c r="S1003" s="253"/>
      <c r="T1003" s="253"/>
      <c r="U1003" s="253"/>
      <c r="V1003" s="253"/>
      <c r="W1003" s="243"/>
      <c r="X1003" s="243"/>
    </row>
    <row r="1004" spans="1:24" x14ac:dyDescent="0.3">
      <c r="A1004" s="243"/>
      <c r="B1004" s="253"/>
      <c r="C1004" s="257"/>
      <c r="D1004" s="1024"/>
      <c r="E1004" s="253"/>
      <c r="F1004" s="253"/>
      <c r="G1004" s="253"/>
      <c r="H1004" s="253"/>
      <c r="I1004" s="253"/>
      <c r="J1004" s="253"/>
      <c r="K1004" s="253"/>
      <c r="L1004" s="253"/>
      <c r="M1004" s="253"/>
      <c r="N1004" s="253"/>
      <c r="O1004" s="253"/>
      <c r="P1004" s="253"/>
      <c r="Q1004" s="253"/>
      <c r="R1004" s="253"/>
      <c r="S1004" s="253"/>
      <c r="T1004" s="253"/>
      <c r="U1004" s="253"/>
      <c r="V1004" s="253"/>
      <c r="W1004" s="243"/>
      <c r="X1004" s="243"/>
    </row>
    <row r="1005" spans="1:24" x14ac:dyDescent="0.3">
      <c r="A1005" s="243"/>
      <c r="B1005" s="253"/>
      <c r="C1005" s="257"/>
      <c r="D1005" s="1024"/>
      <c r="E1005" s="253"/>
      <c r="F1005" s="253"/>
      <c r="G1005" s="253"/>
      <c r="H1005" s="253"/>
      <c r="I1005" s="253"/>
      <c r="J1005" s="253"/>
      <c r="K1005" s="253"/>
      <c r="L1005" s="253"/>
      <c r="M1005" s="253"/>
      <c r="N1005" s="253"/>
      <c r="O1005" s="253"/>
      <c r="P1005" s="253"/>
      <c r="Q1005" s="253"/>
      <c r="R1005" s="253"/>
      <c r="S1005" s="253"/>
      <c r="T1005" s="253"/>
      <c r="U1005" s="253"/>
      <c r="V1005" s="253"/>
      <c r="W1005" s="243"/>
      <c r="X1005" s="243"/>
    </row>
    <row r="1006" spans="1:24" x14ac:dyDescent="0.3">
      <c r="A1006" s="243"/>
      <c r="B1006" s="253"/>
      <c r="C1006" s="257"/>
      <c r="D1006" s="1024"/>
      <c r="E1006" s="253"/>
      <c r="F1006" s="253"/>
      <c r="G1006" s="253"/>
      <c r="H1006" s="253"/>
      <c r="I1006" s="253"/>
      <c r="J1006" s="253"/>
      <c r="K1006" s="253"/>
      <c r="L1006" s="253"/>
      <c r="M1006" s="253"/>
      <c r="N1006" s="253"/>
      <c r="O1006" s="253"/>
      <c r="P1006" s="253"/>
      <c r="Q1006" s="253"/>
      <c r="R1006" s="253"/>
      <c r="S1006" s="253"/>
      <c r="T1006" s="253"/>
      <c r="U1006" s="253"/>
      <c r="V1006" s="253"/>
      <c r="W1006" s="243"/>
      <c r="X1006" s="243"/>
    </row>
    <row r="1007" spans="1:24" x14ac:dyDescent="0.3">
      <c r="A1007" s="243"/>
      <c r="B1007" s="253"/>
      <c r="C1007" s="257"/>
      <c r="D1007" s="1024"/>
      <c r="E1007" s="253"/>
      <c r="F1007" s="253"/>
      <c r="G1007" s="253"/>
      <c r="H1007" s="253"/>
      <c r="I1007" s="253"/>
      <c r="J1007" s="253"/>
      <c r="K1007" s="253"/>
      <c r="L1007" s="253"/>
      <c r="M1007" s="253"/>
      <c r="N1007" s="253"/>
      <c r="O1007" s="253"/>
      <c r="P1007" s="253"/>
      <c r="Q1007" s="253"/>
      <c r="R1007" s="253"/>
      <c r="S1007" s="253"/>
      <c r="T1007" s="253"/>
      <c r="U1007" s="253"/>
      <c r="V1007" s="253"/>
      <c r="W1007" s="243"/>
      <c r="X1007" s="243"/>
    </row>
    <row r="1008" spans="1:24" x14ac:dyDescent="0.3">
      <c r="A1008" s="243"/>
      <c r="B1008" s="253"/>
      <c r="C1008" s="257"/>
      <c r="D1008" s="1024"/>
      <c r="E1008" s="253"/>
      <c r="F1008" s="253"/>
      <c r="G1008" s="253"/>
      <c r="H1008" s="253"/>
      <c r="I1008" s="253"/>
      <c r="J1008" s="253"/>
      <c r="K1008" s="253"/>
      <c r="L1008" s="253"/>
      <c r="M1008" s="253"/>
      <c r="N1008" s="253"/>
      <c r="O1008" s="253"/>
      <c r="P1008" s="253"/>
      <c r="Q1008" s="253"/>
      <c r="R1008" s="253"/>
      <c r="S1008" s="253"/>
      <c r="T1008" s="253"/>
      <c r="U1008" s="253"/>
      <c r="V1008" s="253"/>
      <c r="W1008" s="243"/>
      <c r="X1008" s="243"/>
    </row>
  </sheetData>
  <sheetProtection algorithmName="SHA-512" hashValue="TdTZi3yKxOJloWbLw8PXflYmP/eAsGa4RNghXjJHCdmKZ3xlKaaAD4xSIw4DJDnXcGubWe+3KJhlX5fyT1L5JA==" saltValue="Q01LeM7LudiqoPGlwS8QgQ==" spinCount="100000" sheet="1" objects="1" scenarios="1"/>
  <customSheetViews>
    <customSheetView guid="{BE76FD70-CA4C-4303-ADB2-BCDE1C445427}" scale="130" showGridLines="0" fitToPage="1">
      <pane ySplit="1" topLeftCell="A68" activePane="bottomLeft" state="frozen"/>
      <selection pane="bottomLeft" activeCell="B96" sqref="B96"/>
      <pageMargins left="0.7" right="0.7" top="0.75" bottom="0.75" header="0.3" footer="0.3"/>
      <pageSetup paperSize="9" scale="42" fitToHeight="0" orientation="landscape" r:id="rId1"/>
    </customSheetView>
    <customSheetView guid="{B8CD8764-8103-4BA7-A294-F5FED5EA74ED}" scale="60" showGridLines="0">
      <pane ySplit="1" topLeftCell="A80" activePane="bottomLeft" state="frozen"/>
      <selection pane="bottomLeft" activeCell="D7" sqref="D7"/>
      <pageMargins left="0.7" right="0.7" top="0.75" bottom="0.75" header="0.3" footer="0.3"/>
      <pageSetup paperSize="9" orientation="portrait" r:id="rId2"/>
    </customSheetView>
    <customSheetView guid="{CF50DB9B-0F8D-41A5-9576-F9345942CE97}" scale="90" showGridLines="0" hiddenColumns="1">
      <pane ySplit="1" topLeftCell="A2" activePane="bottomLeft" state="frozen"/>
      <selection pane="bottomLeft" activeCell="M98" sqref="M98"/>
      <pageMargins left="0.7" right="0.7" top="0.75" bottom="0.75" header="0.3" footer="0.3"/>
      <pageSetup paperSize="9" orientation="portrait" r:id="rId3"/>
    </customSheetView>
    <customSheetView guid="{845F3A43-EF96-4057-9777-D2F2301CC149}" scale="130" showPageBreaks="1" showGridLines="0" fitToPage="1">
      <pane ySplit="1" topLeftCell="A2" activePane="bottomLeft" state="frozen"/>
      <selection pane="bottomLeft" activeCell="F58" sqref="F58"/>
      <pageMargins left="0.7" right="0.7" top="0.75" bottom="0.75" header="0.3" footer="0.3"/>
      <pageSetup paperSize="9" scale="42" fitToHeight="0" orientation="landscape" r:id="rId4"/>
    </customSheetView>
  </customSheetViews>
  <conditionalFormatting sqref="C96:H96 C106:H106 C83:H83">
    <cfRule type="cellIs" dxfId="3" priority="29" operator="greaterThan">
      <formula>0</formula>
    </cfRule>
    <cfRule type="cellIs" dxfId="2" priority="30" operator="lessThan">
      <formula>0</formula>
    </cfRule>
  </conditionalFormatting>
  <pageMargins left="0.7" right="0.7" top="0.75" bottom="0.75" header="0.3" footer="0.3"/>
  <pageSetup paperSize="9" scale="42" fitToHeight="0" orientation="landscape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16">
    <tabColor rgb="FF00B0F0"/>
    <pageSetUpPr fitToPage="1"/>
  </sheetPr>
  <dimension ref="A1:UFA65"/>
  <sheetViews>
    <sheetView topLeftCell="A13" workbookViewId="0">
      <selection activeCell="F15" sqref="F15"/>
    </sheetView>
  </sheetViews>
  <sheetFormatPr baseColWidth="10" defaultColWidth="10.81640625" defaultRowHeight="13" outlineLevelCol="1" x14ac:dyDescent="0.3"/>
  <cols>
    <col min="1" max="1" width="26.81640625" style="762" bestFit="1" customWidth="1"/>
    <col min="2" max="6" width="11" style="762" hidden="1" customWidth="1" outlineLevel="1"/>
    <col min="7" max="7" width="11" style="762" bestFit="1" customWidth="1" collapsed="1"/>
    <col min="8" max="8" width="9.7265625" style="762" bestFit="1" customWidth="1"/>
    <col min="9" max="9" width="9.81640625" style="762" bestFit="1" customWidth="1"/>
    <col min="10" max="10" width="11.26953125" style="762" bestFit="1" customWidth="1"/>
    <col min="11" max="11" width="10.81640625" style="762" bestFit="1" customWidth="1"/>
    <col min="12" max="12" width="11.26953125" style="762" bestFit="1" customWidth="1"/>
    <col min="13" max="14" width="10.81640625" style="762" bestFit="1" customWidth="1"/>
    <col min="15" max="15" width="11.81640625" style="762" bestFit="1" customWidth="1"/>
    <col min="16" max="16" width="56.36328125" style="762" bestFit="1" customWidth="1"/>
    <col min="17" max="17" width="10.54296875" style="762" bestFit="1" customWidth="1"/>
    <col min="18" max="18" width="16.81640625" style="762" bestFit="1" customWidth="1"/>
    <col min="19" max="19" width="10.54296875" style="762" bestFit="1" customWidth="1"/>
    <col min="20" max="20" width="16.54296875" style="762" bestFit="1" customWidth="1"/>
    <col min="21" max="21" width="8.54296875" style="762" bestFit="1" customWidth="1"/>
    <col min="22" max="22" width="8.453125" style="762" bestFit="1" customWidth="1"/>
    <col min="23" max="23" width="7.453125" style="762" bestFit="1" customWidth="1"/>
    <col min="24" max="24" width="17.453125" style="762" bestFit="1" customWidth="1"/>
    <col min="25" max="25" width="6.453125" style="762" bestFit="1" customWidth="1"/>
    <col min="26" max="26" width="47.1796875" style="762" bestFit="1" customWidth="1"/>
    <col min="27" max="16384" width="10.81640625" style="762"/>
  </cols>
  <sheetData>
    <row r="1" spans="1:14353" ht="14.5" x14ac:dyDescent="0.3">
      <c r="A1" s="415" t="s">
        <v>610</v>
      </c>
      <c r="G1" s="416" t="s">
        <v>611</v>
      </c>
      <c r="H1" s="1145" t="s">
        <v>612</v>
      </c>
      <c r="I1" s="1146"/>
      <c r="J1" s="1147"/>
      <c r="K1" s="1148" t="s">
        <v>613</v>
      </c>
      <c r="L1" s="1149"/>
      <c r="M1" s="1149"/>
    </row>
    <row r="2" spans="1:14353" ht="26" x14ac:dyDescent="0.3">
      <c r="A2" s="415" t="s">
        <v>322</v>
      </c>
      <c r="B2" s="417" t="s">
        <v>571</v>
      </c>
      <c r="C2" s="417" t="s">
        <v>572</v>
      </c>
      <c r="D2" s="417" t="s">
        <v>573</v>
      </c>
      <c r="E2" s="417" t="s">
        <v>574</v>
      </c>
      <c r="F2" s="417" t="s">
        <v>575</v>
      </c>
      <c r="G2" s="417" t="s">
        <v>614</v>
      </c>
      <c r="H2" s="418" t="s">
        <v>641</v>
      </c>
      <c r="I2" s="419" t="s">
        <v>642</v>
      </c>
      <c r="J2" s="419" t="s">
        <v>615</v>
      </c>
      <c r="K2" s="418" t="s">
        <v>641</v>
      </c>
      <c r="L2" s="419" t="s">
        <v>642</v>
      </c>
      <c r="M2" s="419" t="s">
        <v>615</v>
      </c>
      <c r="N2" s="423" t="s">
        <v>616</v>
      </c>
      <c r="O2" s="415" t="s">
        <v>149</v>
      </c>
      <c r="BU2" s="424"/>
      <c r="BV2" s="424"/>
      <c r="BW2" s="425"/>
      <c r="BX2" s="425"/>
      <c r="BY2" s="425"/>
      <c r="BZ2" s="425"/>
      <c r="CA2" s="425"/>
      <c r="CB2" s="425"/>
      <c r="CC2" s="424"/>
      <c r="CD2" s="424"/>
      <c r="CE2" s="425"/>
      <c r="CF2" s="425"/>
      <c r="CG2" s="425"/>
      <c r="CH2" s="425"/>
      <c r="CI2" s="425"/>
      <c r="CJ2" s="425"/>
      <c r="CK2" s="424"/>
      <c r="CL2" s="424"/>
      <c r="CM2" s="425"/>
      <c r="CN2" s="425"/>
      <c r="CO2" s="425"/>
      <c r="CP2" s="425"/>
      <c r="CQ2" s="425"/>
      <c r="CR2" s="425"/>
      <c r="CS2" s="424"/>
      <c r="CT2" s="424"/>
      <c r="CU2" s="425"/>
      <c r="CV2" s="425"/>
      <c r="CW2" s="425"/>
      <c r="CX2" s="425"/>
      <c r="CY2" s="425"/>
      <c r="CZ2" s="425"/>
      <c r="DA2" s="424"/>
      <c r="DB2" s="424"/>
      <c r="DC2" s="425"/>
      <c r="DD2" s="425"/>
      <c r="DE2" s="425"/>
      <c r="DF2" s="425"/>
      <c r="DG2" s="425"/>
      <c r="DH2" s="425"/>
      <c r="DI2" s="424"/>
      <c r="DJ2" s="424"/>
      <c r="DK2" s="425"/>
      <c r="DL2" s="425"/>
      <c r="DM2" s="425"/>
      <c r="DN2" s="425"/>
      <c r="DO2" s="425"/>
      <c r="DP2" s="425"/>
      <c r="DQ2" s="424"/>
      <c r="DR2" s="424"/>
      <c r="DS2" s="425"/>
      <c r="DT2" s="425"/>
      <c r="DU2" s="425"/>
      <c r="DV2" s="425"/>
      <c r="DW2" s="425"/>
      <c r="DX2" s="425"/>
      <c r="DY2" s="424"/>
      <c r="DZ2" s="424"/>
      <c r="EA2" s="425"/>
      <c r="EB2" s="425"/>
      <c r="EC2" s="425"/>
      <c r="ED2" s="425"/>
      <c r="EE2" s="425"/>
      <c r="EF2" s="425"/>
      <c r="EG2" s="424"/>
      <c r="EH2" s="424"/>
      <c r="EI2" s="425"/>
      <c r="EJ2" s="425"/>
      <c r="EK2" s="425"/>
      <c r="EL2" s="425"/>
      <c r="EM2" s="425"/>
      <c r="EN2" s="425"/>
      <c r="EO2" s="424"/>
      <c r="EP2" s="424"/>
      <c r="EQ2" s="425"/>
      <c r="ER2" s="425"/>
      <c r="ES2" s="425"/>
      <c r="ET2" s="425"/>
      <c r="EU2" s="425"/>
      <c r="EV2" s="425"/>
      <c r="EW2" s="424"/>
      <c r="EX2" s="424"/>
      <c r="EY2" s="425"/>
      <c r="EZ2" s="425"/>
      <c r="FA2" s="425"/>
      <c r="FB2" s="425"/>
      <c r="FC2" s="425"/>
      <c r="FD2" s="425"/>
      <c r="FE2" s="424"/>
      <c r="FF2" s="424"/>
      <c r="FG2" s="425"/>
      <c r="FH2" s="425"/>
      <c r="FI2" s="425"/>
      <c r="FJ2" s="425"/>
      <c r="FK2" s="425"/>
      <c r="FL2" s="425"/>
      <c r="FM2" s="424"/>
      <c r="FN2" s="424"/>
      <c r="FO2" s="425"/>
      <c r="FP2" s="425"/>
      <c r="FQ2" s="425"/>
      <c r="FR2" s="425"/>
      <c r="FS2" s="425"/>
      <c r="FT2" s="425"/>
      <c r="FU2" s="424"/>
      <c r="FV2" s="424"/>
      <c r="FW2" s="425"/>
      <c r="FX2" s="425"/>
      <c r="FY2" s="425"/>
      <c r="FZ2" s="425"/>
      <c r="GA2" s="425"/>
      <c r="GB2" s="425"/>
      <c r="GC2" s="424"/>
      <c r="GD2" s="424"/>
      <c r="GE2" s="425"/>
      <c r="GF2" s="425"/>
      <c r="GG2" s="425"/>
      <c r="GH2" s="425"/>
      <c r="GI2" s="425"/>
      <c r="GJ2" s="425"/>
      <c r="GK2" s="424"/>
      <c r="GL2" s="424"/>
      <c r="GM2" s="425"/>
      <c r="GN2" s="425"/>
      <c r="GO2" s="425"/>
      <c r="GP2" s="425"/>
      <c r="GQ2" s="425"/>
      <c r="GR2" s="425"/>
      <c r="GS2" s="424"/>
      <c r="GT2" s="424"/>
      <c r="GU2" s="425"/>
      <c r="GV2" s="425"/>
      <c r="GW2" s="425"/>
      <c r="GX2" s="425"/>
      <c r="GY2" s="425"/>
      <c r="GZ2" s="425"/>
      <c r="HA2" s="424"/>
      <c r="HB2" s="424"/>
      <c r="HC2" s="425"/>
      <c r="HD2" s="425"/>
      <c r="HE2" s="425"/>
      <c r="HF2" s="425"/>
      <c r="HG2" s="425"/>
      <c r="HH2" s="425"/>
      <c r="HI2" s="424"/>
      <c r="HJ2" s="424"/>
      <c r="HK2" s="425"/>
      <c r="HL2" s="425"/>
      <c r="HM2" s="425"/>
      <c r="HN2" s="425"/>
      <c r="HO2" s="425"/>
      <c r="HP2" s="425"/>
      <c r="HQ2" s="424"/>
      <c r="HR2" s="424"/>
      <c r="HS2" s="425"/>
      <c r="HT2" s="425"/>
      <c r="HU2" s="425"/>
      <c r="HV2" s="425"/>
      <c r="HW2" s="425"/>
      <c r="HX2" s="425"/>
      <c r="HY2" s="424"/>
      <c r="HZ2" s="424"/>
      <c r="IA2" s="425"/>
      <c r="IB2" s="425"/>
      <c r="IC2" s="425"/>
      <c r="ID2" s="425"/>
      <c r="IE2" s="425"/>
      <c r="IF2" s="425"/>
      <c r="IG2" s="424"/>
      <c r="IH2" s="424"/>
      <c r="II2" s="425"/>
      <c r="IJ2" s="425"/>
      <c r="IK2" s="425"/>
      <c r="IL2" s="425"/>
      <c r="IM2" s="425"/>
      <c r="IN2" s="425"/>
      <c r="IO2" s="424"/>
      <c r="IP2" s="424"/>
      <c r="IQ2" s="425"/>
      <c r="IR2" s="425"/>
      <c r="IS2" s="425"/>
      <c r="IT2" s="425"/>
      <c r="IU2" s="425"/>
      <c r="IV2" s="425"/>
      <c r="IW2" s="424"/>
      <c r="IX2" s="424"/>
      <c r="IY2" s="425"/>
      <c r="IZ2" s="425"/>
      <c r="JA2" s="425"/>
      <c r="JB2" s="425"/>
      <c r="JC2" s="425"/>
      <c r="JD2" s="425"/>
      <c r="JE2" s="424"/>
      <c r="JF2" s="424"/>
      <c r="JG2" s="425"/>
      <c r="JH2" s="425"/>
      <c r="JI2" s="425"/>
      <c r="JJ2" s="425"/>
      <c r="JK2" s="425"/>
      <c r="JL2" s="425"/>
      <c r="JM2" s="424"/>
      <c r="JN2" s="424"/>
      <c r="JO2" s="425"/>
      <c r="JP2" s="425"/>
      <c r="JQ2" s="425"/>
      <c r="JR2" s="425"/>
      <c r="JS2" s="425"/>
      <c r="JT2" s="425"/>
      <c r="JU2" s="424"/>
      <c r="JV2" s="424"/>
      <c r="JW2" s="425"/>
      <c r="JX2" s="425"/>
      <c r="JY2" s="425"/>
      <c r="JZ2" s="425"/>
      <c r="KA2" s="425"/>
      <c r="KB2" s="425"/>
      <c r="KC2" s="424"/>
      <c r="KD2" s="424"/>
      <c r="KE2" s="425"/>
      <c r="KF2" s="425"/>
      <c r="KG2" s="425"/>
      <c r="KH2" s="425"/>
      <c r="KI2" s="425"/>
      <c r="KJ2" s="425"/>
      <c r="KK2" s="424"/>
      <c r="KL2" s="424"/>
      <c r="KM2" s="425"/>
      <c r="KN2" s="425"/>
      <c r="KO2" s="425"/>
      <c r="KP2" s="425"/>
      <c r="KQ2" s="425"/>
      <c r="KR2" s="425"/>
      <c r="KS2" s="424"/>
      <c r="KT2" s="424"/>
      <c r="KU2" s="425"/>
      <c r="KV2" s="425"/>
      <c r="KW2" s="425"/>
      <c r="KX2" s="425"/>
      <c r="KY2" s="425"/>
      <c r="KZ2" s="425"/>
      <c r="LA2" s="424"/>
      <c r="LB2" s="424"/>
      <c r="LC2" s="425"/>
      <c r="LD2" s="425"/>
      <c r="LE2" s="425"/>
      <c r="LF2" s="425"/>
      <c r="LG2" s="425"/>
      <c r="LH2" s="425"/>
      <c r="LI2" s="424"/>
      <c r="LJ2" s="424"/>
      <c r="LK2" s="425"/>
      <c r="LL2" s="425"/>
      <c r="LM2" s="425"/>
      <c r="LN2" s="425"/>
      <c r="LO2" s="425"/>
      <c r="LP2" s="425"/>
      <c r="LQ2" s="424"/>
      <c r="LR2" s="424"/>
      <c r="LS2" s="425"/>
      <c r="LT2" s="425"/>
      <c r="LU2" s="425"/>
      <c r="LV2" s="425"/>
      <c r="LW2" s="425"/>
      <c r="LX2" s="425"/>
      <c r="LY2" s="424"/>
      <c r="LZ2" s="424"/>
      <c r="MA2" s="425"/>
      <c r="MB2" s="425"/>
      <c r="MC2" s="425"/>
      <c r="MD2" s="425"/>
      <c r="ME2" s="425"/>
      <c r="MF2" s="425"/>
      <c r="MG2" s="424"/>
      <c r="MH2" s="424"/>
      <c r="MI2" s="425"/>
      <c r="MJ2" s="425"/>
      <c r="MK2" s="425"/>
      <c r="ML2" s="425"/>
      <c r="MM2" s="425"/>
      <c r="MN2" s="425"/>
      <c r="MO2" s="424"/>
      <c r="MP2" s="424"/>
      <c r="MQ2" s="425"/>
      <c r="MR2" s="425"/>
      <c r="MS2" s="425"/>
      <c r="MT2" s="425"/>
      <c r="MU2" s="425"/>
      <c r="MV2" s="425"/>
      <c r="MW2" s="424"/>
      <c r="MX2" s="424"/>
      <c r="MY2" s="425"/>
      <c r="MZ2" s="425"/>
      <c r="NA2" s="425"/>
      <c r="NB2" s="425"/>
      <c r="NC2" s="425"/>
      <c r="ND2" s="425"/>
      <c r="NE2" s="424"/>
      <c r="NF2" s="424"/>
      <c r="NG2" s="425"/>
      <c r="NH2" s="425"/>
      <c r="NI2" s="425"/>
      <c r="NJ2" s="425"/>
      <c r="NK2" s="425"/>
      <c r="NL2" s="425"/>
      <c r="NM2" s="424"/>
      <c r="NN2" s="424"/>
      <c r="NO2" s="425"/>
      <c r="NP2" s="425"/>
      <c r="NQ2" s="425"/>
      <c r="NR2" s="425"/>
      <c r="NS2" s="425"/>
      <c r="NT2" s="425"/>
      <c r="NU2" s="424"/>
      <c r="NV2" s="424"/>
      <c r="NW2" s="425"/>
      <c r="NX2" s="425"/>
      <c r="NY2" s="425"/>
      <c r="NZ2" s="425"/>
      <c r="OA2" s="425"/>
      <c r="OB2" s="425"/>
      <c r="OC2" s="424"/>
      <c r="OD2" s="424"/>
      <c r="OE2" s="425"/>
      <c r="OF2" s="425"/>
      <c r="OG2" s="425"/>
      <c r="OH2" s="425"/>
      <c r="OI2" s="425"/>
      <c r="OJ2" s="425"/>
      <c r="OK2" s="424"/>
      <c r="OL2" s="424"/>
      <c r="OM2" s="425"/>
      <c r="ON2" s="425"/>
      <c r="OO2" s="425"/>
      <c r="OP2" s="425"/>
      <c r="OQ2" s="425"/>
      <c r="OR2" s="425"/>
      <c r="OS2" s="424"/>
      <c r="OT2" s="424"/>
      <c r="OU2" s="425"/>
      <c r="OV2" s="425"/>
      <c r="OW2" s="425"/>
      <c r="OX2" s="425"/>
      <c r="OY2" s="425"/>
      <c r="OZ2" s="425"/>
      <c r="PA2" s="424"/>
      <c r="PB2" s="424"/>
      <c r="PC2" s="425"/>
      <c r="PD2" s="425"/>
      <c r="PE2" s="425"/>
      <c r="PF2" s="425"/>
      <c r="PG2" s="425"/>
      <c r="PH2" s="425"/>
      <c r="PI2" s="424"/>
      <c r="PJ2" s="424"/>
      <c r="PK2" s="425"/>
      <c r="PL2" s="425"/>
      <c r="PM2" s="425"/>
      <c r="PN2" s="425"/>
      <c r="PO2" s="425"/>
      <c r="PP2" s="425"/>
      <c r="PQ2" s="424"/>
      <c r="PR2" s="424"/>
      <c r="PS2" s="425"/>
      <c r="PT2" s="425"/>
      <c r="PU2" s="425"/>
      <c r="PV2" s="425"/>
      <c r="PW2" s="425"/>
      <c r="PX2" s="425"/>
      <c r="PY2" s="424"/>
      <c r="PZ2" s="424"/>
      <c r="QA2" s="425"/>
      <c r="QB2" s="425"/>
      <c r="QC2" s="425"/>
      <c r="QD2" s="425"/>
      <c r="QE2" s="425"/>
      <c r="QF2" s="425"/>
      <c r="QG2" s="424"/>
      <c r="QH2" s="424"/>
      <c r="QI2" s="425"/>
      <c r="QJ2" s="425"/>
      <c r="QK2" s="425"/>
      <c r="QL2" s="425"/>
      <c r="QM2" s="425"/>
      <c r="QN2" s="425"/>
      <c r="QO2" s="424"/>
      <c r="QP2" s="424"/>
      <c r="QQ2" s="425"/>
      <c r="QR2" s="425"/>
      <c r="QS2" s="425"/>
      <c r="QT2" s="425"/>
      <c r="QU2" s="425"/>
      <c r="QV2" s="425"/>
      <c r="QW2" s="424"/>
      <c r="QX2" s="424"/>
      <c r="QY2" s="425"/>
      <c r="QZ2" s="425"/>
      <c r="RA2" s="425"/>
      <c r="RB2" s="425"/>
      <c r="RC2" s="425"/>
      <c r="RD2" s="425"/>
      <c r="RE2" s="424"/>
      <c r="RF2" s="424"/>
      <c r="RG2" s="425"/>
      <c r="RH2" s="425"/>
      <c r="RI2" s="425"/>
      <c r="RJ2" s="425"/>
      <c r="RK2" s="425"/>
      <c r="RL2" s="425"/>
      <c r="RM2" s="424"/>
      <c r="RN2" s="424"/>
      <c r="RO2" s="425"/>
      <c r="RP2" s="425"/>
      <c r="RQ2" s="425"/>
      <c r="RR2" s="425"/>
      <c r="RS2" s="425"/>
      <c r="RT2" s="425"/>
      <c r="RU2" s="424"/>
      <c r="RV2" s="424"/>
      <c r="RW2" s="425"/>
      <c r="RX2" s="425"/>
      <c r="RY2" s="425"/>
      <c r="RZ2" s="425"/>
      <c r="SA2" s="425"/>
      <c r="SB2" s="425"/>
      <c r="SC2" s="424"/>
      <c r="SD2" s="424"/>
      <c r="SE2" s="425"/>
      <c r="SF2" s="425"/>
      <c r="SG2" s="425"/>
      <c r="SH2" s="425"/>
      <c r="SI2" s="425"/>
      <c r="SJ2" s="425"/>
      <c r="SK2" s="424"/>
      <c r="SL2" s="424"/>
      <c r="SM2" s="425"/>
      <c r="SN2" s="425"/>
      <c r="SO2" s="425"/>
      <c r="SP2" s="425"/>
      <c r="SQ2" s="425"/>
      <c r="SR2" s="425"/>
      <c r="SS2" s="424"/>
      <c r="ST2" s="424"/>
      <c r="SU2" s="425"/>
      <c r="SV2" s="425"/>
      <c r="SW2" s="425"/>
      <c r="SX2" s="425"/>
      <c r="SY2" s="425"/>
      <c r="SZ2" s="425"/>
      <c r="TA2" s="424"/>
      <c r="TB2" s="424"/>
      <c r="TC2" s="425"/>
      <c r="TD2" s="425"/>
      <c r="TE2" s="425"/>
      <c r="TF2" s="425"/>
      <c r="TG2" s="425"/>
      <c r="TH2" s="425"/>
      <c r="TI2" s="424"/>
      <c r="TJ2" s="424"/>
      <c r="TK2" s="425"/>
      <c r="TL2" s="425"/>
      <c r="TM2" s="425"/>
      <c r="TN2" s="425"/>
      <c r="TO2" s="425"/>
      <c r="TP2" s="425"/>
      <c r="TQ2" s="424"/>
      <c r="TR2" s="424"/>
      <c r="TS2" s="425"/>
      <c r="TT2" s="425"/>
      <c r="TU2" s="425"/>
      <c r="TV2" s="425"/>
      <c r="TW2" s="425"/>
      <c r="TX2" s="425"/>
      <c r="TY2" s="424"/>
      <c r="TZ2" s="424"/>
      <c r="UA2" s="425"/>
      <c r="UB2" s="425"/>
      <c r="UC2" s="425"/>
      <c r="UD2" s="425"/>
      <c r="UE2" s="425"/>
      <c r="UF2" s="425"/>
      <c r="UG2" s="424"/>
      <c r="UH2" s="424"/>
      <c r="UI2" s="425"/>
      <c r="UJ2" s="425"/>
      <c r="UK2" s="425"/>
      <c r="UL2" s="425"/>
      <c r="UM2" s="425"/>
      <c r="UN2" s="425"/>
      <c r="UO2" s="424"/>
      <c r="UP2" s="424"/>
      <c r="UQ2" s="425"/>
      <c r="UR2" s="425"/>
      <c r="US2" s="425"/>
      <c r="UT2" s="425"/>
      <c r="UU2" s="425"/>
      <c r="UV2" s="425"/>
      <c r="UW2" s="424"/>
      <c r="UX2" s="424"/>
      <c r="UY2" s="425"/>
      <c r="UZ2" s="425"/>
      <c r="VA2" s="425"/>
      <c r="VB2" s="425"/>
      <c r="VC2" s="425"/>
      <c r="VD2" s="425"/>
      <c r="VE2" s="424"/>
      <c r="VF2" s="424"/>
      <c r="VG2" s="425"/>
      <c r="VH2" s="425"/>
      <c r="VI2" s="425"/>
      <c r="VJ2" s="425"/>
      <c r="VK2" s="425"/>
      <c r="VL2" s="425"/>
      <c r="VM2" s="424"/>
      <c r="VN2" s="424"/>
      <c r="VO2" s="425"/>
      <c r="VP2" s="425"/>
      <c r="VQ2" s="425"/>
      <c r="VR2" s="425"/>
      <c r="VS2" s="425"/>
      <c r="VT2" s="425"/>
      <c r="VU2" s="424"/>
      <c r="VV2" s="424"/>
      <c r="VW2" s="425"/>
      <c r="VX2" s="425"/>
      <c r="VY2" s="425"/>
      <c r="VZ2" s="425"/>
      <c r="WA2" s="425"/>
      <c r="WB2" s="425"/>
      <c r="WC2" s="424"/>
      <c r="WD2" s="424"/>
      <c r="WE2" s="425"/>
      <c r="WF2" s="425"/>
      <c r="WG2" s="425"/>
      <c r="WH2" s="425"/>
      <c r="WI2" s="425"/>
      <c r="WJ2" s="425"/>
      <c r="WK2" s="424"/>
      <c r="WL2" s="424"/>
      <c r="WM2" s="425"/>
      <c r="WN2" s="425"/>
      <c r="WO2" s="425"/>
      <c r="WP2" s="425"/>
      <c r="WQ2" s="425"/>
      <c r="WR2" s="425"/>
      <c r="WS2" s="424"/>
      <c r="WT2" s="424"/>
      <c r="WU2" s="425"/>
      <c r="WV2" s="425"/>
      <c r="WW2" s="425"/>
      <c r="WX2" s="425"/>
      <c r="WY2" s="425"/>
      <c r="WZ2" s="425"/>
      <c r="XA2" s="424"/>
      <c r="XB2" s="424"/>
      <c r="XC2" s="425"/>
      <c r="XD2" s="425"/>
      <c r="XE2" s="425"/>
      <c r="XF2" s="425"/>
      <c r="XG2" s="425"/>
      <c r="XH2" s="425"/>
      <c r="XI2" s="424"/>
      <c r="XJ2" s="424"/>
      <c r="XK2" s="425"/>
      <c r="XL2" s="425"/>
      <c r="XM2" s="425"/>
      <c r="XN2" s="425"/>
      <c r="XO2" s="425"/>
      <c r="XP2" s="425"/>
      <c r="XQ2" s="424"/>
      <c r="XR2" s="424"/>
      <c r="XS2" s="425"/>
      <c r="XT2" s="425"/>
      <c r="XU2" s="425"/>
      <c r="XV2" s="425"/>
      <c r="XW2" s="425"/>
      <c r="XX2" s="425"/>
      <c r="XY2" s="424"/>
      <c r="XZ2" s="424"/>
      <c r="YA2" s="425"/>
      <c r="YB2" s="425"/>
      <c r="YC2" s="425"/>
      <c r="YD2" s="425"/>
      <c r="YE2" s="425"/>
      <c r="YF2" s="425"/>
      <c r="YG2" s="424"/>
      <c r="YH2" s="424"/>
      <c r="YI2" s="425"/>
      <c r="YJ2" s="425"/>
      <c r="YK2" s="425"/>
      <c r="YL2" s="425"/>
      <c r="YM2" s="425"/>
      <c r="YN2" s="425"/>
      <c r="YO2" s="424"/>
      <c r="YP2" s="424"/>
      <c r="YQ2" s="425"/>
      <c r="YR2" s="425"/>
      <c r="YS2" s="425"/>
      <c r="YT2" s="425"/>
      <c r="YU2" s="425"/>
      <c r="YV2" s="425"/>
      <c r="YW2" s="424"/>
      <c r="YX2" s="424"/>
      <c r="YY2" s="425"/>
      <c r="YZ2" s="425"/>
      <c r="ZA2" s="425"/>
      <c r="ZB2" s="425"/>
      <c r="ZC2" s="425"/>
      <c r="ZD2" s="425"/>
      <c r="ZE2" s="424"/>
      <c r="ZF2" s="424"/>
      <c r="ZG2" s="425"/>
      <c r="ZH2" s="425"/>
      <c r="ZI2" s="425"/>
      <c r="ZJ2" s="425"/>
      <c r="ZK2" s="425"/>
      <c r="ZL2" s="425"/>
      <c r="ZM2" s="424"/>
      <c r="ZN2" s="424"/>
      <c r="ZO2" s="425"/>
      <c r="ZP2" s="425"/>
      <c r="ZQ2" s="425"/>
      <c r="ZR2" s="425"/>
      <c r="ZS2" s="425"/>
      <c r="ZT2" s="425"/>
      <c r="ZU2" s="424"/>
      <c r="ZV2" s="424"/>
      <c r="ZW2" s="425"/>
      <c r="ZX2" s="425"/>
      <c r="ZY2" s="425"/>
      <c r="ZZ2" s="425"/>
      <c r="AAA2" s="425"/>
      <c r="AAB2" s="425"/>
      <c r="AAC2" s="424"/>
      <c r="AAD2" s="424"/>
      <c r="AAE2" s="425"/>
      <c r="AAF2" s="425"/>
      <c r="AAG2" s="425"/>
      <c r="AAH2" s="425"/>
      <c r="AAI2" s="425"/>
      <c r="AAJ2" s="425"/>
      <c r="AAK2" s="424"/>
      <c r="AAL2" s="424"/>
      <c r="AAM2" s="425"/>
      <c r="AAN2" s="425"/>
      <c r="AAO2" s="425"/>
      <c r="AAP2" s="425"/>
      <c r="AAQ2" s="425"/>
      <c r="AAR2" s="425"/>
      <c r="AAS2" s="424"/>
      <c r="AAT2" s="424"/>
      <c r="AAU2" s="425"/>
      <c r="AAV2" s="425"/>
      <c r="AAW2" s="425"/>
      <c r="AAX2" s="425"/>
      <c r="AAY2" s="425"/>
      <c r="AAZ2" s="425"/>
      <c r="ABA2" s="424"/>
      <c r="ABB2" s="424"/>
      <c r="ABC2" s="425"/>
      <c r="ABD2" s="425"/>
      <c r="ABE2" s="425"/>
      <c r="ABF2" s="425"/>
      <c r="ABG2" s="425"/>
      <c r="ABH2" s="425"/>
      <c r="ABI2" s="424"/>
      <c r="ABJ2" s="424"/>
      <c r="ABK2" s="425"/>
      <c r="ABL2" s="425"/>
      <c r="ABM2" s="425"/>
      <c r="ABN2" s="425"/>
      <c r="ABO2" s="425"/>
      <c r="ABP2" s="425"/>
      <c r="ABQ2" s="424"/>
      <c r="ABR2" s="424"/>
      <c r="ABS2" s="425"/>
      <c r="ABT2" s="425"/>
      <c r="ABU2" s="425"/>
      <c r="ABV2" s="425"/>
      <c r="ABW2" s="425"/>
      <c r="ABX2" s="425"/>
      <c r="ABY2" s="424"/>
      <c r="ABZ2" s="424"/>
      <c r="ACA2" s="425"/>
      <c r="ACB2" s="425"/>
      <c r="ACC2" s="425"/>
      <c r="ACD2" s="425"/>
      <c r="ACE2" s="425"/>
      <c r="ACF2" s="425"/>
      <c r="ACG2" s="424"/>
      <c r="ACH2" s="424"/>
      <c r="ACI2" s="425"/>
      <c r="ACJ2" s="425"/>
      <c r="ACK2" s="425"/>
      <c r="ACL2" s="425"/>
      <c r="ACM2" s="425"/>
      <c r="ACN2" s="425"/>
      <c r="ACO2" s="424"/>
      <c r="ACP2" s="424"/>
      <c r="ACQ2" s="425"/>
      <c r="ACR2" s="425"/>
      <c r="ACS2" s="425"/>
      <c r="ACT2" s="425"/>
      <c r="ACU2" s="425"/>
      <c r="ACV2" s="425"/>
      <c r="ACW2" s="424"/>
      <c r="ACX2" s="424"/>
      <c r="ACY2" s="425"/>
      <c r="ACZ2" s="425"/>
      <c r="ADA2" s="425"/>
      <c r="ADB2" s="425"/>
      <c r="ADC2" s="425"/>
      <c r="ADD2" s="425"/>
      <c r="ADE2" s="424"/>
      <c r="ADF2" s="424"/>
      <c r="ADG2" s="425"/>
      <c r="ADH2" s="425"/>
      <c r="ADI2" s="425"/>
      <c r="ADJ2" s="425"/>
      <c r="ADK2" s="425"/>
      <c r="ADL2" s="425"/>
      <c r="ADM2" s="424"/>
      <c r="ADN2" s="424"/>
      <c r="ADO2" s="425"/>
      <c r="ADP2" s="425"/>
      <c r="ADQ2" s="425"/>
      <c r="ADR2" s="425"/>
      <c r="ADS2" s="425"/>
      <c r="ADT2" s="425"/>
      <c r="ADU2" s="424"/>
      <c r="ADV2" s="424"/>
      <c r="ADW2" s="425"/>
      <c r="ADX2" s="425"/>
      <c r="ADY2" s="425"/>
      <c r="ADZ2" s="425"/>
      <c r="AEA2" s="425"/>
      <c r="AEB2" s="425"/>
      <c r="AEC2" s="424"/>
      <c r="AED2" s="424"/>
      <c r="AEE2" s="425"/>
      <c r="AEF2" s="425"/>
      <c r="AEG2" s="425"/>
      <c r="AEH2" s="425"/>
      <c r="AEI2" s="425"/>
      <c r="AEJ2" s="425"/>
      <c r="AEK2" s="424"/>
      <c r="AEL2" s="424"/>
      <c r="AEM2" s="425"/>
      <c r="AEN2" s="425"/>
      <c r="AEO2" s="425"/>
      <c r="AEP2" s="425"/>
      <c r="AEQ2" s="425"/>
      <c r="AER2" s="425"/>
      <c r="AES2" s="424"/>
      <c r="AET2" s="424"/>
      <c r="AEU2" s="425"/>
      <c r="AEV2" s="425"/>
      <c r="AEW2" s="425"/>
      <c r="AEX2" s="425"/>
      <c r="AEY2" s="425"/>
      <c r="AEZ2" s="425"/>
      <c r="AFA2" s="424"/>
      <c r="AFB2" s="424"/>
      <c r="AFC2" s="425"/>
      <c r="AFD2" s="425"/>
      <c r="AFE2" s="425"/>
      <c r="AFF2" s="425"/>
      <c r="AFG2" s="425"/>
      <c r="AFH2" s="425"/>
      <c r="AFI2" s="424"/>
      <c r="AFJ2" s="424"/>
      <c r="AFK2" s="425"/>
      <c r="AFL2" s="425"/>
      <c r="AFM2" s="425"/>
      <c r="AFN2" s="425"/>
      <c r="AFO2" s="425"/>
      <c r="AFP2" s="425"/>
      <c r="AFQ2" s="424"/>
      <c r="AFR2" s="424"/>
      <c r="AFS2" s="425"/>
      <c r="AFT2" s="425"/>
      <c r="AFU2" s="425"/>
      <c r="AFV2" s="425"/>
      <c r="AFW2" s="425"/>
      <c r="AFX2" s="425"/>
      <c r="AFY2" s="424"/>
      <c r="AFZ2" s="424"/>
      <c r="AGA2" s="425"/>
      <c r="AGB2" s="425"/>
      <c r="AGC2" s="425"/>
      <c r="AGD2" s="425"/>
      <c r="AGE2" s="425"/>
      <c r="AGF2" s="425"/>
      <c r="AGG2" s="424"/>
      <c r="AGH2" s="424"/>
      <c r="AGI2" s="425"/>
      <c r="AGJ2" s="425"/>
      <c r="AGK2" s="425"/>
      <c r="AGL2" s="425"/>
      <c r="AGM2" s="425"/>
      <c r="AGN2" s="425"/>
      <c r="AGO2" s="424"/>
      <c r="AGP2" s="424"/>
      <c r="AGQ2" s="425"/>
      <c r="AGR2" s="425"/>
      <c r="AGS2" s="425"/>
      <c r="AGT2" s="425"/>
      <c r="AGU2" s="425"/>
      <c r="AGV2" s="425"/>
      <c r="AGW2" s="424"/>
      <c r="AGX2" s="424"/>
      <c r="AGY2" s="425"/>
      <c r="AGZ2" s="425"/>
      <c r="AHA2" s="425"/>
      <c r="AHB2" s="425"/>
      <c r="AHC2" s="425"/>
      <c r="AHD2" s="425"/>
      <c r="AHE2" s="424"/>
      <c r="AHF2" s="424"/>
      <c r="AHG2" s="425"/>
      <c r="AHH2" s="425"/>
      <c r="AHI2" s="425"/>
      <c r="AHJ2" s="425"/>
      <c r="AHK2" s="425"/>
      <c r="AHL2" s="425"/>
      <c r="AHM2" s="424"/>
      <c r="AHN2" s="424"/>
      <c r="AHO2" s="425"/>
      <c r="AHP2" s="425"/>
      <c r="AHQ2" s="425"/>
      <c r="AHR2" s="425"/>
      <c r="AHS2" s="425"/>
      <c r="AHT2" s="425"/>
      <c r="AHU2" s="424"/>
      <c r="AHV2" s="424"/>
      <c r="AHW2" s="425"/>
      <c r="AHX2" s="425"/>
      <c r="AHY2" s="425"/>
      <c r="AHZ2" s="425"/>
      <c r="AIA2" s="425"/>
      <c r="AIB2" s="425"/>
      <c r="AIC2" s="424"/>
      <c r="AID2" s="424"/>
      <c r="AIE2" s="425"/>
      <c r="AIF2" s="425"/>
      <c r="AIG2" s="425"/>
      <c r="AIH2" s="425"/>
      <c r="AII2" s="425"/>
      <c r="AIJ2" s="425"/>
      <c r="AIK2" s="424"/>
      <c r="AIL2" s="424"/>
      <c r="AIM2" s="425"/>
      <c r="AIN2" s="425"/>
      <c r="AIO2" s="425"/>
      <c r="AIP2" s="425"/>
      <c r="AIQ2" s="425"/>
      <c r="AIR2" s="425"/>
      <c r="AIS2" s="424"/>
      <c r="AIT2" s="424"/>
      <c r="AIU2" s="425"/>
      <c r="AIV2" s="425"/>
      <c r="AIW2" s="425"/>
      <c r="AIX2" s="425"/>
      <c r="AIY2" s="425"/>
      <c r="AIZ2" s="425"/>
      <c r="AJA2" s="424"/>
      <c r="AJB2" s="424"/>
      <c r="AJC2" s="425"/>
      <c r="AJD2" s="425"/>
      <c r="AJE2" s="425"/>
      <c r="AJF2" s="425"/>
      <c r="AJG2" s="425"/>
      <c r="AJH2" s="425"/>
      <c r="AJI2" s="424"/>
      <c r="AJJ2" s="424"/>
      <c r="AJK2" s="425"/>
      <c r="AJL2" s="425"/>
      <c r="AJM2" s="425"/>
      <c r="AJN2" s="425"/>
      <c r="AJO2" s="425"/>
      <c r="AJP2" s="425"/>
      <c r="AJQ2" s="424"/>
      <c r="AJR2" s="424"/>
      <c r="AJS2" s="425"/>
      <c r="AJT2" s="425"/>
      <c r="AJU2" s="425"/>
      <c r="AJV2" s="425"/>
      <c r="AJW2" s="425"/>
      <c r="AJX2" s="425"/>
      <c r="AJY2" s="424"/>
      <c r="AJZ2" s="424"/>
      <c r="AKA2" s="425"/>
      <c r="AKB2" s="425"/>
      <c r="AKC2" s="425"/>
      <c r="AKD2" s="425"/>
      <c r="AKE2" s="425"/>
      <c r="AKF2" s="425"/>
      <c r="AKG2" s="424"/>
      <c r="AKH2" s="424"/>
      <c r="AKI2" s="425"/>
      <c r="AKJ2" s="425"/>
      <c r="AKK2" s="425"/>
      <c r="AKL2" s="425"/>
      <c r="AKM2" s="425"/>
      <c r="AKN2" s="425"/>
      <c r="AKO2" s="424"/>
      <c r="AKP2" s="424"/>
      <c r="AKQ2" s="425"/>
      <c r="AKR2" s="425"/>
      <c r="AKS2" s="425"/>
      <c r="AKT2" s="425"/>
      <c r="AKU2" s="425"/>
      <c r="AKV2" s="425"/>
      <c r="AKW2" s="424"/>
      <c r="AKX2" s="424"/>
      <c r="AKY2" s="425"/>
      <c r="AKZ2" s="425"/>
      <c r="ALA2" s="425"/>
      <c r="ALB2" s="425"/>
      <c r="ALC2" s="425"/>
      <c r="ALD2" s="425"/>
      <c r="ALE2" s="424"/>
      <c r="ALF2" s="424"/>
      <c r="ALG2" s="425"/>
      <c r="ALH2" s="425"/>
      <c r="ALI2" s="425"/>
      <c r="ALJ2" s="425"/>
      <c r="ALK2" s="425"/>
      <c r="ALL2" s="425"/>
      <c r="ALM2" s="424"/>
      <c r="ALN2" s="424"/>
      <c r="ALO2" s="425"/>
      <c r="ALP2" s="425"/>
      <c r="ALQ2" s="425"/>
      <c r="ALR2" s="425"/>
      <c r="ALS2" s="425"/>
      <c r="ALT2" s="425"/>
      <c r="ALU2" s="424"/>
      <c r="ALV2" s="424"/>
      <c r="ALW2" s="425"/>
      <c r="ALX2" s="425"/>
      <c r="ALY2" s="425"/>
      <c r="ALZ2" s="425"/>
      <c r="AMA2" s="425"/>
      <c r="AMB2" s="425"/>
      <c r="AMC2" s="424"/>
      <c r="AMD2" s="424"/>
      <c r="AME2" s="425"/>
      <c r="AMF2" s="425"/>
      <c r="AMG2" s="425"/>
      <c r="AMH2" s="425"/>
      <c r="AMI2" s="425"/>
      <c r="AMJ2" s="425"/>
      <c r="AMK2" s="424"/>
      <c r="AML2" s="424"/>
      <c r="AMM2" s="425"/>
      <c r="AMN2" s="425"/>
      <c r="AMO2" s="425"/>
      <c r="AMP2" s="425"/>
      <c r="AMQ2" s="425"/>
      <c r="AMR2" s="425"/>
      <c r="AMS2" s="424"/>
      <c r="AMT2" s="424"/>
      <c r="AMU2" s="425"/>
      <c r="AMV2" s="425"/>
      <c r="AMW2" s="425"/>
      <c r="AMX2" s="425"/>
      <c r="AMY2" s="425"/>
      <c r="AMZ2" s="425"/>
      <c r="ANA2" s="424"/>
      <c r="ANB2" s="424"/>
      <c r="ANC2" s="425"/>
      <c r="AND2" s="425"/>
      <c r="ANE2" s="425"/>
      <c r="ANF2" s="425"/>
      <c r="ANG2" s="425"/>
      <c r="ANH2" s="425"/>
      <c r="ANI2" s="424"/>
      <c r="ANJ2" s="424"/>
      <c r="ANK2" s="425"/>
      <c r="ANL2" s="425"/>
      <c r="ANM2" s="425"/>
      <c r="ANN2" s="425"/>
      <c r="ANO2" s="425"/>
      <c r="ANP2" s="425"/>
      <c r="ANQ2" s="424"/>
      <c r="ANR2" s="424"/>
      <c r="ANS2" s="425"/>
      <c r="ANT2" s="425"/>
      <c r="ANU2" s="425"/>
      <c r="ANV2" s="425"/>
      <c r="ANW2" s="425"/>
      <c r="ANX2" s="425"/>
      <c r="ANY2" s="424"/>
      <c r="ANZ2" s="424"/>
      <c r="AOA2" s="425"/>
      <c r="AOB2" s="425"/>
      <c r="AOC2" s="425"/>
      <c r="AOD2" s="425"/>
      <c r="AOE2" s="425"/>
      <c r="AOF2" s="425"/>
      <c r="AOG2" s="424"/>
      <c r="AOH2" s="424"/>
      <c r="AOI2" s="425"/>
      <c r="AOJ2" s="425"/>
      <c r="AOK2" s="425"/>
      <c r="AOL2" s="425"/>
      <c r="AOM2" s="425"/>
      <c r="AON2" s="425"/>
      <c r="AOO2" s="424"/>
      <c r="AOP2" s="424"/>
      <c r="AOQ2" s="425"/>
      <c r="AOR2" s="425"/>
      <c r="AOS2" s="425"/>
      <c r="AOT2" s="425"/>
      <c r="AOU2" s="425"/>
      <c r="AOV2" s="425"/>
      <c r="AOW2" s="424"/>
      <c r="AOX2" s="424"/>
      <c r="AOY2" s="425"/>
      <c r="AOZ2" s="425"/>
      <c r="APA2" s="425"/>
      <c r="APB2" s="425"/>
      <c r="APC2" s="425"/>
      <c r="APD2" s="425"/>
      <c r="APE2" s="424"/>
      <c r="APF2" s="424"/>
      <c r="APG2" s="425"/>
      <c r="APH2" s="425"/>
      <c r="API2" s="425"/>
      <c r="APJ2" s="425"/>
      <c r="APK2" s="425"/>
      <c r="APL2" s="425"/>
      <c r="APM2" s="424"/>
      <c r="APN2" s="424"/>
      <c r="APO2" s="425"/>
      <c r="APP2" s="425"/>
      <c r="APQ2" s="425"/>
      <c r="APR2" s="425"/>
      <c r="APS2" s="425"/>
      <c r="APT2" s="425"/>
      <c r="APU2" s="424"/>
      <c r="APV2" s="424"/>
      <c r="APW2" s="425"/>
      <c r="APX2" s="425"/>
      <c r="APY2" s="425"/>
      <c r="APZ2" s="425"/>
      <c r="AQA2" s="425"/>
      <c r="AQB2" s="425"/>
      <c r="AQC2" s="424"/>
      <c r="AQD2" s="424"/>
      <c r="AQE2" s="425"/>
      <c r="AQF2" s="425"/>
      <c r="AQG2" s="425"/>
      <c r="AQH2" s="425"/>
      <c r="AQI2" s="425"/>
      <c r="AQJ2" s="425"/>
      <c r="AQK2" s="424"/>
      <c r="AQL2" s="424"/>
      <c r="AQM2" s="425"/>
      <c r="AQN2" s="425"/>
      <c r="AQO2" s="425"/>
      <c r="AQP2" s="425"/>
      <c r="AQQ2" s="425"/>
      <c r="AQR2" s="425"/>
      <c r="AQS2" s="424"/>
      <c r="AQT2" s="424"/>
      <c r="AQU2" s="425"/>
      <c r="AQV2" s="425"/>
      <c r="AQW2" s="425"/>
      <c r="AQX2" s="425"/>
      <c r="AQY2" s="425"/>
      <c r="AQZ2" s="425"/>
      <c r="ARA2" s="424"/>
      <c r="ARB2" s="424"/>
      <c r="ARC2" s="425"/>
      <c r="ARD2" s="425"/>
      <c r="ARE2" s="425"/>
      <c r="ARF2" s="425"/>
      <c r="ARG2" s="425"/>
      <c r="ARH2" s="425"/>
      <c r="ARI2" s="424"/>
      <c r="ARJ2" s="424"/>
      <c r="ARK2" s="425"/>
      <c r="ARL2" s="425"/>
      <c r="ARM2" s="425"/>
      <c r="ARN2" s="425"/>
      <c r="ARO2" s="425"/>
      <c r="ARP2" s="425"/>
      <c r="ARQ2" s="424"/>
      <c r="ARR2" s="424"/>
      <c r="ARS2" s="425"/>
      <c r="ART2" s="425"/>
      <c r="ARU2" s="425"/>
      <c r="ARV2" s="425"/>
      <c r="ARW2" s="425"/>
      <c r="ARX2" s="425"/>
      <c r="ARY2" s="424"/>
      <c r="ARZ2" s="424"/>
      <c r="ASA2" s="425"/>
      <c r="ASB2" s="425"/>
      <c r="ASC2" s="425"/>
      <c r="ASD2" s="425"/>
      <c r="ASE2" s="425"/>
      <c r="ASF2" s="425"/>
      <c r="ASG2" s="424"/>
      <c r="ASH2" s="424"/>
      <c r="ASI2" s="425"/>
      <c r="ASJ2" s="425"/>
      <c r="ASK2" s="425"/>
      <c r="ASL2" s="425"/>
      <c r="ASM2" s="425"/>
      <c r="ASN2" s="425"/>
      <c r="ASO2" s="424"/>
      <c r="ASP2" s="424"/>
      <c r="ASQ2" s="425"/>
      <c r="ASR2" s="425"/>
      <c r="ASS2" s="425"/>
      <c r="AST2" s="425"/>
      <c r="ASU2" s="425"/>
      <c r="ASV2" s="425"/>
      <c r="ASW2" s="424"/>
      <c r="ASX2" s="424"/>
      <c r="ASY2" s="425"/>
      <c r="ASZ2" s="425"/>
      <c r="ATA2" s="425"/>
      <c r="ATB2" s="425"/>
      <c r="ATC2" s="425"/>
      <c r="ATD2" s="425"/>
      <c r="ATE2" s="424"/>
      <c r="ATF2" s="424"/>
      <c r="ATG2" s="425"/>
      <c r="ATH2" s="425"/>
      <c r="ATI2" s="425"/>
      <c r="ATJ2" s="425"/>
      <c r="ATK2" s="425"/>
      <c r="ATL2" s="425"/>
      <c r="ATM2" s="424"/>
      <c r="ATN2" s="424"/>
      <c r="ATO2" s="425"/>
      <c r="ATP2" s="425"/>
      <c r="ATQ2" s="425"/>
      <c r="ATR2" s="425"/>
      <c r="ATS2" s="425"/>
      <c r="ATT2" s="425"/>
      <c r="ATU2" s="424"/>
      <c r="ATV2" s="424"/>
      <c r="ATW2" s="425"/>
      <c r="ATX2" s="425"/>
      <c r="ATY2" s="425"/>
      <c r="ATZ2" s="425"/>
      <c r="AUA2" s="425"/>
      <c r="AUB2" s="425"/>
      <c r="AUC2" s="424"/>
      <c r="AUD2" s="424"/>
      <c r="AUE2" s="425"/>
      <c r="AUF2" s="425"/>
      <c r="AUG2" s="425"/>
      <c r="AUH2" s="425"/>
      <c r="AUI2" s="425"/>
      <c r="AUJ2" s="425"/>
      <c r="AUK2" s="424"/>
      <c r="AUL2" s="424"/>
      <c r="AUM2" s="425"/>
      <c r="AUN2" s="425"/>
      <c r="AUO2" s="425"/>
      <c r="AUP2" s="425"/>
      <c r="AUQ2" s="425"/>
      <c r="AUR2" s="425"/>
      <c r="AUS2" s="424"/>
      <c r="AUT2" s="424"/>
      <c r="AUU2" s="425"/>
      <c r="AUV2" s="425"/>
      <c r="AUW2" s="425"/>
      <c r="AUX2" s="425"/>
      <c r="AUY2" s="425"/>
      <c r="AUZ2" s="425"/>
      <c r="AVA2" s="424"/>
      <c r="AVB2" s="424"/>
      <c r="AVC2" s="425"/>
      <c r="AVD2" s="425"/>
      <c r="AVE2" s="425"/>
      <c r="AVF2" s="425"/>
      <c r="AVG2" s="425"/>
      <c r="AVH2" s="425"/>
      <c r="AVI2" s="424"/>
      <c r="AVJ2" s="424"/>
      <c r="AVK2" s="425"/>
      <c r="AVL2" s="425"/>
      <c r="AVM2" s="425"/>
      <c r="AVN2" s="425"/>
      <c r="AVO2" s="425"/>
      <c r="AVP2" s="425"/>
      <c r="AVQ2" s="424"/>
      <c r="AVR2" s="424"/>
      <c r="AVS2" s="425"/>
      <c r="AVT2" s="425"/>
      <c r="AVU2" s="425"/>
      <c r="AVV2" s="425"/>
      <c r="AVW2" s="425"/>
      <c r="AVX2" s="425"/>
      <c r="AVY2" s="424"/>
      <c r="AVZ2" s="424"/>
      <c r="AWA2" s="425"/>
      <c r="AWB2" s="425"/>
      <c r="AWC2" s="425"/>
      <c r="AWD2" s="425"/>
      <c r="AWE2" s="425"/>
      <c r="AWF2" s="425"/>
      <c r="AWG2" s="424"/>
      <c r="AWH2" s="424"/>
      <c r="AWI2" s="425"/>
      <c r="AWJ2" s="425"/>
      <c r="AWK2" s="425"/>
      <c r="AWL2" s="425"/>
      <c r="AWM2" s="425"/>
      <c r="AWN2" s="425"/>
      <c r="AWO2" s="424"/>
      <c r="AWP2" s="424"/>
      <c r="AWQ2" s="425"/>
      <c r="AWR2" s="425"/>
      <c r="AWS2" s="425"/>
      <c r="AWT2" s="425"/>
      <c r="AWU2" s="425"/>
      <c r="AWV2" s="425"/>
      <c r="AWW2" s="424"/>
      <c r="AWX2" s="424"/>
      <c r="AWY2" s="425"/>
      <c r="AWZ2" s="425"/>
      <c r="AXA2" s="425"/>
      <c r="AXB2" s="425"/>
      <c r="AXC2" s="425"/>
      <c r="AXD2" s="425"/>
      <c r="AXE2" s="424"/>
      <c r="AXF2" s="424"/>
      <c r="AXG2" s="425"/>
      <c r="AXH2" s="425"/>
      <c r="AXI2" s="425"/>
      <c r="AXJ2" s="425"/>
      <c r="AXK2" s="425"/>
      <c r="AXL2" s="425"/>
      <c r="AXM2" s="424"/>
      <c r="AXN2" s="424"/>
      <c r="AXO2" s="425"/>
      <c r="AXP2" s="425"/>
      <c r="AXQ2" s="425"/>
      <c r="AXR2" s="425"/>
      <c r="AXS2" s="425"/>
      <c r="AXT2" s="425"/>
      <c r="AXU2" s="424"/>
      <c r="AXV2" s="424"/>
      <c r="AXW2" s="425"/>
      <c r="AXX2" s="425"/>
      <c r="AXY2" s="425"/>
      <c r="AXZ2" s="425"/>
      <c r="AYA2" s="425"/>
      <c r="AYB2" s="425"/>
      <c r="AYC2" s="424"/>
      <c r="AYD2" s="424"/>
      <c r="AYE2" s="425"/>
      <c r="AYF2" s="425"/>
      <c r="AYG2" s="425"/>
      <c r="AYH2" s="425"/>
      <c r="AYI2" s="425"/>
      <c r="AYJ2" s="425"/>
      <c r="AYK2" s="424"/>
      <c r="AYL2" s="424"/>
      <c r="AYM2" s="425"/>
      <c r="AYN2" s="425"/>
      <c r="AYO2" s="425"/>
      <c r="AYP2" s="425"/>
      <c r="AYQ2" s="425"/>
      <c r="AYR2" s="425"/>
      <c r="AYS2" s="424"/>
      <c r="AYT2" s="424"/>
      <c r="AYU2" s="425"/>
      <c r="AYV2" s="425"/>
      <c r="AYW2" s="425"/>
      <c r="AYX2" s="425"/>
      <c r="AYY2" s="425"/>
      <c r="AYZ2" s="425"/>
      <c r="AZA2" s="424"/>
      <c r="AZB2" s="424"/>
      <c r="AZC2" s="425"/>
      <c r="AZD2" s="425"/>
      <c r="AZE2" s="425"/>
      <c r="AZF2" s="425"/>
      <c r="AZG2" s="425"/>
      <c r="AZH2" s="425"/>
      <c r="AZI2" s="424"/>
      <c r="AZJ2" s="424"/>
      <c r="AZK2" s="425"/>
      <c r="AZL2" s="425"/>
      <c r="AZM2" s="425"/>
      <c r="AZN2" s="425"/>
      <c r="AZO2" s="425"/>
      <c r="AZP2" s="425"/>
      <c r="AZQ2" s="424"/>
      <c r="AZR2" s="424"/>
      <c r="AZS2" s="425"/>
      <c r="AZT2" s="425"/>
      <c r="AZU2" s="425"/>
      <c r="AZV2" s="425"/>
      <c r="AZW2" s="425"/>
      <c r="AZX2" s="425"/>
      <c r="AZY2" s="424"/>
      <c r="AZZ2" s="424"/>
      <c r="BAA2" s="425"/>
      <c r="BAB2" s="425"/>
      <c r="BAC2" s="425"/>
      <c r="BAD2" s="425"/>
      <c r="BAE2" s="425"/>
      <c r="BAF2" s="425"/>
      <c r="BAG2" s="424"/>
      <c r="BAH2" s="424"/>
      <c r="BAI2" s="425"/>
      <c r="BAJ2" s="425"/>
      <c r="BAK2" s="425"/>
      <c r="BAL2" s="425"/>
      <c r="BAM2" s="425"/>
      <c r="BAN2" s="425"/>
      <c r="BAO2" s="424"/>
      <c r="BAP2" s="424"/>
      <c r="BAQ2" s="425"/>
      <c r="BAR2" s="425"/>
      <c r="BAS2" s="425"/>
      <c r="BAT2" s="425"/>
      <c r="BAU2" s="425"/>
      <c r="BAV2" s="425"/>
      <c r="BAW2" s="424"/>
      <c r="BAX2" s="424"/>
      <c r="BAY2" s="425"/>
      <c r="BAZ2" s="425"/>
      <c r="BBA2" s="425"/>
      <c r="BBB2" s="425"/>
      <c r="BBC2" s="425"/>
      <c r="BBD2" s="425"/>
      <c r="BBE2" s="424"/>
      <c r="BBF2" s="424"/>
      <c r="BBG2" s="425"/>
      <c r="BBH2" s="425"/>
      <c r="BBI2" s="425"/>
      <c r="BBJ2" s="425"/>
      <c r="BBK2" s="425"/>
      <c r="BBL2" s="425"/>
      <c r="BBM2" s="424"/>
      <c r="BBN2" s="424"/>
      <c r="BBO2" s="425"/>
      <c r="BBP2" s="425"/>
      <c r="BBQ2" s="425"/>
      <c r="BBR2" s="425"/>
      <c r="BBS2" s="425"/>
      <c r="BBT2" s="425"/>
      <c r="BBU2" s="424"/>
      <c r="BBV2" s="424"/>
      <c r="BBW2" s="425"/>
      <c r="BBX2" s="425"/>
      <c r="BBY2" s="425"/>
      <c r="BBZ2" s="425"/>
      <c r="BCA2" s="425"/>
      <c r="BCB2" s="425"/>
      <c r="BCC2" s="424"/>
      <c r="BCD2" s="424"/>
      <c r="BCE2" s="425"/>
      <c r="BCF2" s="425"/>
      <c r="BCG2" s="425"/>
      <c r="BCH2" s="425"/>
      <c r="BCI2" s="425"/>
      <c r="BCJ2" s="425"/>
      <c r="BCK2" s="424"/>
      <c r="BCL2" s="424"/>
      <c r="BCM2" s="425"/>
      <c r="BCN2" s="425"/>
      <c r="BCO2" s="425"/>
      <c r="BCP2" s="425"/>
      <c r="BCQ2" s="425"/>
      <c r="BCR2" s="425"/>
      <c r="BCS2" s="424"/>
      <c r="BCT2" s="424"/>
      <c r="BCU2" s="425"/>
      <c r="BCV2" s="425"/>
      <c r="BCW2" s="425"/>
      <c r="BCX2" s="425"/>
      <c r="BCY2" s="425"/>
      <c r="BCZ2" s="425"/>
      <c r="BDA2" s="424"/>
      <c r="BDB2" s="424"/>
      <c r="BDC2" s="425"/>
      <c r="BDD2" s="425"/>
      <c r="BDE2" s="425"/>
      <c r="BDF2" s="425"/>
      <c r="BDG2" s="425"/>
      <c r="BDH2" s="425"/>
      <c r="BDI2" s="424"/>
      <c r="BDJ2" s="424"/>
      <c r="BDK2" s="425"/>
      <c r="BDL2" s="425"/>
      <c r="BDM2" s="425"/>
      <c r="BDN2" s="425"/>
      <c r="BDO2" s="425"/>
      <c r="BDP2" s="425"/>
      <c r="BDQ2" s="424"/>
      <c r="BDR2" s="424"/>
      <c r="BDS2" s="425"/>
      <c r="BDT2" s="425"/>
      <c r="BDU2" s="425"/>
      <c r="BDV2" s="425"/>
      <c r="BDW2" s="425"/>
      <c r="BDX2" s="425"/>
      <c r="BDY2" s="424"/>
      <c r="BDZ2" s="424"/>
      <c r="BEA2" s="425"/>
      <c r="BEB2" s="425"/>
      <c r="BEC2" s="425"/>
      <c r="BED2" s="425"/>
      <c r="BEE2" s="425"/>
      <c r="BEF2" s="425"/>
      <c r="BEG2" s="424"/>
      <c r="BEH2" s="424"/>
      <c r="BEI2" s="425"/>
      <c r="BEJ2" s="425"/>
      <c r="BEK2" s="425"/>
      <c r="BEL2" s="425"/>
      <c r="BEM2" s="425"/>
      <c r="BEN2" s="425"/>
      <c r="BEO2" s="424"/>
      <c r="BEP2" s="424"/>
      <c r="BEQ2" s="425"/>
      <c r="BER2" s="425"/>
      <c r="BES2" s="425"/>
      <c r="BET2" s="425"/>
      <c r="BEU2" s="425"/>
      <c r="BEV2" s="425"/>
      <c r="BEW2" s="424"/>
      <c r="BEX2" s="424"/>
      <c r="BEY2" s="425"/>
      <c r="BEZ2" s="425"/>
      <c r="BFA2" s="425"/>
      <c r="BFB2" s="425"/>
      <c r="BFC2" s="425"/>
      <c r="BFD2" s="425"/>
      <c r="BFE2" s="424"/>
      <c r="BFF2" s="424"/>
      <c r="BFG2" s="425"/>
      <c r="BFH2" s="425"/>
      <c r="BFI2" s="425"/>
      <c r="BFJ2" s="425"/>
      <c r="BFK2" s="425"/>
      <c r="BFL2" s="425"/>
      <c r="BFM2" s="424"/>
      <c r="BFN2" s="424"/>
      <c r="BFO2" s="425"/>
      <c r="BFP2" s="425"/>
      <c r="BFQ2" s="425"/>
      <c r="BFR2" s="425"/>
      <c r="BFS2" s="425"/>
      <c r="BFT2" s="425"/>
      <c r="BFU2" s="424"/>
      <c r="BFV2" s="424"/>
      <c r="BFW2" s="425"/>
      <c r="BFX2" s="425"/>
      <c r="BFY2" s="425"/>
      <c r="BFZ2" s="425"/>
      <c r="BGA2" s="425"/>
      <c r="BGB2" s="425"/>
      <c r="BGC2" s="424"/>
      <c r="BGD2" s="424"/>
      <c r="BGE2" s="425"/>
      <c r="BGF2" s="425"/>
      <c r="BGG2" s="425"/>
      <c r="BGH2" s="425"/>
      <c r="BGI2" s="425"/>
      <c r="BGJ2" s="425"/>
      <c r="BGK2" s="424"/>
      <c r="BGL2" s="424"/>
      <c r="BGM2" s="425"/>
      <c r="BGN2" s="425"/>
      <c r="BGO2" s="425"/>
      <c r="BGP2" s="425"/>
      <c r="BGQ2" s="425"/>
      <c r="BGR2" s="425"/>
      <c r="BGS2" s="424"/>
      <c r="BGT2" s="424"/>
      <c r="BGU2" s="425"/>
      <c r="BGV2" s="425"/>
      <c r="BGW2" s="425"/>
      <c r="BGX2" s="425"/>
      <c r="BGY2" s="425"/>
      <c r="BGZ2" s="425"/>
      <c r="BHA2" s="424"/>
      <c r="BHB2" s="424"/>
      <c r="BHC2" s="425"/>
      <c r="BHD2" s="425"/>
      <c r="BHE2" s="425"/>
      <c r="BHF2" s="425"/>
      <c r="BHG2" s="425"/>
      <c r="BHH2" s="425"/>
      <c r="BHI2" s="424"/>
      <c r="BHJ2" s="424"/>
      <c r="BHK2" s="425"/>
      <c r="BHL2" s="425"/>
      <c r="BHM2" s="425"/>
      <c r="BHN2" s="425"/>
      <c r="BHO2" s="425"/>
      <c r="BHP2" s="425"/>
      <c r="BHQ2" s="424"/>
      <c r="BHR2" s="424"/>
      <c r="BHS2" s="425"/>
      <c r="BHT2" s="425"/>
      <c r="BHU2" s="425"/>
      <c r="BHV2" s="425"/>
      <c r="BHW2" s="425"/>
      <c r="BHX2" s="425"/>
      <c r="BHY2" s="424"/>
      <c r="BHZ2" s="424"/>
      <c r="BIA2" s="425"/>
      <c r="BIB2" s="425"/>
      <c r="BIC2" s="425"/>
      <c r="BID2" s="425"/>
      <c r="BIE2" s="425"/>
      <c r="BIF2" s="425"/>
      <c r="BIG2" s="424"/>
      <c r="BIH2" s="424"/>
      <c r="BII2" s="425"/>
      <c r="BIJ2" s="425"/>
      <c r="BIK2" s="425"/>
      <c r="BIL2" s="425"/>
      <c r="BIM2" s="425"/>
      <c r="BIN2" s="425"/>
      <c r="BIO2" s="424"/>
      <c r="BIP2" s="424"/>
      <c r="BIQ2" s="425"/>
      <c r="BIR2" s="425"/>
      <c r="BIS2" s="425"/>
      <c r="BIT2" s="425"/>
      <c r="BIU2" s="425"/>
      <c r="BIV2" s="425"/>
      <c r="BIW2" s="424"/>
      <c r="BIX2" s="424"/>
      <c r="BIY2" s="425"/>
      <c r="BIZ2" s="425"/>
      <c r="BJA2" s="425"/>
      <c r="BJB2" s="425"/>
      <c r="BJC2" s="425"/>
      <c r="BJD2" s="425"/>
      <c r="BJE2" s="424"/>
      <c r="BJF2" s="424"/>
      <c r="BJG2" s="425"/>
      <c r="BJH2" s="425"/>
      <c r="BJI2" s="425"/>
      <c r="BJJ2" s="425"/>
      <c r="BJK2" s="425"/>
      <c r="BJL2" s="425"/>
      <c r="BJM2" s="424"/>
      <c r="BJN2" s="424"/>
      <c r="BJO2" s="425"/>
      <c r="BJP2" s="425"/>
      <c r="BJQ2" s="425"/>
      <c r="BJR2" s="425"/>
      <c r="BJS2" s="425"/>
      <c r="BJT2" s="425"/>
      <c r="BJU2" s="424"/>
      <c r="BJV2" s="424"/>
      <c r="BJW2" s="425"/>
      <c r="BJX2" s="425"/>
      <c r="BJY2" s="425"/>
      <c r="BJZ2" s="425"/>
      <c r="BKA2" s="425"/>
      <c r="BKB2" s="425"/>
      <c r="BKC2" s="424"/>
      <c r="BKD2" s="424"/>
      <c r="BKE2" s="425"/>
      <c r="BKF2" s="425"/>
      <c r="BKG2" s="425"/>
      <c r="BKH2" s="425"/>
      <c r="BKI2" s="425"/>
      <c r="BKJ2" s="425"/>
      <c r="BKK2" s="424"/>
      <c r="BKL2" s="424"/>
      <c r="BKM2" s="425"/>
      <c r="BKN2" s="425"/>
      <c r="BKO2" s="425"/>
      <c r="BKP2" s="425"/>
      <c r="BKQ2" s="425"/>
      <c r="BKR2" s="425"/>
      <c r="BKS2" s="424"/>
      <c r="BKT2" s="424"/>
      <c r="BKU2" s="425"/>
      <c r="BKV2" s="425"/>
      <c r="BKW2" s="425"/>
      <c r="BKX2" s="425"/>
      <c r="BKY2" s="425"/>
      <c r="BKZ2" s="425"/>
      <c r="BLA2" s="424"/>
      <c r="BLB2" s="424"/>
      <c r="BLC2" s="425"/>
      <c r="BLD2" s="425"/>
      <c r="BLE2" s="425"/>
      <c r="BLF2" s="425"/>
      <c r="BLG2" s="425"/>
      <c r="BLH2" s="425"/>
      <c r="BLI2" s="424"/>
      <c r="BLJ2" s="424"/>
      <c r="BLK2" s="425"/>
      <c r="BLL2" s="425"/>
      <c r="BLM2" s="425"/>
      <c r="BLN2" s="425"/>
      <c r="BLO2" s="425"/>
      <c r="BLP2" s="425"/>
      <c r="BLQ2" s="424"/>
      <c r="BLR2" s="424"/>
      <c r="BLS2" s="425"/>
      <c r="BLT2" s="425"/>
      <c r="BLU2" s="425"/>
      <c r="BLV2" s="425"/>
      <c r="BLW2" s="425"/>
      <c r="BLX2" s="425"/>
      <c r="BLY2" s="424"/>
      <c r="BLZ2" s="424"/>
      <c r="BMA2" s="425"/>
      <c r="BMB2" s="425"/>
      <c r="BMC2" s="425"/>
      <c r="BMD2" s="425"/>
      <c r="BME2" s="425"/>
      <c r="BMF2" s="425"/>
      <c r="BMG2" s="424"/>
      <c r="BMH2" s="424"/>
      <c r="BMI2" s="425"/>
      <c r="BMJ2" s="425"/>
      <c r="BMK2" s="425"/>
      <c r="BML2" s="425"/>
      <c r="BMM2" s="425"/>
      <c r="BMN2" s="425"/>
      <c r="BMO2" s="424"/>
      <c r="BMP2" s="424"/>
      <c r="BMQ2" s="425"/>
      <c r="BMR2" s="425"/>
      <c r="BMS2" s="425"/>
      <c r="BMT2" s="425"/>
      <c r="BMU2" s="425"/>
      <c r="BMV2" s="425"/>
      <c r="BMW2" s="424"/>
      <c r="BMX2" s="424"/>
      <c r="BMY2" s="425"/>
      <c r="BMZ2" s="425"/>
      <c r="BNA2" s="425"/>
      <c r="BNB2" s="425"/>
      <c r="BNC2" s="425"/>
      <c r="BND2" s="425"/>
      <c r="BNE2" s="424"/>
      <c r="BNF2" s="424"/>
      <c r="BNG2" s="425"/>
      <c r="BNH2" s="425"/>
      <c r="BNI2" s="425"/>
      <c r="BNJ2" s="425"/>
      <c r="BNK2" s="425"/>
      <c r="BNL2" s="425"/>
      <c r="BNM2" s="424"/>
      <c r="BNN2" s="424"/>
      <c r="BNO2" s="425"/>
      <c r="BNP2" s="425"/>
      <c r="BNQ2" s="425"/>
      <c r="BNR2" s="425"/>
      <c r="BNS2" s="425"/>
      <c r="BNT2" s="425"/>
      <c r="BNU2" s="424"/>
      <c r="BNV2" s="424"/>
      <c r="BNW2" s="425"/>
      <c r="BNX2" s="425"/>
      <c r="BNY2" s="425"/>
      <c r="BNZ2" s="425"/>
      <c r="BOA2" s="425"/>
      <c r="BOB2" s="425"/>
      <c r="BOC2" s="424"/>
      <c r="BOD2" s="424"/>
      <c r="BOE2" s="425"/>
      <c r="BOF2" s="425"/>
      <c r="BOG2" s="425"/>
      <c r="BOH2" s="425"/>
      <c r="BOI2" s="425"/>
      <c r="BOJ2" s="425"/>
      <c r="BOK2" s="424"/>
      <c r="BOL2" s="424"/>
      <c r="BOM2" s="425"/>
      <c r="BON2" s="425"/>
      <c r="BOO2" s="425"/>
      <c r="BOP2" s="425"/>
      <c r="BOQ2" s="425"/>
      <c r="BOR2" s="425"/>
      <c r="BOS2" s="424"/>
      <c r="BOT2" s="424"/>
      <c r="BOU2" s="425"/>
      <c r="BOV2" s="425"/>
      <c r="BOW2" s="425"/>
      <c r="BOX2" s="425"/>
      <c r="BOY2" s="425"/>
      <c r="BOZ2" s="425"/>
      <c r="BPA2" s="424"/>
      <c r="BPB2" s="424"/>
      <c r="BPC2" s="425"/>
      <c r="BPD2" s="425"/>
      <c r="BPE2" s="425"/>
      <c r="BPF2" s="425"/>
      <c r="BPG2" s="425"/>
      <c r="BPH2" s="425"/>
      <c r="BPI2" s="424"/>
      <c r="BPJ2" s="424"/>
      <c r="BPK2" s="425"/>
      <c r="BPL2" s="425"/>
      <c r="BPM2" s="425"/>
      <c r="BPN2" s="425"/>
      <c r="BPO2" s="425"/>
      <c r="BPP2" s="425"/>
      <c r="BPQ2" s="424"/>
      <c r="BPR2" s="424"/>
      <c r="BPS2" s="425"/>
      <c r="BPT2" s="425"/>
      <c r="BPU2" s="425"/>
      <c r="BPV2" s="425"/>
      <c r="BPW2" s="425"/>
      <c r="BPX2" s="425"/>
      <c r="BPY2" s="424"/>
      <c r="BPZ2" s="424"/>
      <c r="BQA2" s="425"/>
      <c r="BQB2" s="425"/>
      <c r="BQC2" s="425"/>
      <c r="BQD2" s="425"/>
      <c r="BQE2" s="425"/>
      <c r="BQF2" s="425"/>
      <c r="BQG2" s="424"/>
      <c r="BQH2" s="424"/>
      <c r="BQI2" s="425"/>
      <c r="BQJ2" s="425"/>
      <c r="BQK2" s="425"/>
      <c r="BQL2" s="425"/>
      <c r="BQM2" s="425"/>
      <c r="BQN2" s="425"/>
      <c r="BQO2" s="424"/>
      <c r="BQP2" s="424"/>
      <c r="BQQ2" s="425"/>
      <c r="BQR2" s="425"/>
      <c r="BQS2" s="425"/>
      <c r="BQT2" s="425"/>
      <c r="BQU2" s="425"/>
      <c r="BQV2" s="425"/>
      <c r="BQW2" s="424"/>
      <c r="BQX2" s="424"/>
      <c r="BQY2" s="425"/>
      <c r="BQZ2" s="425"/>
      <c r="BRA2" s="425"/>
      <c r="BRB2" s="425"/>
      <c r="BRC2" s="425"/>
      <c r="BRD2" s="425"/>
      <c r="BRE2" s="424"/>
      <c r="BRF2" s="424"/>
      <c r="BRG2" s="425"/>
      <c r="BRH2" s="425"/>
      <c r="BRI2" s="425"/>
      <c r="BRJ2" s="425"/>
      <c r="BRK2" s="425"/>
      <c r="BRL2" s="425"/>
      <c r="BRM2" s="424"/>
      <c r="BRN2" s="424"/>
      <c r="BRO2" s="425"/>
      <c r="BRP2" s="425"/>
      <c r="BRQ2" s="425"/>
      <c r="BRR2" s="425"/>
      <c r="BRS2" s="425"/>
      <c r="BRT2" s="425"/>
      <c r="BRU2" s="424"/>
      <c r="BRV2" s="424"/>
      <c r="BRW2" s="425"/>
      <c r="BRX2" s="425"/>
      <c r="BRY2" s="425"/>
      <c r="BRZ2" s="425"/>
      <c r="BSA2" s="425"/>
      <c r="BSB2" s="425"/>
      <c r="BSC2" s="424"/>
      <c r="BSD2" s="424"/>
      <c r="BSE2" s="425"/>
      <c r="BSF2" s="425"/>
      <c r="BSG2" s="425"/>
      <c r="BSH2" s="425"/>
      <c r="BSI2" s="425"/>
      <c r="BSJ2" s="425"/>
      <c r="BSK2" s="424"/>
      <c r="BSL2" s="424"/>
      <c r="BSM2" s="425"/>
      <c r="BSN2" s="425"/>
      <c r="BSO2" s="425"/>
      <c r="BSP2" s="425"/>
      <c r="BSQ2" s="425"/>
      <c r="BSR2" s="425"/>
      <c r="BSS2" s="424"/>
      <c r="BST2" s="424"/>
      <c r="BSU2" s="425"/>
      <c r="BSV2" s="425"/>
      <c r="BSW2" s="425"/>
      <c r="BSX2" s="425"/>
      <c r="BSY2" s="425"/>
      <c r="BSZ2" s="425"/>
      <c r="BTA2" s="424"/>
      <c r="BTB2" s="424"/>
      <c r="BTC2" s="425"/>
      <c r="BTD2" s="425"/>
      <c r="BTE2" s="425"/>
      <c r="BTF2" s="425"/>
      <c r="BTG2" s="425"/>
      <c r="BTH2" s="425"/>
      <c r="BTI2" s="424"/>
      <c r="BTJ2" s="424"/>
      <c r="BTK2" s="425"/>
      <c r="BTL2" s="425"/>
      <c r="BTM2" s="425"/>
      <c r="BTN2" s="425"/>
      <c r="BTO2" s="425"/>
      <c r="BTP2" s="425"/>
      <c r="BTQ2" s="424"/>
      <c r="BTR2" s="424"/>
      <c r="BTS2" s="425"/>
      <c r="BTT2" s="425"/>
      <c r="BTU2" s="425"/>
      <c r="BTV2" s="425"/>
      <c r="BTW2" s="425"/>
      <c r="BTX2" s="425"/>
      <c r="BTY2" s="424"/>
      <c r="BTZ2" s="424"/>
      <c r="BUA2" s="425"/>
      <c r="BUB2" s="425"/>
      <c r="BUC2" s="425"/>
      <c r="BUD2" s="425"/>
      <c r="BUE2" s="425"/>
      <c r="BUF2" s="425"/>
      <c r="BUG2" s="424"/>
      <c r="BUH2" s="424"/>
      <c r="BUI2" s="425"/>
      <c r="BUJ2" s="425"/>
      <c r="BUK2" s="425"/>
      <c r="BUL2" s="425"/>
      <c r="BUM2" s="425"/>
      <c r="BUN2" s="425"/>
      <c r="BUO2" s="424"/>
      <c r="BUP2" s="424"/>
      <c r="BUQ2" s="425"/>
      <c r="BUR2" s="425"/>
      <c r="BUS2" s="425"/>
      <c r="BUT2" s="425"/>
      <c r="BUU2" s="425"/>
      <c r="BUV2" s="425"/>
      <c r="BUW2" s="424"/>
      <c r="BUX2" s="424"/>
      <c r="BUY2" s="425"/>
      <c r="BUZ2" s="425"/>
      <c r="BVA2" s="425"/>
      <c r="BVB2" s="425"/>
      <c r="BVC2" s="425"/>
      <c r="BVD2" s="425"/>
      <c r="BVE2" s="424"/>
      <c r="BVF2" s="424"/>
      <c r="BVG2" s="425"/>
      <c r="BVH2" s="425"/>
      <c r="BVI2" s="425"/>
      <c r="BVJ2" s="425"/>
      <c r="BVK2" s="425"/>
      <c r="BVL2" s="425"/>
      <c r="BVM2" s="424"/>
      <c r="BVN2" s="424"/>
      <c r="BVO2" s="425"/>
      <c r="BVP2" s="425"/>
      <c r="BVQ2" s="425"/>
      <c r="BVR2" s="425"/>
      <c r="BVS2" s="425"/>
      <c r="BVT2" s="425"/>
      <c r="BVU2" s="424"/>
      <c r="BVV2" s="424"/>
      <c r="BVW2" s="425"/>
      <c r="BVX2" s="425"/>
      <c r="BVY2" s="425"/>
      <c r="BVZ2" s="425"/>
      <c r="BWA2" s="425"/>
      <c r="BWB2" s="425"/>
      <c r="BWC2" s="424"/>
      <c r="BWD2" s="424"/>
      <c r="BWE2" s="425"/>
      <c r="BWF2" s="425"/>
      <c r="BWG2" s="425"/>
      <c r="BWH2" s="425"/>
      <c r="BWI2" s="425"/>
      <c r="BWJ2" s="425"/>
      <c r="BWK2" s="424"/>
      <c r="BWL2" s="424"/>
      <c r="BWM2" s="425"/>
      <c r="BWN2" s="425"/>
      <c r="BWO2" s="425"/>
      <c r="BWP2" s="425"/>
      <c r="BWQ2" s="425"/>
      <c r="BWR2" s="425"/>
      <c r="BWS2" s="424"/>
      <c r="BWT2" s="424"/>
      <c r="BWU2" s="425"/>
      <c r="BWV2" s="425"/>
      <c r="BWW2" s="425"/>
      <c r="BWX2" s="425"/>
      <c r="BWY2" s="425"/>
      <c r="BWZ2" s="425"/>
      <c r="BXA2" s="424"/>
      <c r="BXB2" s="424"/>
      <c r="BXC2" s="425"/>
      <c r="BXD2" s="425"/>
      <c r="BXE2" s="425"/>
      <c r="BXF2" s="425"/>
      <c r="BXG2" s="425"/>
      <c r="BXH2" s="425"/>
      <c r="BXI2" s="424"/>
      <c r="BXJ2" s="424"/>
      <c r="BXK2" s="425"/>
      <c r="BXL2" s="425"/>
      <c r="BXM2" s="425"/>
      <c r="BXN2" s="425"/>
      <c r="BXO2" s="425"/>
      <c r="BXP2" s="425"/>
      <c r="BXQ2" s="424"/>
      <c r="BXR2" s="424"/>
      <c r="BXS2" s="425"/>
      <c r="BXT2" s="425"/>
      <c r="BXU2" s="425"/>
      <c r="BXV2" s="425"/>
      <c r="BXW2" s="425"/>
      <c r="BXX2" s="425"/>
      <c r="BXY2" s="424"/>
      <c r="BXZ2" s="424"/>
      <c r="BYA2" s="425"/>
      <c r="BYB2" s="425"/>
      <c r="BYC2" s="425"/>
      <c r="BYD2" s="425"/>
      <c r="BYE2" s="425"/>
      <c r="BYF2" s="425"/>
      <c r="BYG2" s="424"/>
      <c r="BYH2" s="424"/>
      <c r="BYI2" s="425"/>
      <c r="BYJ2" s="425"/>
      <c r="BYK2" s="425"/>
      <c r="BYL2" s="425"/>
      <c r="BYM2" s="425"/>
      <c r="BYN2" s="425"/>
      <c r="BYO2" s="424"/>
      <c r="BYP2" s="424"/>
      <c r="BYQ2" s="425"/>
      <c r="BYR2" s="425"/>
      <c r="BYS2" s="425"/>
      <c r="BYT2" s="425"/>
      <c r="BYU2" s="425"/>
      <c r="BYV2" s="425"/>
      <c r="BYW2" s="424"/>
      <c r="BYX2" s="424"/>
      <c r="BYY2" s="425"/>
      <c r="BYZ2" s="425"/>
      <c r="BZA2" s="425"/>
      <c r="BZB2" s="425"/>
      <c r="BZC2" s="425"/>
      <c r="BZD2" s="425"/>
      <c r="BZE2" s="424"/>
      <c r="BZF2" s="424"/>
      <c r="BZG2" s="425"/>
      <c r="BZH2" s="425"/>
      <c r="BZI2" s="425"/>
      <c r="BZJ2" s="425"/>
      <c r="BZK2" s="425"/>
      <c r="BZL2" s="425"/>
      <c r="BZM2" s="424"/>
      <c r="BZN2" s="424"/>
      <c r="BZO2" s="425"/>
      <c r="BZP2" s="425"/>
      <c r="BZQ2" s="425"/>
      <c r="BZR2" s="425"/>
      <c r="BZS2" s="425"/>
      <c r="BZT2" s="425"/>
      <c r="BZU2" s="424"/>
      <c r="BZV2" s="424"/>
      <c r="BZW2" s="425"/>
      <c r="BZX2" s="425"/>
      <c r="BZY2" s="425"/>
      <c r="BZZ2" s="425"/>
      <c r="CAA2" s="425"/>
      <c r="CAB2" s="425"/>
      <c r="CAC2" s="424"/>
      <c r="CAD2" s="424"/>
      <c r="CAE2" s="425"/>
      <c r="CAF2" s="425"/>
      <c r="CAG2" s="425"/>
      <c r="CAH2" s="425"/>
      <c r="CAI2" s="425"/>
      <c r="CAJ2" s="425"/>
      <c r="CAK2" s="424"/>
      <c r="CAL2" s="424"/>
      <c r="CAM2" s="425"/>
      <c r="CAN2" s="425"/>
      <c r="CAO2" s="425"/>
      <c r="CAP2" s="425"/>
      <c r="CAQ2" s="425"/>
      <c r="CAR2" s="425"/>
      <c r="CAS2" s="424"/>
      <c r="CAT2" s="424"/>
      <c r="CAU2" s="425"/>
      <c r="CAV2" s="425"/>
      <c r="CAW2" s="425"/>
      <c r="CAX2" s="425"/>
      <c r="CAY2" s="425"/>
      <c r="CAZ2" s="425"/>
      <c r="CBA2" s="424"/>
      <c r="CBB2" s="424"/>
      <c r="CBC2" s="425"/>
      <c r="CBD2" s="425"/>
      <c r="CBE2" s="425"/>
      <c r="CBF2" s="425"/>
      <c r="CBG2" s="425"/>
      <c r="CBH2" s="425"/>
      <c r="CBI2" s="424"/>
      <c r="CBJ2" s="424"/>
      <c r="CBK2" s="425"/>
      <c r="CBL2" s="425"/>
      <c r="CBM2" s="425"/>
      <c r="CBN2" s="425"/>
      <c r="CBO2" s="425"/>
      <c r="CBP2" s="425"/>
      <c r="CBQ2" s="424"/>
      <c r="CBR2" s="424"/>
      <c r="CBS2" s="425"/>
      <c r="CBT2" s="425"/>
      <c r="CBU2" s="425"/>
      <c r="CBV2" s="425"/>
      <c r="CBW2" s="425"/>
      <c r="CBX2" s="425"/>
      <c r="CBY2" s="424"/>
      <c r="CBZ2" s="424"/>
      <c r="CCA2" s="425"/>
      <c r="CCB2" s="425"/>
      <c r="CCC2" s="425"/>
      <c r="CCD2" s="425"/>
      <c r="CCE2" s="425"/>
      <c r="CCF2" s="425"/>
      <c r="CCG2" s="424"/>
      <c r="CCH2" s="424"/>
      <c r="CCI2" s="425"/>
      <c r="CCJ2" s="425"/>
      <c r="CCK2" s="425"/>
      <c r="CCL2" s="425"/>
      <c r="CCM2" s="425"/>
      <c r="CCN2" s="425"/>
      <c r="CCO2" s="424"/>
      <c r="CCP2" s="424"/>
      <c r="CCQ2" s="425"/>
      <c r="CCR2" s="425"/>
      <c r="CCS2" s="425"/>
      <c r="CCT2" s="425"/>
      <c r="CCU2" s="425"/>
      <c r="CCV2" s="425"/>
      <c r="CCW2" s="424"/>
      <c r="CCX2" s="424"/>
      <c r="CCY2" s="425"/>
      <c r="CCZ2" s="425"/>
      <c r="CDA2" s="425"/>
      <c r="CDB2" s="425"/>
      <c r="CDC2" s="425"/>
      <c r="CDD2" s="425"/>
      <c r="CDE2" s="424"/>
      <c r="CDF2" s="424"/>
      <c r="CDG2" s="425"/>
      <c r="CDH2" s="425"/>
      <c r="CDI2" s="425"/>
      <c r="CDJ2" s="425"/>
      <c r="CDK2" s="425"/>
      <c r="CDL2" s="425"/>
      <c r="CDM2" s="424"/>
      <c r="CDN2" s="424"/>
      <c r="CDO2" s="425"/>
      <c r="CDP2" s="425"/>
      <c r="CDQ2" s="425"/>
      <c r="CDR2" s="425"/>
      <c r="CDS2" s="425"/>
      <c r="CDT2" s="425"/>
      <c r="CDU2" s="424"/>
      <c r="CDV2" s="424"/>
      <c r="CDW2" s="425"/>
      <c r="CDX2" s="425"/>
      <c r="CDY2" s="425"/>
      <c r="CDZ2" s="425"/>
      <c r="CEA2" s="425"/>
      <c r="CEB2" s="425"/>
      <c r="CEC2" s="424"/>
      <c r="CED2" s="424"/>
      <c r="CEE2" s="425"/>
      <c r="CEF2" s="425"/>
      <c r="CEG2" s="425"/>
      <c r="CEH2" s="425"/>
      <c r="CEI2" s="425"/>
      <c r="CEJ2" s="425"/>
      <c r="CEK2" s="424"/>
      <c r="CEL2" s="424"/>
      <c r="CEM2" s="425"/>
      <c r="CEN2" s="425"/>
      <c r="CEO2" s="425"/>
      <c r="CEP2" s="425"/>
      <c r="CEQ2" s="425"/>
      <c r="CER2" s="425"/>
      <c r="CES2" s="424"/>
      <c r="CET2" s="424"/>
      <c r="CEU2" s="425"/>
      <c r="CEV2" s="425"/>
      <c r="CEW2" s="425"/>
      <c r="CEX2" s="425"/>
      <c r="CEY2" s="425"/>
      <c r="CEZ2" s="425"/>
      <c r="CFA2" s="424"/>
      <c r="CFB2" s="424"/>
      <c r="CFC2" s="425"/>
      <c r="CFD2" s="425"/>
      <c r="CFE2" s="425"/>
      <c r="CFF2" s="425"/>
      <c r="CFG2" s="425"/>
      <c r="CFH2" s="425"/>
      <c r="CFI2" s="424"/>
      <c r="CFJ2" s="424"/>
      <c r="CFK2" s="425"/>
      <c r="CFL2" s="425"/>
      <c r="CFM2" s="425"/>
      <c r="CFN2" s="425"/>
      <c r="CFO2" s="425"/>
      <c r="CFP2" s="425"/>
      <c r="CFQ2" s="424"/>
      <c r="CFR2" s="424"/>
      <c r="CFS2" s="425"/>
      <c r="CFT2" s="425"/>
      <c r="CFU2" s="425"/>
      <c r="CFV2" s="425"/>
      <c r="CFW2" s="425"/>
      <c r="CFX2" s="425"/>
      <c r="CFY2" s="424"/>
      <c r="CFZ2" s="424"/>
      <c r="CGA2" s="425"/>
      <c r="CGB2" s="425"/>
      <c r="CGC2" s="425"/>
      <c r="CGD2" s="425"/>
      <c r="CGE2" s="425"/>
      <c r="CGF2" s="425"/>
      <c r="CGG2" s="424"/>
      <c r="CGH2" s="424"/>
      <c r="CGI2" s="425"/>
      <c r="CGJ2" s="425"/>
      <c r="CGK2" s="425"/>
      <c r="CGL2" s="425"/>
      <c r="CGM2" s="425"/>
      <c r="CGN2" s="425"/>
      <c r="CGO2" s="424"/>
      <c r="CGP2" s="424"/>
      <c r="CGQ2" s="425"/>
      <c r="CGR2" s="425"/>
      <c r="CGS2" s="425"/>
      <c r="CGT2" s="425"/>
      <c r="CGU2" s="425"/>
      <c r="CGV2" s="425"/>
      <c r="CGW2" s="424"/>
      <c r="CGX2" s="424"/>
      <c r="CGY2" s="425"/>
      <c r="CGZ2" s="425"/>
      <c r="CHA2" s="425"/>
      <c r="CHB2" s="425"/>
      <c r="CHC2" s="425"/>
      <c r="CHD2" s="425"/>
      <c r="CHE2" s="424"/>
      <c r="CHF2" s="424"/>
      <c r="CHG2" s="425"/>
      <c r="CHH2" s="425"/>
      <c r="CHI2" s="425"/>
      <c r="CHJ2" s="425"/>
      <c r="CHK2" s="425"/>
      <c r="CHL2" s="425"/>
      <c r="CHM2" s="424"/>
      <c r="CHN2" s="424"/>
      <c r="CHO2" s="425"/>
      <c r="CHP2" s="425"/>
      <c r="CHQ2" s="425"/>
      <c r="CHR2" s="425"/>
      <c r="CHS2" s="425"/>
      <c r="CHT2" s="425"/>
      <c r="CHU2" s="424"/>
      <c r="CHV2" s="424"/>
      <c r="CHW2" s="425"/>
      <c r="CHX2" s="425"/>
      <c r="CHY2" s="425"/>
      <c r="CHZ2" s="425"/>
      <c r="CIA2" s="425"/>
      <c r="CIB2" s="425"/>
      <c r="CIC2" s="424"/>
      <c r="CID2" s="424"/>
      <c r="CIE2" s="425"/>
      <c r="CIF2" s="425"/>
      <c r="CIG2" s="425"/>
      <c r="CIH2" s="425"/>
      <c r="CII2" s="425"/>
      <c r="CIJ2" s="425"/>
      <c r="CIK2" s="424"/>
      <c r="CIL2" s="424"/>
      <c r="CIM2" s="425"/>
      <c r="CIN2" s="425"/>
      <c r="CIO2" s="425"/>
      <c r="CIP2" s="425"/>
      <c r="CIQ2" s="425"/>
      <c r="CIR2" s="425"/>
      <c r="CIS2" s="424"/>
      <c r="CIT2" s="424"/>
      <c r="CIU2" s="425"/>
      <c r="CIV2" s="425"/>
      <c r="CIW2" s="425"/>
      <c r="CIX2" s="425"/>
      <c r="CIY2" s="425"/>
      <c r="CIZ2" s="425"/>
      <c r="CJA2" s="424"/>
      <c r="CJB2" s="424"/>
      <c r="CJC2" s="425"/>
      <c r="CJD2" s="425"/>
      <c r="CJE2" s="425"/>
      <c r="CJF2" s="425"/>
      <c r="CJG2" s="425"/>
      <c r="CJH2" s="425"/>
      <c r="CJI2" s="424"/>
      <c r="CJJ2" s="424"/>
      <c r="CJK2" s="425"/>
      <c r="CJL2" s="425"/>
      <c r="CJM2" s="425"/>
      <c r="CJN2" s="425"/>
      <c r="CJO2" s="425"/>
      <c r="CJP2" s="425"/>
      <c r="CJQ2" s="424"/>
      <c r="CJR2" s="424"/>
      <c r="CJS2" s="425"/>
      <c r="CJT2" s="425"/>
      <c r="CJU2" s="425"/>
      <c r="CJV2" s="425"/>
      <c r="CJW2" s="425"/>
      <c r="CJX2" s="425"/>
      <c r="CJY2" s="424"/>
      <c r="CJZ2" s="424"/>
      <c r="CKA2" s="425"/>
      <c r="CKB2" s="425"/>
      <c r="CKC2" s="425"/>
      <c r="CKD2" s="425"/>
      <c r="CKE2" s="425"/>
      <c r="CKF2" s="425"/>
      <c r="CKG2" s="424"/>
      <c r="CKH2" s="424"/>
      <c r="CKI2" s="425"/>
      <c r="CKJ2" s="425"/>
      <c r="CKK2" s="425"/>
      <c r="CKL2" s="425"/>
      <c r="CKM2" s="425"/>
      <c r="CKN2" s="425"/>
      <c r="CKO2" s="424"/>
      <c r="CKP2" s="424"/>
      <c r="CKQ2" s="425"/>
      <c r="CKR2" s="425"/>
      <c r="CKS2" s="425"/>
      <c r="CKT2" s="425"/>
      <c r="CKU2" s="425"/>
      <c r="CKV2" s="425"/>
      <c r="CKW2" s="424"/>
      <c r="CKX2" s="424"/>
      <c r="CKY2" s="425"/>
      <c r="CKZ2" s="425"/>
      <c r="CLA2" s="425"/>
      <c r="CLB2" s="425"/>
      <c r="CLC2" s="425"/>
      <c r="CLD2" s="425"/>
      <c r="CLE2" s="424"/>
      <c r="CLF2" s="424"/>
      <c r="CLG2" s="425"/>
      <c r="CLH2" s="425"/>
      <c r="CLI2" s="425"/>
      <c r="CLJ2" s="425"/>
      <c r="CLK2" s="425"/>
      <c r="CLL2" s="425"/>
      <c r="CLM2" s="424"/>
      <c r="CLN2" s="424"/>
      <c r="CLO2" s="425"/>
      <c r="CLP2" s="425"/>
      <c r="CLQ2" s="425"/>
      <c r="CLR2" s="425"/>
      <c r="CLS2" s="425"/>
      <c r="CLT2" s="425"/>
      <c r="CLU2" s="424"/>
      <c r="CLV2" s="424"/>
      <c r="CLW2" s="425"/>
      <c r="CLX2" s="425"/>
      <c r="CLY2" s="425"/>
      <c r="CLZ2" s="425"/>
      <c r="CMA2" s="425"/>
      <c r="CMB2" s="425"/>
      <c r="CMC2" s="424"/>
      <c r="CMD2" s="424"/>
      <c r="CME2" s="425"/>
      <c r="CMF2" s="425"/>
      <c r="CMG2" s="425"/>
      <c r="CMH2" s="425"/>
      <c r="CMI2" s="425"/>
      <c r="CMJ2" s="425"/>
      <c r="CMK2" s="424"/>
      <c r="CML2" s="424"/>
      <c r="CMM2" s="425"/>
      <c r="CMN2" s="425"/>
      <c r="CMO2" s="425"/>
      <c r="CMP2" s="425"/>
      <c r="CMQ2" s="425"/>
      <c r="CMR2" s="425"/>
      <c r="CMS2" s="424"/>
      <c r="CMT2" s="424"/>
      <c r="CMU2" s="425"/>
      <c r="CMV2" s="425"/>
      <c r="CMW2" s="425"/>
      <c r="CMX2" s="425"/>
      <c r="CMY2" s="425"/>
      <c r="CMZ2" s="425"/>
      <c r="CNA2" s="424"/>
      <c r="CNB2" s="424"/>
      <c r="CNC2" s="425"/>
      <c r="CND2" s="425"/>
      <c r="CNE2" s="425"/>
      <c r="CNF2" s="425"/>
      <c r="CNG2" s="425"/>
      <c r="CNH2" s="425"/>
      <c r="CNI2" s="424"/>
      <c r="CNJ2" s="424"/>
      <c r="CNK2" s="425"/>
      <c r="CNL2" s="425"/>
      <c r="CNM2" s="425"/>
      <c r="CNN2" s="425"/>
      <c r="CNO2" s="425"/>
      <c r="CNP2" s="425"/>
      <c r="CNQ2" s="424"/>
      <c r="CNR2" s="424"/>
      <c r="CNS2" s="425"/>
      <c r="CNT2" s="425"/>
      <c r="CNU2" s="425"/>
      <c r="CNV2" s="425"/>
      <c r="CNW2" s="425"/>
      <c r="CNX2" s="425"/>
      <c r="CNY2" s="424"/>
      <c r="CNZ2" s="424"/>
      <c r="COA2" s="425"/>
      <c r="COB2" s="425"/>
      <c r="COC2" s="425"/>
      <c r="COD2" s="425"/>
      <c r="COE2" s="425"/>
      <c r="COF2" s="425"/>
      <c r="COG2" s="424"/>
      <c r="COH2" s="424"/>
      <c r="COI2" s="425"/>
      <c r="COJ2" s="425"/>
      <c r="COK2" s="425"/>
      <c r="COL2" s="425"/>
      <c r="COM2" s="425"/>
      <c r="CON2" s="425"/>
      <c r="COO2" s="424"/>
      <c r="COP2" s="424"/>
      <c r="COQ2" s="425"/>
      <c r="COR2" s="425"/>
      <c r="COS2" s="425"/>
      <c r="COT2" s="425"/>
      <c r="COU2" s="425"/>
      <c r="COV2" s="425"/>
      <c r="COW2" s="424"/>
      <c r="COX2" s="424"/>
      <c r="COY2" s="425"/>
      <c r="COZ2" s="425"/>
      <c r="CPA2" s="425"/>
      <c r="CPB2" s="425"/>
      <c r="CPC2" s="425"/>
      <c r="CPD2" s="425"/>
      <c r="CPE2" s="424"/>
      <c r="CPF2" s="424"/>
      <c r="CPG2" s="425"/>
      <c r="CPH2" s="425"/>
      <c r="CPI2" s="425"/>
      <c r="CPJ2" s="425"/>
      <c r="CPK2" s="425"/>
      <c r="CPL2" s="425"/>
      <c r="CPM2" s="424"/>
      <c r="CPN2" s="424"/>
      <c r="CPO2" s="425"/>
      <c r="CPP2" s="425"/>
      <c r="CPQ2" s="425"/>
      <c r="CPR2" s="425"/>
      <c r="CPS2" s="425"/>
      <c r="CPT2" s="425"/>
      <c r="CPU2" s="424"/>
      <c r="CPV2" s="424"/>
      <c r="CPW2" s="425"/>
      <c r="CPX2" s="425"/>
      <c r="CPY2" s="425"/>
      <c r="CPZ2" s="425"/>
      <c r="CQA2" s="425"/>
      <c r="CQB2" s="425"/>
      <c r="CQC2" s="424"/>
      <c r="CQD2" s="424"/>
      <c r="CQE2" s="425"/>
      <c r="CQF2" s="425"/>
      <c r="CQG2" s="425"/>
      <c r="CQH2" s="425"/>
      <c r="CQI2" s="425"/>
      <c r="CQJ2" s="425"/>
      <c r="CQK2" s="424"/>
      <c r="CQL2" s="424"/>
      <c r="CQM2" s="425"/>
      <c r="CQN2" s="425"/>
      <c r="CQO2" s="425"/>
      <c r="CQP2" s="425"/>
      <c r="CQQ2" s="425"/>
      <c r="CQR2" s="425"/>
      <c r="CQS2" s="424"/>
      <c r="CQT2" s="424"/>
      <c r="CQU2" s="425"/>
      <c r="CQV2" s="425"/>
      <c r="CQW2" s="425"/>
      <c r="CQX2" s="425"/>
      <c r="CQY2" s="425"/>
      <c r="CQZ2" s="425"/>
      <c r="CRA2" s="424"/>
      <c r="CRB2" s="424"/>
      <c r="CRC2" s="425"/>
      <c r="CRD2" s="425"/>
      <c r="CRE2" s="425"/>
      <c r="CRF2" s="425"/>
      <c r="CRG2" s="425"/>
      <c r="CRH2" s="425"/>
      <c r="CRI2" s="424"/>
      <c r="CRJ2" s="424"/>
      <c r="CRK2" s="425"/>
      <c r="CRL2" s="425"/>
      <c r="CRM2" s="425"/>
      <c r="CRN2" s="425"/>
      <c r="CRO2" s="425"/>
      <c r="CRP2" s="425"/>
      <c r="CRQ2" s="424"/>
      <c r="CRR2" s="424"/>
      <c r="CRS2" s="425"/>
      <c r="CRT2" s="425"/>
      <c r="CRU2" s="425"/>
      <c r="CRV2" s="425"/>
      <c r="CRW2" s="425"/>
      <c r="CRX2" s="425"/>
      <c r="CRY2" s="424"/>
      <c r="CRZ2" s="424"/>
      <c r="CSA2" s="425"/>
      <c r="CSB2" s="425"/>
      <c r="CSC2" s="425"/>
      <c r="CSD2" s="425"/>
      <c r="CSE2" s="425"/>
      <c r="CSF2" s="425"/>
      <c r="CSG2" s="424"/>
      <c r="CSH2" s="424"/>
      <c r="CSI2" s="425"/>
      <c r="CSJ2" s="425"/>
      <c r="CSK2" s="425"/>
      <c r="CSL2" s="425"/>
      <c r="CSM2" s="425"/>
      <c r="CSN2" s="425"/>
      <c r="CSO2" s="424"/>
      <c r="CSP2" s="424"/>
      <c r="CSQ2" s="425"/>
      <c r="CSR2" s="425"/>
      <c r="CSS2" s="425"/>
      <c r="CST2" s="425"/>
      <c r="CSU2" s="425"/>
      <c r="CSV2" s="425"/>
      <c r="CSW2" s="424"/>
      <c r="CSX2" s="424"/>
      <c r="CSY2" s="425"/>
      <c r="CSZ2" s="425"/>
      <c r="CTA2" s="425"/>
      <c r="CTB2" s="425"/>
      <c r="CTC2" s="425"/>
      <c r="CTD2" s="425"/>
      <c r="CTE2" s="424"/>
      <c r="CTF2" s="424"/>
      <c r="CTG2" s="425"/>
      <c r="CTH2" s="425"/>
      <c r="CTI2" s="425"/>
      <c r="CTJ2" s="425"/>
      <c r="CTK2" s="425"/>
      <c r="CTL2" s="425"/>
      <c r="CTM2" s="424"/>
      <c r="CTN2" s="424"/>
      <c r="CTO2" s="425"/>
      <c r="CTP2" s="425"/>
      <c r="CTQ2" s="425"/>
      <c r="CTR2" s="425"/>
      <c r="CTS2" s="425"/>
      <c r="CTT2" s="425"/>
      <c r="CTU2" s="424"/>
      <c r="CTV2" s="424"/>
      <c r="CTW2" s="425"/>
      <c r="CTX2" s="425"/>
      <c r="CTY2" s="425"/>
      <c r="CTZ2" s="425"/>
      <c r="CUA2" s="425"/>
      <c r="CUB2" s="425"/>
      <c r="CUC2" s="424"/>
      <c r="CUD2" s="424"/>
      <c r="CUE2" s="425"/>
      <c r="CUF2" s="425"/>
      <c r="CUG2" s="425"/>
      <c r="CUH2" s="425"/>
      <c r="CUI2" s="425"/>
      <c r="CUJ2" s="425"/>
      <c r="CUK2" s="424"/>
      <c r="CUL2" s="424"/>
      <c r="CUM2" s="425"/>
      <c r="CUN2" s="425"/>
      <c r="CUO2" s="425"/>
      <c r="CUP2" s="425"/>
      <c r="CUQ2" s="425"/>
      <c r="CUR2" s="425"/>
      <c r="CUS2" s="424"/>
      <c r="CUT2" s="424"/>
      <c r="CUU2" s="425"/>
      <c r="CUV2" s="425"/>
      <c r="CUW2" s="425"/>
      <c r="CUX2" s="425"/>
      <c r="CUY2" s="425"/>
      <c r="CUZ2" s="425"/>
      <c r="CVA2" s="424"/>
      <c r="CVB2" s="424"/>
      <c r="CVC2" s="425"/>
      <c r="CVD2" s="425"/>
      <c r="CVE2" s="425"/>
      <c r="CVF2" s="425"/>
      <c r="CVG2" s="425"/>
      <c r="CVH2" s="425"/>
      <c r="CVI2" s="424"/>
      <c r="CVJ2" s="424"/>
      <c r="CVK2" s="425"/>
      <c r="CVL2" s="425"/>
      <c r="CVM2" s="425"/>
      <c r="CVN2" s="425"/>
      <c r="CVO2" s="425"/>
      <c r="CVP2" s="425"/>
      <c r="CVQ2" s="424"/>
      <c r="CVR2" s="424"/>
      <c r="CVS2" s="425"/>
      <c r="CVT2" s="425"/>
      <c r="CVU2" s="425"/>
      <c r="CVV2" s="425"/>
      <c r="CVW2" s="425"/>
      <c r="CVX2" s="425"/>
      <c r="CVY2" s="424"/>
      <c r="CVZ2" s="424"/>
      <c r="CWA2" s="425"/>
      <c r="CWB2" s="425"/>
      <c r="CWC2" s="425"/>
      <c r="CWD2" s="425"/>
      <c r="CWE2" s="425"/>
      <c r="CWF2" s="425"/>
      <c r="CWG2" s="424"/>
      <c r="CWH2" s="424"/>
      <c r="CWI2" s="425"/>
      <c r="CWJ2" s="425"/>
      <c r="CWK2" s="425"/>
      <c r="CWL2" s="425"/>
      <c r="CWM2" s="425"/>
      <c r="CWN2" s="425"/>
      <c r="CWO2" s="424"/>
      <c r="CWP2" s="424"/>
      <c r="CWQ2" s="425"/>
      <c r="CWR2" s="425"/>
      <c r="CWS2" s="425"/>
      <c r="CWT2" s="425"/>
      <c r="CWU2" s="425"/>
      <c r="CWV2" s="425"/>
      <c r="CWW2" s="424"/>
      <c r="CWX2" s="424"/>
      <c r="CWY2" s="425"/>
      <c r="CWZ2" s="425"/>
      <c r="CXA2" s="425"/>
      <c r="CXB2" s="425"/>
      <c r="CXC2" s="425"/>
      <c r="CXD2" s="425"/>
      <c r="CXE2" s="424"/>
      <c r="CXF2" s="424"/>
      <c r="CXG2" s="425"/>
      <c r="CXH2" s="425"/>
      <c r="CXI2" s="425"/>
      <c r="CXJ2" s="425"/>
      <c r="CXK2" s="425"/>
      <c r="CXL2" s="425"/>
      <c r="CXM2" s="424"/>
      <c r="CXN2" s="424"/>
      <c r="CXO2" s="425"/>
      <c r="CXP2" s="425"/>
      <c r="CXQ2" s="425"/>
      <c r="CXR2" s="425"/>
      <c r="CXS2" s="425"/>
      <c r="CXT2" s="425"/>
      <c r="CXU2" s="424"/>
      <c r="CXV2" s="424"/>
      <c r="CXW2" s="425"/>
      <c r="CXX2" s="425"/>
      <c r="CXY2" s="425"/>
      <c r="CXZ2" s="425"/>
      <c r="CYA2" s="425"/>
      <c r="CYB2" s="425"/>
      <c r="CYC2" s="424"/>
      <c r="CYD2" s="424"/>
      <c r="CYE2" s="425"/>
      <c r="CYF2" s="425"/>
      <c r="CYG2" s="425"/>
      <c r="CYH2" s="425"/>
      <c r="CYI2" s="425"/>
      <c r="CYJ2" s="425"/>
      <c r="CYK2" s="424"/>
      <c r="CYL2" s="424"/>
      <c r="CYM2" s="425"/>
      <c r="CYN2" s="425"/>
      <c r="CYO2" s="425"/>
      <c r="CYP2" s="425"/>
      <c r="CYQ2" s="425"/>
      <c r="CYR2" s="425"/>
      <c r="CYS2" s="424"/>
      <c r="CYT2" s="424"/>
      <c r="CYU2" s="425"/>
      <c r="CYV2" s="425"/>
      <c r="CYW2" s="425"/>
      <c r="CYX2" s="425"/>
      <c r="CYY2" s="425"/>
      <c r="CYZ2" s="425"/>
      <c r="CZA2" s="424"/>
      <c r="CZB2" s="424"/>
      <c r="CZC2" s="425"/>
      <c r="CZD2" s="425"/>
      <c r="CZE2" s="425"/>
      <c r="CZF2" s="425"/>
      <c r="CZG2" s="425"/>
      <c r="CZH2" s="425"/>
      <c r="CZI2" s="424"/>
      <c r="CZJ2" s="424"/>
      <c r="CZK2" s="425"/>
      <c r="CZL2" s="425"/>
      <c r="CZM2" s="425"/>
      <c r="CZN2" s="425"/>
      <c r="CZO2" s="425"/>
      <c r="CZP2" s="425"/>
      <c r="CZQ2" s="424"/>
      <c r="CZR2" s="424"/>
      <c r="CZS2" s="425"/>
      <c r="CZT2" s="425"/>
      <c r="CZU2" s="425"/>
      <c r="CZV2" s="425"/>
      <c r="CZW2" s="425"/>
      <c r="CZX2" s="425"/>
      <c r="CZY2" s="424"/>
      <c r="CZZ2" s="424"/>
      <c r="DAA2" s="425"/>
      <c r="DAB2" s="425"/>
      <c r="DAC2" s="425"/>
      <c r="DAD2" s="425"/>
      <c r="DAE2" s="425"/>
      <c r="DAF2" s="425"/>
      <c r="DAG2" s="424"/>
      <c r="DAH2" s="424"/>
      <c r="DAI2" s="425"/>
      <c r="DAJ2" s="425"/>
      <c r="DAK2" s="425"/>
      <c r="DAL2" s="425"/>
      <c r="DAM2" s="425"/>
      <c r="DAN2" s="425"/>
      <c r="DAO2" s="424"/>
      <c r="DAP2" s="424"/>
      <c r="DAQ2" s="425"/>
      <c r="DAR2" s="425"/>
      <c r="DAS2" s="425"/>
      <c r="DAT2" s="425"/>
      <c r="DAU2" s="425"/>
      <c r="DAV2" s="425"/>
      <c r="DAW2" s="424"/>
      <c r="DAX2" s="424"/>
      <c r="DAY2" s="425"/>
      <c r="DAZ2" s="425"/>
      <c r="DBA2" s="425"/>
      <c r="DBB2" s="425"/>
      <c r="DBC2" s="425"/>
      <c r="DBD2" s="425"/>
      <c r="DBE2" s="424"/>
      <c r="DBF2" s="424"/>
      <c r="DBG2" s="425"/>
      <c r="DBH2" s="425"/>
      <c r="DBI2" s="425"/>
      <c r="DBJ2" s="425"/>
      <c r="DBK2" s="425"/>
      <c r="DBL2" s="425"/>
      <c r="DBM2" s="424"/>
      <c r="DBN2" s="424"/>
      <c r="DBO2" s="425"/>
      <c r="DBP2" s="425"/>
      <c r="DBQ2" s="425"/>
      <c r="DBR2" s="425"/>
      <c r="DBS2" s="425"/>
      <c r="DBT2" s="425"/>
      <c r="DBU2" s="424"/>
      <c r="DBV2" s="424"/>
      <c r="DBW2" s="425"/>
      <c r="DBX2" s="425"/>
      <c r="DBY2" s="425"/>
      <c r="DBZ2" s="425"/>
      <c r="DCA2" s="425"/>
      <c r="DCB2" s="425"/>
      <c r="DCC2" s="424"/>
      <c r="DCD2" s="424"/>
      <c r="DCE2" s="425"/>
      <c r="DCF2" s="425"/>
      <c r="DCG2" s="425"/>
      <c r="DCH2" s="425"/>
      <c r="DCI2" s="425"/>
      <c r="DCJ2" s="425"/>
      <c r="DCK2" s="424"/>
      <c r="DCL2" s="424"/>
      <c r="DCM2" s="425"/>
      <c r="DCN2" s="425"/>
      <c r="DCO2" s="425"/>
      <c r="DCP2" s="425"/>
      <c r="DCQ2" s="425"/>
      <c r="DCR2" s="425"/>
      <c r="DCS2" s="424"/>
      <c r="DCT2" s="424"/>
      <c r="DCU2" s="425"/>
      <c r="DCV2" s="425"/>
      <c r="DCW2" s="425"/>
      <c r="DCX2" s="425"/>
      <c r="DCY2" s="425"/>
      <c r="DCZ2" s="425"/>
      <c r="DDA2" s="424"/>
      <c r="DDB2" s="424"/>
      <c r="DDC2" s="425"/>
      <c r="DDD2" s="425"/>
      <c r="DDE2" s="425"/>
      <c r="DDF2" s="425"/>
      <c r="DDG2" s="425"/>
      <c r="DDH2" s="425"/>
      <c r="DDI2" s="424"/>
      <c r="DDJ2" s="424"/>
      <c r="DDK2" s="425"/>
      <c r="DDL2" s="425"/>
      <c r="DDM2" s="425"/>
      <c r="DDN2" s="425"/>
      <c r="DDO2" s="425"/>
      <c r="DDP2" s="425"/>
      <c r="DDQ2" s="424"/>
      <c r="DDR2" s="424"/>
      <c r="DDS2" s="425"/>
      <c r="DDT2" s="425"/>
      <c r="DDU2" s="425"/>
      <c r="DDV2" s="425"/>
      <c r="DDW2" s="425"/>
      <c r="DDX2" s="425"/>
      <c r="DDY2" s="424"/>
      <c r="DDZ2" s="424"/>
      <c r="DEA2" s="425"/>
      <c r="DEB2" s="425"/>
      <c r="DEC2" s="425"/>
      <c r="DED2" s="425"/>
      <c r="DEE2" s="425"/>
      <c r="DEF2" s="425"/>
      <c r="DEG2" s="424"/>
      <c r="DEH2" s="424"/>
      <c r="DEI2" s="425"/>
      <c r="DEJ2" s="425"/>
      <c r="DEK2" s="425"/>
      <c r="DEL2" s="425"/>
      <c r="DEM2" s="425"/>
      <c r="DEN2" s="425"/>
      <c r="DEO2" s="424"/>
      <c r="DEP2" s="424"/>
      <c r="DEQ2" s="425"/>
      <c r="DER2" s="425"/>
      <c r="DES2" s="425"/>
      <c r="DET2" s="425"/>
      <c r="DEU2" s="425"/>
      <c r="DEV2" s="425"/>
      <c r="DEW2" s="424"/>
      <c r="DEX2" s="424"/>
      <c r="DEY2" s="425"/>
      <c r="DEZ2" s="425"/>
      <c r="DFA2" s="425"/>
      <c r="DFB2" s="425"/>
      <c r="DFC2" s="425"/>
      <c r="DFD2" s="425"/>
      <c r="DFE2" s="424"/>
      <c r="DFF2" s="424"/>
      <c r="DFG2" s="425"/>
      <c r="DFH2" s="425"/>
      <c r="DFI2" s="425"/>
      <c r="DFJ2" s="425"/>
      <c r="DFK2" s="425"/>
      <c r="DFL2" s="425"/>
      <c r="DFM2" s="424"/>
      <c r="DFN2" s="424"/>
      <c r="DFO2" s="425"/>
      <c r="DFP2" s="425"/>
      <c r="DFQ2" s="425"/>
      <c r="DFR2" s="425"/>
      <c r="DFS2" s="425"/>
      <c r="DFT2" s="425"/>
      <c r="DFU2" s="424"/>
      <c r="DFV2" s="424"/>
      <c r="DFW2" s="425"/>
      <c r="DFX2" s="425"/>
      <c r="DFY2" s="425"/>
      <c r="DFZ2" s="425"/>
      <c r="DGA2" s="425"/>
      <c r="DGB2" s="425"/>
      <c r="DGC2" s="424"/>
      <c r="DGD2" s="424"/>
      <c r="DGE2" s="425"/>
      <c r="DGF2" s="425"/>
      <c r="DGG2" s="425"/>
      <c r="DGH2" s="425"/>
      <c r="DGI2" s="425"/>
      <c r="DGJ2" s="425"/>
      <c r="DGK2" s="424"/>
      <c r="DGL2" s="424"/>
      <c r="DGM2" s="425"/>
      <c r="DGN2" s="425"/>
      <c r="DGO2" s="425"/>
      <c r="DGP2" s="425"/>
      <c r="DGQ2" s="425"/>
      <c r="DGR2" s="425"/>
      <c r="DGS2" s="424"/>
      <c r="DGT2" s="424"/>
      <c r="DGU2" s="425"/>
      <c r="DGV2" s="425"/>
      <c r="DGW2" s="425"/>
      <c r="DGX2" s="425"/>
      <c r="DGY2" s="425"/>
      <c r="DGZ2" s="425"/>
      <c r="DHA2" s="424"/>
      <c r="DHB2" s="424"/>
      <c r="DHC2" s="425"/>
      <c r="DHD2" s="425"/>
      <c r="DHE2" s="425"/>
      <c r="DHF2" s="425"/>
      <c r="DHG2" s="425"/>
      <c r="DHH2" s="425"/>
      <c r="DHI2" s="424"/>
      <c r="DHJ2" s="424"/>
      <c r="DHK2" s="425"/>
      <c r="DHL2" s="425"/>
      <c r="DHM2" s="425"/>
      <c r="DHN2" s="425"/>
      <c r="DHO2" s="425"/>
      <c r="DHP2" s="425"/>
      <c r="DHQ2" s="424"/>
      <c r="DHR2" s="424"/>
      <c r="DHS2" s="425"/>
      <c r="DHT2" s="425"/>
      <c r="DHU2" s="425"/>
      <c r="DHV2" s="425"/>
      <c r="DHW2" s="425"/>
      <c r="DHX2" s="425"/>
      <c r="DHY2" s="424"/>
      <c r="DHZ2" s="424"/>
      <c r="DIA2" s="425"/>
      <c r="DIB2" s="425"/>
      <c r="DIC2" s="425"/>
      <c r="DID2" s="425"/>
      <c r="DIE2" s="425"/>
      <c r="DIF2" s="425"/>
      <c r="DIG2" s="424"/>
      <c r="DIH2" s="424"/>
      <c r="DII2" s="425"/>
      <c r="DIJ2" s="425"/>
      <c r="DIK2" s="425"/>
      <c r="DIL2" s="425"/>
      <c r="DIM2" s="425"/>
      <c r="DIN2" s="425"/>
      <c r="DIO2" s="424"/>
      <c r="DIP2" s="424"/>
      <c r="DIQ2" s="425"/>
      <c r="DIR2" s="425"/>
      <c r="DIS2" s="425"/>
      <c r="DIT2" s="425"/>
      <c r="DIU2" s="425"/>
      <c r="DIV2" s="425"/>
      <c r="DIW2" s="424"/>
      <c r="DIX2" s="424"/>
      <c r="DIY2" s="425"/>
      <c r="DIZ2" s="425"/>
      <c r="DJA2" s="425"/>
      <c r="DJB2" s="425"/>
      <c r="DJC2" s="425"/>
      <c r="DJD2" s="425"/>
      <c r="DJE2" s="424"/>
      <c r="DJF2" s="424"/>
      <c r="DJG2" s="425"/>
      <c r="DJH2" s="425"/>
      <c r="DJI2" s="425"/>
      <c r="DJJ2" s="425"/>
      <c r="DJK2" s="425"/>
      <c r="DJL2" s="425"/>
      <c r="DJM2" s="424"/>
      <c r="DJN2" s="424"/>
      <c r="DJO2" s="425"/>
      <c r="DJP2" s="425"/>
      <c r="DJQ2" s="425"/>
      <c r="DJR2" s="425"/>
      <c r="DJS2" s="425"/>
      <c r="DJT2" s="425"/>
      <c r="DJU2" s="424"/>
      <c r="DJV2" s="424"/>
      <c r="DJW2" s="425"/>
      <c r="DJX2" s="425"/>
      <c r="DJY2" s="425"/>
      <c r="DJZ2" s="425"/>
      <c r="DKA2" s="425"/>
      <c r="DKB2" s="425"/>
      <c r="DKC2" s="424"/>
      <c r="DKD2" s="424"/>
      <c r="DKE2" s="425"/>
      <c r="DKF2" s="425"/>
      <c r="DKG2" s="425"/>
      <c r="DKH2" s="425"/>
      <c r="DKI2" s="425"/>
      <c r="DKJ2" s="425"/>
      <c r="DKK2" s="424"/>
      <c r="DKL2" s="424"/>
      <c r="DKM2" s="425"/>
      <c r="DKN2" s="425"/>
      <c r="DKO2" s="425"/>
      <c r="DKP2" s="425"/>
      <c r="DKQ2" s="425"/>
      <c r="DKR2" s="425"/>
      <c r="DKS2" s="424"/>
      <c r="DKT2" s="424"/>
      <c r="DKU2" s="425"/>
      <c r="DKV2" s="425"/>
      <c r="DKW2" s="425"/>
      <c r="DKX2" s="425"/>
      <c r="DKY2" s="425"/>
      <c r="DKZ2" s="425"/>
      <c r="DLA2" s="424"/>
      <c r="DLB2" s="424"/>
      <c r="DLC2" s="425"/>
      <c r="DLD2" s="425"/>
      <c r="DLE2" s="425"/>
      <c r="DLF2" s="425"/>
      <c r="DLG2" s="425"/>
      <c r="DLH2" s="425"/>
      <c r="DLI2" s="424"/>
      <c r="DLJ2" s="424"/>
      <c r="DLK2" s="425"/>
      <c r="DLL2" s="425"/>
      <c r="DLM2" s="425"/>
      <c r="DLN2" s="425"/>
      <c r="DLO2" s="425"/>
      <c r="DLP2" s="425"/>
      <c r="DLQ2" s="424"/>
      <c r="DLR2" s="424"/>
      <c r="DLS2" s="425"/>
      <c r="DLT2" s="425"/>
      <c r="DLU2" s="425"/>
      <c r="DLV2" s="425"/>
      <c r="DLW2" s="425"/>
      <c r="DLX2" s="425"/>
      <c r="DLY2" s="424"/>
      <c r="DLZ2" s="424"/>
      <c r="DMA2" s="425"/>
      <c r="DMB2" s="425"/>
      <c r="DMC2" s="425"/>
      <c r="DMD2" s="425"/>
      <c r="DME2" s="425"/>
      <c r="DMF2" s="425"/>
      <c r="DMG2" s="424"/>
      <c r="DMH2" s="424"/>
      <c r="DMI2" s="425"/>
      <c r="DMJ2" s="425"/>
      <c r="DMK2" s="425"/>
      <c r="DML2" s="425"/>
      <c r="DMM2" s="425"/>
      <c r="DMN2" s="425"/>
      <c r="DMO2" s="424"/>
      <c r="DMP2" s="424"/>
      <c r="DMQ2" s="425"/>
      <c r="DMR2" s="425"/>
      <c r="DMS2" s="425"/>
      <c r="DMT2" s="425"/>
      <c r="DMU2" s="425"/>
      <c r="DMV2" s="425"/>
      <c r="DMW2" s="424"/>
      <c r="DMX2" s="424"/>
      <c r="DMY2" s="425"/>
      <c r="DMZ2" s="425"/>
      <c r="DNA2" s="425"/>
      <c r="DNB2" s="425"/>
      <c r="DNC2" s="425"/>
      <c r="DND2" s="425"/>
      <c r="DNE2" s="424"/>
      <c r="DNF2" s="424"/>
      <c r="DNG2" s="425"/>
      <c r="DNH2" s="425"/>
      <c r="DNI2" s="425"/>
      <c r="DNJ2" s="425"/>
      <c r="DNK2" s="425"/>
      <c r="DNL2" s="425"/>
      <c r="DNM2" s="424"/>
      <c r="DNN2" s="424"/>
      <c r="DNO2" s="425"/>
      <c r="DNP2" s="425"/>
      <c r="DNQ2" s="425"/>
      <c r="DNR2" s="425"/>
      <c r="DNS2" s="425"/>
      <c r="DNT2" s="425"/>
      <c r="DNU2" s="424"/>
      <c r="DNV2" s="424"/>
      <c r="DNW2" s="425"/>
      <c r="DNX2" s="425"/>
      <c r="DNY2" s="425"/>
      <c r="DNZ2" s="425"/>
      <c r="DOA2" s="425"/>
      <c r="DOB2" s="425"/>
      <c r="DOC2" s="424"/>
      <c r="DOD2" s="424"/>
      <c r="DOE2" s="425"/>
      <c r="DOF2" s="425"/>
      <c r="DOG2" s="425"/>
      <c r="DOH2" s="425"/>
      <c r="DOI2" s="425"/>
      <c r="DOJ2" s="425"/>
      <c r="DOK2" s="424"/>
      <c r="DOL2" s="424"/>
      <c r="DOM2" s="425"/>
      <c r="DON2" s="425"/>
      <c r="DOO2" s="425"/>
      <c r="DOP2" s="425"/>
      <c r="DOQ2" s="425"/>
      <c r="DOR2" s="425"/>
      <c r="DOS2" s="424"/>
      <c r="DOT2" s="424"/>
      <c r="DOU2" s="425"/>
      <c r="DOV2" s="425"/>
      <c r="DOW2" s="425"/>
      <c r="DOX2" s="425"/>
      <c r="DOY2" s="425"/>
      <c r="DOZ2" s="425"/>
      <c r="DPA2" s="424"/>
      <c r="DPB2" s="424"/>
      <c r="DPC2" s="425"/>
      <c r="DPD2" s="425"/>
      <c r="DPE2" s="425"/>
      <c r="DPF2" s="425"/>
      <c r="DPG2" s="425"/>
      <c r="DPH2" s="425"/>
      <c r="DPI2" s="424"/>
      <c r="DPJ2" s="424"/>
      <c r="DPK2" s="425"/>
      <c r="DPL2" s="425"/>
      <c r="DPM2" s="425"/>
      <c r="DPN2" s="425"/>
      <c r="DPO2" s="425"/>
      <c r="DPP2" s="425"/>
      <c r="DPQ2" s="424"/>
      <c r="DPR2" s="424"/>
      <c r="DPS2" s="425"/>
      <c r="DPT2" s="425"/>
      <c r="DPU2" s="425"/>
      <c r="DPV2" s="425"/>
      <c r="DPW2" s="425"/>
      <c r="DPX2" s="425"/>
      <c r="DPY2" s="424"/>
      <c r="DPZ2" s="424"/>
      <c r="DQA2" s="425"/>
      <c r="DQB2" s="425"/>
      <c r="DQC2" s="425"/>
      <c r="DQD2" s="425"/>
      <c r="DQE2" s="425"/>
      <c r="DQF2" s="425"/>
      <c r="DQG2" s="424"/>
      <c r="DQH2" s="424"/>
      <c r="DQI2" s="425"/>
      <c r="DQJ2" s="425"/>
      <c r="DQK2" s="425"/>
      <c r="DQL2" s="425"/>
      <c r="DQM2" s="425"/>
      <c r="DQN2" s="425"/>
      <c r="DQO2" s="424"/>
      <c r="DQP2" s="424"/>
      <c r="DQQ2" s="425"/>
      <c r="DQR2" s="425"/>
      <c r="DQS2" s="425"/>
      <c r="DQT2" s="425"/>
      <c r="DQU2" s="425"/>
      <c r="DQV2" s="425"/>
      <c r="DQW2" s="424"/>
      <c r="DQX2" s="424"/>
      <c r="DQY2" s="425"/>
      <c r="DQZ2" s="425"/>
      <c r="DRA2" s="425"/>
      <c r="DRB2" s="425"/>
      <c r="DRC2" s="425"/>
      <c r="DRD2" s="425"/>
      <c r="DRE2" s="424"/>
      <c r="DRF2" s="424"/>
      <c r="DRG2" s="425"/>
      <c r="DRH2" s="425"/>
      <c r="DRI2" s="425"/>
      <c r="DRJ2" s="425"/>
      <c r="DRK2" s="425"/>
      <c r="DRL2" s="425"/>
      <c r="DRM2" s="424"/>
      <c r="DRN2" s="424"/>
      <c r="DRO2" s="425"/>
      <c r="DRP2" s="425"/>
      <c r="DRQ2" s="425"/>
      <c r="DRR2" s="425"/>
      <c r="DRS2" s="425"/>
      <c r="DRT2" s="425"/>
      <c r="DRU2" s="424"/>
      <c r="DRV2" s="424"/>
      <c r="DRW2" s="425"/>
      <c r="DRX2" s="425"/>
      <c r="DRY2" s="425"/>
      <c r="DRZ2" s="425"/>
      <c r="DSA2" s="425"/>
      <c r="DSB2" s="425"/>
      <c r="DSC2" s="424"/>
      <c r="DSD2" s="424"/>
      <c r="DSE2" s="425"/>
      <c r="DSF2" s="425"/>
      <c r="DSG2" s="425"/>
      <c r="DSH2" s="425"/>
      <c r="DSI2" s="425"/>
      <c r="DSJ2" s="425"/>
      <c r="DSK2" s="424"/>
      <c r="DSL2" s="424"/>
      <c r="DSM2" s="425"/>
      <c r="DSN2" s="425"/>
      <c r="DSO2" s="425"/>
      <c r="DSP2" s="425"/>
      <c r="DSQ2" s="425"/>
      <c r="DSR2" s="425"/>
      <c r="DSS2" s="424"/>
      <c r="DST2" s="424"/>
      <c r="DSU2" s="425"/>
      <c r="DSV2" s="425"/>
      <c r="DSW2" s="425"/>
      <c r="DSX2" s="425"/>
      <c r="DSY2" s="425"/>
      <c r="DSZ2" s="425"/>
      <c r="DTA2" s="424"/>
      <c r="DTB2" s="424"/>
      <c r="DTC2" s="425"/>
      <c r="DTD2" s="425"/>
      <c r="DTE2" s="425"/>
      <c r="DTF2" s="425"/>
      <c r="DTG2" s="425"/>
      <c r="DTH2" s="425"/>
      <c r="DTI2" s="424"/>
      <c r="DTJ2" s="424"/>
      <c r="DTK2" s="425"/>
      <c r="DTL2" s="425"/>
      <c r="DTM2" s="425"/>
      <c r="DTN2" s="425"/>
      <c r="DTO2" s="425"/>
      <c r="DTP2" s="425"/>
      <c r="DTQ2" s="424"/>
      <c r="DTR2" s="424"/>
      <c r="DTS2" s="425"/>
      <c r="DTT2" s="425"/>
      <c r="DTU2" s="425"/>
      <c r="DTV2" s="425"/>
      <c r="DTW2" s="425"/>
      <c r="DTX2" s="425"/>
      <c r="DTY2" s="424"/>
      <c r="DTZ2" s="424"/>
      <c r="DUA2" s="425"/>
      <c r="DUB2" s="425"/>
      <c r="DUC2" s="425"/>
      <c r="DUD2" s="425"/>
      <c r="DUE2" s="425"/>
      <c r="DUF2" s="425"/>
      <c r="DUG2" s="424"/>
      <c r="DUH2" s="424"/>
      <c r="DUI2" s="425"/>
      <c r="DUJ2" s="425"/>
      <c r="DUK2" s="425"/>
      <c r="DUL2" s="425"/>
      <c r="DUM2" s="425"/>
      <c r="DUN2" s="425"/>
      <c r="DUO2" s="424"/>
      <c r="DUP2" s="424"/>
      <c r="DUQ2" s="425"/>
      <c r="DUR2" s="425"/>
      <c r="DUS2" s="425"/>
      <c r="DUT2" s="425"/>
      <c r="DUU2" s="425"/>
      <c r="DUV2" s="425"/>
      <c r="DUW2" s="424"/>
      <c r="DUX2" s="424"/>
      <c r="DUY2" s="425"/>
      <c r="DUZ2" s="425"/>
      <c r="DVA2" s="425"/>
      <c r="DVB2" s="425"/>
      <c r="DVC2" s="425"/>
      <c r="DVD2" s="425"/>
      <c r="DVE2" s="424"/>
      <c r="DVF2" s="424"/>
      <c r="DVG2" s="425"/>
      <c r="DVH2" s="425"/>
      <c r="DVI2" s="425"/>
      <c r="DVJ2" s="425"/>
      <c r="DVK2" s="425"/>
      <c r="DVL2" s="425"/>
      <c r="DVM2" s="424"/>
      <c r="DVN2" s="424"/>
      <c r="DVO2" s="425"/>
      <c r="DVP2" s="425"/>
      <c r="DVQ2" s="425"/>
      <c r="DVR2" s="425"/>
      <c r="DVS2" s="425"/>
      <c r="DVT2" s="425"/>
      <c r="DVU2" s="424"/>
      <c r="DVV2" s="424"/>
      <c r="DVW2" s="425"/>
      <c r="DVX2" s="425"/>
      <c r="DVY2" s="425"/>
      <c r="DVZ2" s="425"/>
      <c r="DWA2" s="425"/>
      <c r="DWB2" s="425"/>
      <c r="DWC2" s="424"/>
      <c r="DWD2" s="424"/>
      <c r="DWE2" s="425"/>
      <c r="DWF2" s="425"/>
      <c r="DWG2" s="425"/>
      <c r="DWH2" s="425"/>
      <c r="DWI2" s="425"/>
      <c r="DWJ2" s="425"/>
      <c r="DWK2" s="424"/>
      <c r="DWL2" s="424"/>
      <c r="DWM2" s="425"/>
      <c r="DWN2" s="425"/>
      <c r="DWO2" s="425"/>
      <c r="DWP2" s="425"/>
      <c r="DWQ2" s="425"/>
      <c r="DWR2" s="425"/>
      <c r="DWS2" s="424"/>
      <c r="DWT2" s="424"/>
      <c r="DWU2" s="425"/>
      <c r="DWV2" s="425"/>
      <c r="DWW2" s="425"/>
      <c r="DWX2" s="425"/>
      <c r="DWY2" s="425"/>
      <c r="DWZ2" s="425"/>
      <c r="DXA2" s="424"/>
      <c r="DXB2" s="424"/>
      <c r="DXC2" s="425"/>
      <c r="DXD2" s="425"/>
      <c r="DXE2" s="425"/>
      <c r="DXF2" s="425"/>
      <c r="DXG2" s="425"/>
      <c r="DXH2" s="425"/>
      <c r="DXI2" s="424"/>
      <c r="DXJ2" s="424"/>
      <c r="DXK2" s="425"/>
      <c r="DXL2" s="425"/>
      <c r="DXM2" s="425"/>
      <c r="DXN2" s="425"/>
      <c r="DXO2" s="425"/>
      <c r="DXP2" s="425"/>
      <c r="DXQ2" s="424"/>
      <c r="DXR2" s="424"/>
      <c r="DXS2" s="425"/>
      <c r="DXT2" s="425"/>
      <c r="DXU2" s="425"/>
      <c r="DXV2" s="425"/>
      <c r="DXW2" s="425"/>
      <c r="DXX2" s="425"/>
      <c r="DXY2" s="424"/>
      <c r="DXZ2" s="424"/>
      <c r="DYA2" s="425"/>
      <c r="DYB2" s="425"/>
      <c r="DYC2" s="425"/>
      <c r="DYD2" s="425"/>
      <c r="DYE2" s="425"/>
      <c r="DYF2" s="425"/>
      <c r="DYG2" s="424"/>
      <c r="DYH2" s="424"/>
      <c r="DYI2" s="425"/>
      <c r="DYJ2" s="425"/>
      <c r="DYK2" s="425"/>
      <c r="DYL2" s="425"/>
      <c r="DYM2" s="425"/>
      <c r="DYN2" s="425"/>
      <c r="DYO2" s="424"/>
      <c r="DYP2" s="424"/>
      <c r="DYQ2" s="425"/>
      <c r="DYR2" s="425"/>
      <c r="DYS2" s="425"/>
      <c r="DYT2" s="425"/>
      <c r="DYU2" s="425"/>
      <c r="DYV2" s="425"/>
      <c r="DYW2" s="424"/>
      <c r="DYX2" s="424"/>
      <c r="DYY2" s="425"/>
      <c r="DYZ2" s="425"/>
      <c r="DZA2" s="425"/>
      <c r="DZB2" s="425"/>
      <c r="DZC2" s="425"/>
      <c r="DZD2" s="425"/>
      <c r="DZE2" s="424"/>
      <c r="DZF2" s="424"/>
      <c r="DZG2" s="425"/>
      <c r="DZH2" s="425"/>
      <c r="DZI2" s="425"/>
      <c r="DZJ2" s="425"/>
      <c r="DZK2" s="425"/>
      <c r="DZL2" s="425"/>
      <c r="DZM2" s="424"/>
      <c r="DZN2" s="424"/>
      <c r="DZO2" s="425"/>
      <c r="DZP2" s="425"/>
      <c r="DZQ2" s="425"/>
      <c r="DZR2" s="425"/>
      <c r="DZS2" s="425"/>
      <c r="DZT2" s="425"/>
      <c r="DZU2" s="424"/>
      <c r="DZV2" s="424"/>
      <c r="DZW2" s="425"/>
      <c r="DZX2" s="425"/>
      <c r="DZY2" s="425"/>
      <c r="DZZ2" s="425"/>
      <c r="EAA2" s="425"/>
      <c r="EAB2" s="425"/>
      <c r="EAC2" s="424"/>
      <c r="EAD2" s="424"/>
      <c r="EAE2" s="425"/>
      <c r="EAF2" s="425"/>
      <c r="EAG2" s="425"/>
      <c r="EAH2" s="425"/>
      <c r="EAI2" s="425"/>
      <c r="EAJ2" s="425"/>
      <c r="EAK2" s="424"/>
      <c r="EAL2" s="424"/>
      <c r="EAM2" s="425"/>
      <c r="EAN2" s="425"/>
      <c r="EAO2" s="425"/>
      <c r="EAP2" s="425"/>
      <c r="EAQ2" s="425"/>
      <c r="EAR2" s="425"/>
      <c r="EAS2" s="424"/>
      <c r="EAT2" s="424"/>
      <c r="EAU2" s="425"/>
      <c r="EAV2" s="425"/>
      <c r="EAW2" s="425"/>
      <c r="EAX2" s="425"/>
      <c r="EAY2" s="425"/>
      <c r="EAZ2" s="425"/>
      <c r="EBA2" s="424"/>
      <c r="EBB2" s="424"/>
      <c r="EBC2" s="425"/>
      <c r="EBD2" s="425"/>
      <c r="EBE2" s="425"/>
      <c r="EBF2" s="425"/>
      <c r="EBG2" s="425"/>
      <c r="EBH2" s="425"/>
      <c r="EBI2" s="424"/>
      <c r="EBJ2" s="424"/>
      <c r="EBK2" s="425"/>
      <c r="EBL2" s="425"/>
      <c r="EBM2" s="425"/>
      <c r="EBN2" s="425"/>
      <c r="EBO2" s="425"/>
      <c r="EBP2" s="425"/>
      <c r="EBQ2" s="424"/>
      <c r="EBR2" s="424"/>
      <c r="EBS2" s="425"/>
      <c r="EBT2" s="425"/>
      <c r="EBU2" s="425"/>
      <c r="EBV2" s="425"/>
      <c r="EBW2" s="425"/>
      <c r="EBX2" s="425"/>
      <c r="EBY2" s="424"/>
      <c r="EBZ2" s="424"/>
      <c r="ECA2" s="425"/>
      <c r="ECB2" s="425"/>
      <c r="ECC2" s="425"/>
      <c r="ECD2" s="425"/>
      <c r="ECE2" s="425"/>
      <c r="ECF2" s="425"/>
      <c r="ECG2" s="424"/>
      <c r="ECH2" s="424"/>
      <c r="ECI2" s="425"/>
      <c r="ECJ2" s="425"/>
      <c r="ECK2" s="425"/>
      <c r="ECL2" s="425"/>
      <c r="ECM2" s="425"/>
      <c r="ECN2" s="425"/>
      <c r="ECO2" s="424"/>
      <c r="ECP2" s="424"/>
      <c r="ECQ2" s="425"/>
      <c r="ECR2" s="425"/>
      <c r="ECS2" s="425"/>
      <c r="ECT2" s="425"/>
      <c r="ECU2" s="425"/>
      <c r="ECV2" s="425"/>
      <c r="ECW2" s="424"/>
      <c r="ECX2" s="424"/>
      <c r="ECY2" s="425"/>
      <c r="ECZ2" s="425"/>
      <c r="EDA2" s="425"/>
      <c r="EDB2" s="425"/>
      <c r="EDC2" s="425"/>
      <c r="EDD2" s="425"/>
      <c r="EDE2" s="424"/>
      <c r="EDF2" s="424"/>
      <c r="EDG2" s="425"/>
      <c r="EDH2" s="425"/>
      <c r="EDI2" s="425"/>
      <c r="EDJ2" s="425"/>
      <c r="EDK2" s="425"/>
      <c r="EDL2" s="425"/>
      <c r="EDM2" s="424"/>
      <c r="EDN2" s="424"/>
      <c r="EDO2" s="425"/>
      <c r="EDP2" s="425"/>
      <c r="EDQ2" s="425"/>
      <c r="EDR2" s="425"/>
      <c r="EDS2" s="425"/>
      <c r="EDT2" s="425"/>
      <c r="EDU2" s="424"/>
      <c r="EDV2" s="424"/>
      <c r="EDW2" s="425"/>
      <c r="EDX2" s="425"/>
      <c r="EDY2" s="425"/>
      <c r="EDZ2" s="425"/>
      <c r="EEA2" s="425"/>
      <c r="EEB2" s="425"/>
      <c r="EEC2" s="424"/>
      <c r="EED2" s="424"/>
      <c r="EEE2" s="425"/>
      <c r="EEF2" s="425"/>
      <c r="EEG2" s="425"/>
      <c r="EEH2" s="425"/>
      <c r="EEI2" s="425"/>
      <c r="EEJ2" s="425"/>
      <c r="EEK2" s="424"/>
      <c r="EEL2" s="424"/>
      <c r="EEM2" s="425"/>
      <c r="EEN2" s="425"/>
      <c r="EEO2" s="425"/>
      <c r="EEP2" s="425"/>
      <c r="EEQ2" s="425"/>
      <c r="EER2" s="425"/>
      <c r="EES2" s="424"/>
      <c r="EET2" s="424"/>
      <c r="EEU2" s="425"/>
      <c r="EEV2" s="425"/>
      <c r="EEW2" s="425"/>
      <c r="EEX2" s="425"/>
      <c r="EEY2" s="425"/>
      <c r="EEZ2" s="425"/>
      <c r="EFA2" s="424"/>
      <c r="EFB2" s="424"/>
      <c r="EFC2" s="425"/>
      <c r="EFD2" s="425"/>
      <c r="EFE2" s="425"/>
      <c r="EFF2" s="425"/>
      <c r="EFG2" s="425"/>
      <c r="EFH2" s="425"/>
      <c r="EFI2" s="424"/>
      <c r="EFJ2" s="424"/>
      <c r="EFK2" s="425"/>
      <c r="EFL2" s="425"/>
      <c r="EFM2" s="425"/>
      <c r="EFN2" s="425"/>
      <c r="EFO2" s="425"/>
      <c r="EFP2" s="425"/>
      <c r="EFQ2" s="424"/>
      <c r="EFR2" s="424"/>
      <c r="EFS2" s="425"/>
      <c r="EFT2" s="425"/>
      <c r="EFU2" s="425"/>
      <c r="EFV2" s="425"/>
      <c r="EFW2" s="425"/>
      <c r="EFX2" s="425"/>
      <c r="EFY2" s="424"/>
      <c r="EFZ2" s="424"/>
      <c r="EGA2" s="425"/>
      <c r="EGB2" s="425"/>
      <c r="EGC2" s="425"/>
      <c r="EGD2" s="425"/>
      <c r="EGE2" s="425"/>
      <c r="EGF2" s="425"/>
      <c r="EGG2" s="424"/>
      <c r="EGH2" s="424"/>
      <c r="EGI2" s="425"/>
      <c r="EGJ2" s="425"/>
      <c r="EGK2" s="425"/>
      <c r="EGL2" s="425"/>
      <c r="EGM2" s="425"/>
      <c r="EGN2" s="425"/>
      <c r="EGO2" s="424"/>
      <c r="EGP2" s="424"/>
      <c r="EGQ2" s="425"/>
      <c r="EGR2" s="425"/>
      <c r="EGS2" s="425"/>
      <c r="EGT2" s="425"/>
      <c r="EGU2" s="425"/>
      <c r="EGV2" s="425"/>
      <c r="EGW2" s="424"/>
      <c r="EGX2" s="424"/>
      <c r="EGY2" s="425"/>
      <c r="EGZ2" s="425"/>
      <c r="EHA2" s="425"/>
      <c r="EHB2" s="425"/>
      <c r="EHC2" s="425"/>
      <c r="EHD2" s="425"/>
      <c r="EHE2" s="424"/>
      <c r="EHF2" s="424"/>
      <c r="EHG2" s="425"/>
      <c r="EHH2" s="425"/>
      <c r="EHI2" s="425"/>
      <c r="EHJ2" s="425"/>
      <c r="EHK2" s="425"/>
      <c r="EHL2" s="425"/>
      <c r="EHM2" s="424"/>
      <c r="EHN2" s="424"/>
      <c r="EHO2" s="425"/>
      <c r="EHP2" s="425"/>
      <c r="EHQ2" s="425"/>
      <c r="EHR2" s="425"/>
      <c r="EHS2" s="425"/>
      <c r="EHT2" s="425"/>
      <c r="EHU2" s="424"/>
      <c r="EHV2" s="424"/>
      <c r="EHW2" s="425"/>
      <c r="EHX2" s="425"/>
      <c r="EHY2" s="425"/>
      <c r="EHZ2" s="425"/>
      <c r="EIA2" s="425"/>
      <c r="EIB2" s="425"/>
      <c r="EIC2" s="424"/>
      <c r="EID2" s="424"/>
      <c r="EIE2" s="425"/>
      <c r="EIF2" s="425"/>
      <c r="EIG2" s="425"/>
      <c r="EIH2" s="425"/>
      <c r="EII2" s="425"/>
      <c r="EIJ2" s="425"/>
      <c r="EIK2" s="424"/>
      <c r="EIL2" s="424"/>
      <c r="EIM2" s="425"/>
      <c r="EIN2" s="425"/>
      <c r="EIO2" s="425"/>
      <c r="EIP2" s="425"/>
      <c r="EIQ2" s="425"/>
      <c r="EIR2" s="425"/>
      <c r="EIS2" s="424"/>
      <c r="EIT2" s="424"/>
      <c r="EIU2" s="425"/>
      <c r="EIV2" s="425"/>
      <c r="EIW2" s="425"/>
      <c r="EIX2" s="425"/>
      <c r="EIY2" s="425"/>
      <c r="EIZ2" s="425"/>
      <c r="EJA2" s="424"/>
      <c r="EJB2" s="424"/>
      <c r="EJC2" s="425"/>
      <c r="EJD2" s="425"/>
      <c r="EJE2" s="425"/>
      <c r="EJF2" s="425"/>
      <c r="EJG2" s="425"/>
      <c r="EJH2" s="425"/>
      <c r="EJI2" s="424"/>
      <c r="EJJ2" s="424"/>
      <c r="EJK2" s="425"/>
      <c r="EJL2" s="425"/>
      <c r="EJM2" s="425"/>
      <c r="EJN2" s="425"/>
      <c r="EJO2" s="425"/>
      <c r="EJP2" s="425"/>
      <c r="EJQ2" s="424"/>
      <c r="EJR2" s="424"/>
      <c r="EJS2" s="425"/>
      <c r="EJT2" s="425"/>
      <c r="EJU2" s="425"/>
      <c r="EJV2" s="425"/>
      <c r="EJW2" s="425"/>
      <c r="EJX2" s="425"/>
      <c r="EJY2" s="424"/>
      <c r="EJZ2" s="424"/>
      <c r="EKA2" s="425"/>
      <c r="EKB2" s="425"/>
      <c r="EKC2" s="425"/>
      <c r="EKD2" s="425"/>
      <c r="EKE2" s="425"/>
      <c r="EKF2" s="425"/>
      <c r="EKG2" s="424"/>
      <c r="EKH2" s="424"/>
      <c r="EKI2" s="425"/>
      <c r="EKJ2" s="425"/>
      <c r="EKK2" s="425"/>
      <c r="EKL2" s="425"/>
      <c r="EKM2" s="425"/>
      <c r="EKN2" s="425"/>
      <c r="EKO2" s="424"/>
      <c r="EKP2" s="424"/>
      <c r="EKQ2" s="425"/>
      <c r="EKR2" s="425"/>
      <c r="EKS2" s="425"/>
      <c r="EKT2" s="425"/>
      <c r="EKU2" s="425"/>
      <c r="EKV2" s="425"/>
      <c r="EKW2" s="424"/>
      <c r="EKX2" s="424"/>
      <c r="EKY2" s="425"/>
      <c r="EKZ2" s="425"/>
      <c r="ELA2" s="425"/>
      <c r="ELB2" s="425"/>
      <c r="ELC2" s="425"/>
      <c r="ELD2" s="425"/>
      <c r="ELE2" s="424"/>
      <c r="ELF2" s="424"/>
      <c r="ELG2" s="425"/>
      <c r="ELH2" s="425"/>
      <c r="ELI2" s="425"/>
      <c r="ELJ2" s="425"/>
      <c r="ELK2" s="425"/>
      <c r="ELL2" s="425"/>
      <c r="ELM2" s="424"/>
      <c r="ELN2" s="424"/>
      <c r="ELO2" s="425"/>
      <c r="ELP2" s="425"/>
      <c r="ELQ2" s="425"/>
      <c r="ELR2" s="425"/>
      <c r="ELS2" s="425"/>
      <c r="ELT2" s="425"/>
      <c r="ELU2" s="424"/>
      <c r="ELV2" s="424"/>
      <c r="ELW2" s="425"/>
      <c r="ELX2" s="425"/>
      <c r="ELY2" s="425"/>
      <c r="ELZ2" s="425"/>
      <c r="EMA2" s="425"/>
      <c r="EMB2" s="425"/>
      <c r="EMC2" s="424"/>
      <c r="EMD2" s="424"/>
      <c r="EME2" s="425"/>
      <c r="EMF2" s="425"/>
      <c r="EMG2" s="425"/>
      <c r="EMH2" s="425"/>
      <c r="EMI2" s="425"/>
      <c r="EMJ2" s="425"/>
      <c r="EMK2" s="424"/>
      <c r="EML2" s="424"/>
      <c r="EMM2" s="425"/>
      <c r="EMN2" s="425"/>
      <c r="EMO2" s="425"/>
      <c r="EMP2" s="425"/>
      <c r="EMQ2" s="425"/>
      <c r="EMR2" s="425"/>
      <c r="EMS2" s="424"/>
      <c r="EMT2" s="424"/>
      <c r="EMU2" s="425"/>
      <c r="EMV2" s="425"/>
      <c r="EMW2" s="425"/>
      <c r="EMX2" s="425"/>
      <c r="EMY2" s="425"/>
      <c r="EMZ2" s="425"/>
      <c r="ENA2" s="424"/>
      <c r="ENB2" s="424"/>
      <c r="ENC2" s="425"/>
      <c r="END2" s="425"/>
      <c r="ENE2" s="425"/>
      <c r="ENF2" s="425"/>
      <c r="ENG2" s="425"/>
      <c r="ENH2" s="425"/>
      <c r="ENI2" s="424"/>
      <c r="ENJ2" s="424"/>
      <c r="ENK2" s="425"/>
      <c r="ENL2" s="425"/>
      <c r="ENM2" s="425"/>
      <c r="ENN2" s="425"/>
      <c r="ENO2" s="425"/>
      <c r="ENP2" s="425"/>
      <c r="ENQ2" s="424"/>
      <c r="ENR2" s="424"/>
      <c r="ENS2" s="425"/>
      <c r="ENT2" s="425"/>
      <c r="ENU2" s="425"/>
      <c r="ENV2" s="425"/>
      <c r="ENW2" s="425"/>
      <c r="ENX2" s="425"/>
      <c r="ENY2" s="424"/>
      <c r="ENZ2" s="424"/>
      <c r="EOA2" s="425"/>
      <c r="EOB2" s="425"/>
      <c r="EOC2" s="425"/>
      <c r="EOD2" s="425"/>
      <c r="EOE2" s="425"/>
      <c r="EOF2" s="425"/>
      <c r="EOG2" s="424"/>
      <c r="EOH2" s="424"/>
      <c r="EOI2" s="425"/>
      <c r="EOJ2" s="425"/>
      <c r="EOK2" s="425"/>
      <c r="EOL2" s="425"/>
      <c r="EOM2" s="425"/>
      <c r="EON2" s="425"/>
      <c r="EOO2" s="424"/>
      <c r="EOP2" s="424"/>
      <c r="EOQ2" s="425"/>
      <c r="EOR2" s="425"/>
      <c r="EOS2" s="425"/>
      <c r="EOT2" s="425"/>
      <c r="EOU2" s="425"/>
      <c r="EOV2" s="425"/>
      <c r="EOW2" s="424"/>
      <c r="EOX2" s="424"/>
      <c r="EOY2" s="425"/>
      <c r="EOZ2" s="425"/>
      <c r="EPA2" s="425"/>
      <c r="EPB2" s="425"/>
      <c r="EPC2" s="425"/>
      <c r="EPD2" s="425"/>
      <c r="EPE2" s="424"/>
      <c r="EPF2" s="424"/>
      <c r="EPG2" s="425"/>
      <c r="EPH2" s="425"/>
      <c r="EPI2" s="425"/>
      <c r="EPJ2" s="425"/>
      <c r="EPK2" s="425"/>
      <c r="EPL2" s="425"/>
      <c r="EPM2" s="424"/>
      <c r="EPN2" s="424"/>
      <c r="EPO2" s="425"/>
      <c r="EPP2" s="425"/>
      <c r="EPQ2" s="425"/>
      <c r="EPR2" s="425"/>
      <c r="EPS2" s="425"/>
      <c r="EPT2" s="425"/>
      <c r="EPU2" s="424"/>
      <c r="EPV2" s="424"/>
      <c r="EPW2" s="425"/>
      <c r="EPX2" s="425"/>
      <c r="EPY2" s="425"/>
      <c r="EPZ2" s="425"/>
      <c r="EQA2" s="425"/>
      <c r="EQB2" s="425"/>
      <c r="EQC2" s="424"/>
      <c r="EQD2" s="424"/>
      <c r="EQE2" s="425"/>
      <c r="EQF2" s="425"/>
      <c r="EQG2" s="425"/>
      <c r="EQH2" s="425"/>
      <c r="EQI2" s="425"/>
      <c r="EQJ2" s="425"/>
      <c r="EQK2" s="424"/>
      <c r="EQL2" s="424"/>
      <c r="EQM2" s="425"/>
      <c r="EQN2" s="425"/>
      <c r="EQO2" s="425"/>
      <c r="EQP2" s="425"/>
      <c r="EQQ2" s="425"/>
      <c r="EQR2" s="425"/>
      <c r="EQS2" s="424"/>
      <c r="EQT2" s="424"/>
      <c r="EQU2" s="425"/>
      <c r="EQV2" s="425"/>
      <c r="EQW2" s="425"/>
      <c r="EQX2" s="425"/>
      <c r="EQY2" s="425"/>
      <c r="EQZ2" s="425"/>
      <c r="ERA2" s="424"/>
      <c r="ERB2" s="424"/>
      <c r="ERC2" s="425"/>
      <c r="ERD2" s="425"/>
      <c r="ERE2" s="425"/>
      <c r="ERF2" s="425"/>
      <c r="ERG2" s="425"/>
      <c r="ERH2" s="425"/>
      <c r="ERI2" s="424"/>
      <c r="ERJ2" s="424"/>
      <c r="ERK2" s="425"/>
      <c r="ERL2" s="425"/>
      <c r="ERM2" s="425"/>
      <c r="ERN2" s="425"/>
      <c r="ERO2" s="425"/>
      <c r="ERP2" s="425"/>
      <c r="ERQ2" s="424"/>
      <c r="ERR2" s="424"/>
      <c r="ERS2" s="425"/>
      <c r="ERT2" s="425"/>
      <c r="ERU2" s="425"/>
      <c r="ERV2" s="425"/>
      <c r="ERW2" s="425"/>
      <c r="ERX2" s="425"/>
      <c r="ERY2" s="424"/>
      <c r="ERZ2" s="424"/>
      <c r="ESA2" s="425"/>
      <c r="ESB2" s="425"/>
      <c r="ESC2" s="425"/>
      <c r="ESD2" s="425"/>
      <c r="ESE2" s="425"/>
      <c r="ESF2" s="425"/>
      <c r="ESG2" s="424"/>
      <c r="ESH2" s="424"/>
      <c r="ESI2" s="425"/>
      <c r="ESJ2" s="425"/>
      <c r="ESK2" s="425"/>
      <c r="ESL2" s="425"/>
      <c r="ESM2" s="425"/>
      <c r="ESN2" s="425"/>
      <c r="ESO2" s="424"/>
      <c r="ESP2" s="424"/>
      <c r="ESQ2" s="425"/>
      <c r="ESR2" s="425"/>
      <c r="ESS2" s="425"/>
      <c r="EST2" s="425"/>
      <c r="ESU2" s="425"/>
      <c r="ESV2" s="425"/>
      <c r="ESW2" s="424"/>
      <c r="ESX2" s="424"/>
      <c r="ESY2" s="425"/>
      <c r="ESZ2" s="425"/>
      <c r="ETA2" s="425"/>
      <c r="ETB2" s="425"/>
      <c r="ETC2" s="425"/>
      <c r="ETD2" s="425"/>
      <c r="ETE2" s="424"/>
      <c r="ETF2" s="424"/>
      <c r="ETG2" s="425"/>
      <c r="ETH2" s="425"/>
      <c r="ETI2" s="425"/>
      <c r="ETJ2" s="425"/>
      <c r="ETK2" s="425"/>
      <c r="ETL2" s="425"/>
      <c r="ETM2" s="424"/>
      <c r="ETN2" s="424"/>
      <c r="ETO2" s="425"/>
      <c r="ETP2" s="425"/>
      <c r="ETQ2" s="425"/>
      <c r="ETR2" s="425"/>
      <c r="ETS2" s="425"/>
      <c r="ETT2" s="425"/>
      <c r="ETU2" s="424"/>
      <c r="ETV2" s="424"/>
      <c r="ETW2" s="425"/>
      <c r="ETX2" s="425"/>
      <c r="ETY2" s="425"/>
      <c r="ETZ2" s="425"/>
      <c r="EUA2" s="425"/>
      <c r="EUB2" s="425"/>
      <c r="EUC2" s="424"/>
      <c r="EUD2" s="424"/>
      <c r="EUE2" s="425"/>
      <c r="EUF2" s="425"/>
      <c r="EUG2" s="425"/>
      <c r="EUH2" s="425"/>
      <c r="EUI2" s="425"/>
      <c r="EUJ2" s="425"/>
      <c r="EUK2" s="424"/>
      <c r="EUL2" s="424"/>
      <c r="EUM2" s="425"/>
      <c r="EUN2" s="425"/>
      <c r="EUO2" s="425"/>
      <c r="EUP2" s="425"/>
      <c r="EUQ2" s="425"/>
      <c r="EUR2" s="425"/>
      <c r="EUS2" s="424"/>
      <c r="EUT2" s="424"/>
      <c r="EUU2" s="425"/>
      <c r="EUV2" s="425"/>
      <c r="EUW2" s="425"/>
      <c r="EUX2" s="425"/>
      <c r="EUY2" s="425"/>
      <c r="EUZ2" s="425"/>
      <c r="EVA2" s="424"/>
      <c r="EVB2" s="424"/>
      <c r="EVC2" s="425"/>
      <c r="EVD2" s="425"/>
      <c r="EVE2" s="425"/>
      <c r="EVF2" s="425"/>
      <c r="EVG2" s="425"/>
      <c r="EVH2" s="425"/>
      <c r="EVI2" s="424"/>
      <c r="EVJ2" s="424"/>
      <c r="EVK2" s="425"/>
      <c r="EVL2" s="425"/>
      <c r="EVM2" s="425"/>
      <c r="EVN2" s="425"/>
      <c r="EVO2" s="425"/>
      <c r="EVP2" s="425"/>
      <c r="EVQ2" s="424"/>
      <c r="EVR2" s="424"/>
      <c r="EVS2" s="425"/>
      <c r="EVT2" s="425"/>
      <c r="EVU2" s="425"/>
      <c r="EVV2" s="425"/>
      <c r="EVW2" s="425"/>
      <c r="EVX2" s="425"/>
      <c r="EVY2" s="424"/>
      <c r="EVZ2" s="424"/>
      <c r="EWA2" s="425"/>
      <c r="EWB2" s="425"/>
      <c r="EWC2" s="425"/>
      <c r="EWD2" s="425"/>
      <c r="EWE2" s="425"/>
      <c r="EWF2" s="425"/>
      <c r="EWG2" s="424"/>
      <c r="EWH2" s="424"/>
      <c r="EWI2" s="425"/>
      <c r="EWJ2" s="425"/>
      <c r="EWK2" s="425"/>
      <c r="EWL2" s="425"/>
      <c r="EWM2" s="425"/>
      <c r="EWN2" s="425"/>
      <c r="EWO2" s="424"/>
      <c r="EWP2" s="424"/>
      <c r="EWQ2" s="425"/>
      <c r="EWR2" s="425"/>
      <c r="EWS2" s="425"/>
      <c r="EWT2" s="425"/>
      <c r="EWU2" s="425"/>
      <c r="EWV2" s="425"/>
      <c r="EWW2" s="424"/>
      <c r="EWX2" s="424"/>
      <c r="EWY2" s="425"/>
      <c r="EWZ2" s="425"/>
      <c r="EXA2" s="425"/>
      <c r="EXB2" s="425"/>
      <c r="EXC2" s="425"/>
      <c r="EXD2" s="425"/>
      <c r="EXE2" s="424"/>
      <c r="EXF2" s="424"/>
      <c r="EXG2" s="425"/>
      <c r="EXH2" s="425"/>
      <c r="EXI2" s="425"/>
      <c r="EXJ2" s="425"/>
      <c r="EXK2" s="425"/>
      <c r="EXL2" s="425"/>
      <c r="EXM2" s="424"/>
      <c r="EXN2" s="424"/>
      <c r="EXO2" s="425"/>
      <c r="EXP2" s="425"/>
      <c r="EXQ2" s="425"/>
      <c r="EXR2" s="425"/>
      <c r="EXS2" s="425"/>
      <c r="EXT2" s="425"/>
      <c r="EXU2" s="424"/>
      <c r="EXV2" s="424"/>
      <c r="EXW2" s="425"/>
      <c r="EXX2" s="425"/>
      <c r="EXY2" s="425"/>
      <c r="EXZ2" s="425"/>
      <c r="EYA2" s="425"/>
      <c r="EYB2" s="425"/>
      <c r="EYC2" s="424"/>
      <c r="EYD2" s="424"/>
      <c r="EYE2" s="425"/>
      <c r="EYF2" s="425"/>
      <c r="EYG2" s="425"/>
      <c r="EYH2" s="425"/>
      <c r="EYI2" s="425"/>
      <c r="EYJ2" s="425"/>
      <c r="EYK2" s="424"/>
      <c r="EYL2" s="424"/>
      <c r="EYM2" s="425"/>
      <c r="EYN2" s="425"/>
      <c r="EYO2" s="425"/>
      <c r="EYP2" s="425"/>
      <c r="EYQ2" s="425"/>
      <c r="EYR2" s="425"/>
      <c r="EYS2" s="424"/>
      <c r="EYT2" s="424"/>
      <c r="EYU2" s="425"/>
      <c r="EYV2" s="425"/>
      <c r="EYW2" s="425"/>
      <c r="EYX2" s="425"/>
      <c r="EYY2" s="425"/>
      <c r="EYZ2" s="425"/>
      <c r="EZA2" s="424"/>
      <c r="EZB2" s="424"/>
      <c r="EZC2" s="425"/>
      <c r="EZD2" s="425"/>
      <c r="EZE2" s="425"/>
      <c r="EZF2" s="425"/>
      <c r="EZG2" s="425"/>
      <c r="EZH2" s="425"/>
      <c r="EZI2" s="424"/>
      <c r="EZJ2" s="424"/>
      <c r="EZK2" s="425"/>
      <c r="EZL2" s="425"/>
      <c r="EZM2" s="425"/>
      <c r="EZN2" s="425"/>
      <c r="EZO2" s="425"/>
      <c r="EZP2" s="425"/>
      <c r="EZQ2" s="424"/>
      <c r="EZR2" s="424"/>
      <c r="EZS2" s="425"/>
      <c r="EZT2" s="425"/>
      <c r="EZU2" s="425"/>
      <c r="EZV2" s="425"/>
      <c r="EZW2" s="425"/>
      <c r="EZX2" s="425"/>
      <c r="EZY2" s="424"/>
      <c r="EZZ2" s="424"/>
      <c r="FAA2" s="425"/>
      <c r="FAB2" s="425"/>
      <c r="FAC2" s="425"/>
      <c r="FAD2" s="425"/>
      <c r="FAE2" s="425"/>
      <c r="FAF2" s="425"/>
      <c r="FAG2" s="424"/>
      <c r="FAH2" s="424"/>
      <c r="FAI2" s="425"/>
      <c r="FAJ2" s="425"/>
      <c r="FAK2" s="425"/>
      <c r="FAL2" s="425"/>
      <c r="FAM2" s="425"/>
      <c r="FAN2" s="425"/>
      <c r="FAO2" s="424"/>
      <c r="FAP2" s="424"/>
      <c r="FAQ2" s="425"/>
      <c r="FAR2" s="425"/>
      <c r="FAS2" s="425"/>
      <c r="FAT2" s="425"/>
      <c r="FAU2" s="425"/>
      <c r="FAV2" s="425"/>
      <c r="FAW2" s="424"/>
      <c r="FAX2" s="424"/>
      <c r="FAY2" s="425"/>
      <c r="FAZ2" s="425"/>
      <c r="FBA2" s="425"/>
      <c r="FBB2" s="425"/>
      <c r="FBC2" s="425"/>
      <c r="FBD2" s="425"/>
      <c r="FBE2" s="424"/>
      <c r="FBF2" s="424"/>
      <c r="FBG2" s="425"/>
      <c r="FBH2" s="425"/>
      <c r="FBI2" s="425"/>
      <c r="FBJ2" s="425"/>
      <c r="FBK2" s="425"/>
      <c r="FBL2" s="425"/>
      <c r="FBM2" s="424"/>
      <c r="FBN2" s="424"/>
      <c r="FBO2" s="425"/>
      <c r="FBP2" s="425"/>
      <c r="FBQ2" s="425"/>
      <c r="FBR2" s="425"/>
      <c r="FBS2" s="425"/>
      <c r="FBT2" s="425"/>
      <c r="FBU2" s="424"/>
      <c r="FBV2" s="424"/>
      <c r="FBW2" s="425"/>
      <c r="FBX2" s="425"/>
      <c r="FBY2" s="425"/>
      <c r="FBZ2" s="425"/>
      <c r="FCA2" s="425"/>
      <c r="FCB2" s="425"/>
      <c r="FCC2" s="424"/>
      <c r="FCD2" s="424"/>
      <c r="FCE2" s="425"/>
      <c r="FCF2" s="425"/>
      <c r="FCG2" s="425"/>
      <c r="FCH2" s="425"/>
      <c r="FCI2" s="425"/>
      <c r="FCJ2" s="425"/>
      <c r="FCK2" s="424"/>
      <c r="FCL2" s="424"/>
      <c r="FCM2" s="425"/>
      <c r="FCN2" s="425"/>
      <c r="FCO2" s="425"/>
      <c r="FCP2" s="425"/>
      <c r="FCQ2" s="425"/>
      <c r="FCR2" s="425"/>
      <c r="FCS2" s="424"/>
      <c r="FCT2" s="424"/>
      <c r="FCU2" s="425"/>
      <c r="FCV2" s="425"/>
      <c r="FCW2" s="425"/>
      <c r="FCX2" s="425"/>
      <c r="FCY2" s="425"/>
      <c r="FCZ2" s="425"/>
      <c r="FDA2" s="424"/>
      <c r="FDB2" s="424"/>
      <c r="FDC2" s="425"/>
      <c r="FDD2" s="425"/>
      <c r="FDE2" s="425"/>
      <c r="FDF2" s="425"/>
      <c r="FDG2" s="425"/>
      <c r="FDH2" s="425"/>
      <c r="FDI2" s="424"/>
      <c r="FDJ2" s="424"/>
      <c r="FDK2" s="425"/>
      <c r="FDL2" s="425"/>
      <c r="FDM2" s="425"/>
      <c r="FDN2" s="425"/>
      <c r="FDO2" s="425"/>
      <c r="FDP2" s="425"/>
      <c r="FDQ2" s="424"/>
      <c r="FDR2" s="424"/>
      <c r="FDS2" s="425"/>
      <c r="FDT2" s="425"/>
      <c r="FDU2" s="425"/>
      <c r="FDV2" s="425"/>
      <c r="FDW2" s="425"/>
      <c r="FDX2" s="425"/>
      <c r="FDY2" s="424"/>
      <c r="FDZ2" s="424"/>
      <c r="FEA2" s="425"/>
      <c r="FEB2" s="425"/>
      <c r="FEC2" s="425"/>
      <c r="FED2" s="425"/>
      <c r="FEE2" s="425"/>
      <c r="FEF2" s="425"/>
      <c r="FEG2" s="424"/>
      <c r="FEH2" s="424"/>
      <c r="FEI2" s="425"/>
      <c r="FEJ2" s="425"/>
      <c r="FEK2" s="425"/>
      <c r="FEL2" s="425"/>
      <c r="FEM2" s="425"/>
      <c r="FEN2" s="425"/>
      <c r="FEO2" s="424"/>
      <c r="FEP2" s="424"/>
      <c r="FEQ2" s="425"/>
      <c r="FER2" s="425"/>
      <c r="FES2" s="425"/>
      <c r="FET2" s="425"/>
      <c r="FEU2" s="425"/>
      <c r="FEV2" s="425"/>
      <c r="FEW2" s="424"/>
      <c r="FEX2" s="424"/>
      <c r="FEY2" s="425"/>
      <c r="FEZ2" s="425"/>
      <c r="FFA2" s="425"/>
      <c r="FFB2" s="425"/>
      <c r="FFC2" s="425"/>
      <c r="FFD2" s="425"/>
      <c r="FFE2" s="424"/>
      <c r="FFF2" s="424"/>
      <c r="FFG2" s="425"/>
      <c r="FFH2" s="425"/>
      <c r="FFI2" s="425"/>
      <c r="FFJ2" s="425"/>
      <c r="FFK2" s="425"/>
      <c r="FFL2" s="425"/>
      <c r="FFM2" s="424"/>
      <c r="FFN2" s="424"/>
      <c r="FFO2" s="425"/>
      <c r="FFP2" s="425"/>
      <c r="FFQ2" s="425"/>
      <c r="FFR2" s="425"/>
      <c r="FFS2" s="425"/>
      <c r="FFT2" s="425"/>
      <c r="FFU2" s="424"/>
      <c r="FFV2" s="424"/>
      <c r="FFW2" s="425"/>
      <c r="FFX2" s="425"/>
      <c r="FFY2" s="425"/>
      <c r="FFZ2" s="425"/>
      <c r="FGA2" s="425"/>
      <c r="FGB2" s="425"/>
      <c r="FGC2" s="424"/>
      <c r="FGD2" s="424"/>
      <c r="FGE2" s="425"/>
      <c r="FGF2" s="425"/>
      <c r="FGG2" s="425"/>
      <c r="FGH2" s="425"/>
      <c r="FGI2" s="425"/>
      <c r="FGJ2" s="425"/>
      <c r="FGK2" s="424"/>
      <c r="FGL2" s="424"/>
      <c r="FGM2" s="425"/>
      <c r="FGN2" s="425"/>
      <c r="FGO2" s="425"/>
      <c r="FGP2" s="425"/>
      <c r="FGQ2" s="425"/>
      <c r="FGR2" s="425"/>
      <c r="FGS2" s="424"/>
      <c r="FGT2" s="424"/>
      <c r="FGU2" s="425"/>
      <c r="FGV2" s="425"/>
      <c r="FGW2" s="425"/>
      <c r="FGX2" s="425"/>
      <c r="FGY2" s="425"/>
      <c r="FGZ2" s="425"/>
      <c r="FHA2" s="424"/>
      <c r="FHB2" s="424"/>
      <c r="FHC2" s="425"/>
      <c r="FHD2" s="425"/>
      <c r="FHE2" s="425"/>
      <c r="FHF2" s="425"/>
      <c r="FHG2" s="425"/>
      <c r="FHH2" s="425"/>
      <c r="FHI2" s="424"/>
      <c r="FHJ2" s="424"/>
      <c r="FHK2" s="425"/>
      <c r="FHL2" s="425"/>
      <c r="FHM2" s="425"/>
      <c r="FHN2" s="425"/>
      <c r="FHO2" s="425"/>
      <c r="FHP2" s="425"/>
      <c r="FHQ2" s="424"/>
      <c r="FHR2" s="424"/>
      <c r="FHS2" s="425"/>
      <c r="FHT2" s="425"/>
      <c r="FHU2" s="425"/>
      <c r="FHV2" s="425"/>
      <c r="FHW2" s="425"/>
      <c r="FHX2" s="425"/>
      <c r="FHY2" s="424"/>
      <c r="FHZ2" s="424"/>
      <c r="FIA2" s="425"/>
      <c r="FIB2" s="425"/>
      <c r="FIC2" s="425"/>
      <c r="FID2" s="425"/>
      <c r="FIE2" s="425"/>
      <c r="FIF2" s="425"/>
      <c r="FIG2" s="424"/>
      <c r="FIH2" s="424"/>
      <c r="FII2" s="425"/>
      <c r="FIJ2" s="425"/>
      <c r="FIK2" s="425"/>
      <c r="FIL2" s="425"/>
      <c r="FIM2" s="425"/>
      <c r="FIN2" s="425"/>
      <c r="FIO2" s="424"/>
      <c r="FIP2" s="424"/>
      <c r="FIQ2" s="425"/>
      <c r="FIR2" s="425"/>
      <c r="FIS2" s="425"/>
      <c r="FIT2" s="425"/>
      <c r="FIU2" s="425"/>
      <c r="FIV2" s="425"/>
      <c r="FIW2" s="424"/>
      <c r="FIX2" s="424"/>
      <c r="FIY2" s="425"/>
      <c r="FIZ2" s="425"/>
      <c r="FJA2" s="425"/>
      <c r="FJB2" s="425"/>
      <c r="FJC2" s="425"/>
      <c r="FJD2" s="425"/>
      <c r="FJE2" s="424"/>
      <c r="FJF2" s="424"/>
      <c r="FJG2" s="425"/>
      <c r="FJH2" s="425"/>
      <c r="FJI2" s="425"/>
      <c r="FJJ2" s="425"/>
      <c r="FJK2" s="425"/>
      <c r="FJL2" s="425"/>
      <c r="FJM2" s="424"/>
      <c r="FJN2" s="424"/>
      <c r="FJO2" s="425"/>
      <c r="FJP2" s="425"/>
      <c r="FJQ2" s="425"/>
      <c r="FJR2" s="425"/>
      <c r="FJS2" s="425"/>
      <c r="FJT2" s="425"/>
      <c r="FJU2" s="424"/>
      <c r="FJV2" s="424"/>
      <c r="FJW2" s="425"/>
      <c r="FJX2" s="425"/>
      <c r="FJY2" s="425"/>
      <c r="FJZ2" s="425"/>
      <c r="FKA2" s="425"/>
      <c r="FKB2" s="425"/>
      <c r="FKC2" s="424"/>
      <c r="FKD2" s="424"/>
      <c r="FKE2" s="425"/>
      <c r="FKF2" s="425"/>
      <c r="FKG2" s="425"/>
      <c r="FKH2" s="425"/>
      <c r="FKI2" s="425"/>
      <c r="FKJ2" s="425"/>
      <c r="FKK2" s="424"/>
      <c r="FKL2" s="424"/>
      <c r="FKM2" s="425"/>
      <c r="FKN2" s="425"/>
      <c r="FKO2" s="425"/>
      <c r="FKP2" s="425"/>
      <c r="FKQ2" s="425"/>
      <c r="FKR2" s="425"/>
      <c r="FKS2" s="424"/>
      <c r="FKT2" s="424"/>
      <c r="FKU2" s="425"/>
      <c r="FKV2" s="425"/>
      <c r="FKW2" s="425"/>
      <c r="FKX2" s="425"/>
      <c r="FKY2" s="425"/>
      <c r="FKZ2" s="425"/>
      <c r="FLA2" s="424"/>
      <c r="FLB2" s="424"/>
      <c r="FLC2" s="425"/>
      <c r="FLD2" s="425"/>
      <c r="FLE2" s="425"/>
      <c r="FLF2" s="425"/>
      <c r="FLG2" s="425"/>
      <c r="FLH2" s="425"/>
      <c r="FLI2" s="424"/>
      <c r="FLJ2" s="424"/>
      <c r="FLK2" s="425"/>
      <c r="FLL2" s="425"/>
      <c r="FLM2" s="425"/>
      <c r="FLN2" s="425"/>
      <c r="FLO2" s="425"/>
      <c r="FLP2" s="425"/>
      <c r="FLQ2" s="424"/>
      <c r="FLR2" s="424"/>
      <c r="FLS2" s="425"/>
      <c r="FLT2" s="425"/>
      <c r="FLU2" s="425"/>
      <c r="FLV2" s="425"/>
      <c r="FLW2" s="425"/>
      <c r="FLX2" s="425"/>
      <c r="FLY2" s="424"/>
      <c r="FLZ2" s="424"/>
      <c r="FMA2" s="425"/>
      <c r="FMB2" s="425"/>
      <c r="FMC2" s="425"/>
      <c r="FMD2" s="425"/>
      <c r="FME2" s="425"/>
      <c r="FMF2" s="425"/>
      <c r="FMG2" s="424"/>
      <c r="FMH2" s="424"/>
      <c r="FMI2" s="425"/>
      <c r="FMJ2" s="425"/>
      <c r="FMK2" s="425"/>
      <c r="FML2" s="425"/>
      <c r="FMM2" s="425"/>
      <c r="FMN2" s="425"/>
      <c r="FMO2" s="424"/>
      <c r="FMP2" s="424"/>
      <c r="FMQ2" s="425"/>
      <c r="FMR2" s="425"/>
      <c r="FMS2" s="425"/>
      <c r="FMT2" s="425"/>
      <c r="FMU2" s="425"/>
      <c r="FMV2" s="425"/>
      <c r="FMW2" s="424"/>
      <c r="FMX2" s="424"/>
      <c r="FMY2" s="425"/>
      <c r="FMZ2" s="425"/>
      <c r="FNA2" s="425"/>
      <c r="FNB2" s="425"/>
      <c r="FNC2" s="425"/>
      <c r="FND2" s="425"/>
      <c r="FNE2" s="424"/>
      <c r="FNF2" s="424"/>
      <c r="FNG2" s="425"/>
      <c r="FNH2" s="425"/>
      <c r="FNI2" s="425"/>
      <c r="FNJ2" s="425"/>
      <c r="FNK2" s="425"/>
      <c r="FNL2" s="425"/>
      <c r="FNM2" s="424"/>
      <c r="FNN2" s="424"/>
      <c r="FNO2" s="425"/>
      <c r="FNP2" s="425"/>
      <c r="FNQ2" s="425"/>
      <c r="FNR2" s="425"/>
      <c r="FNS2" s="425"/>
      <c r="FNT2" s="425"/>
      <c r="FNU2" s="424"/>
      <c r="FNV2" s="424"/>
      <c r="FNW2" s="425"/>
      <c r="FNX2" s="425"/>
      <c r="FNY2" s="425"/>
      <c r="FNZ2" s="425"/>
      <c r="FOA2" s="425"/>
      <c r="FOB2" s="425"/>
      <c r="FOC2" s="424"/>
      <c r="FOD2" s="424"/>
      <c r="FOE2" s="425"/>
      <c r="FOF2" s="425"/>
      <c r="FOG2" s="425"/>
      <c r="FOH2" s="425"/>
      <c r="FOI2" s="425"/>
      <c r="FOJ2" s="425"/>
      <c r="FOK2" s="424"/>
      <c r="FOL2" s="424"/>
      <c r="FOM2" s="425"/>
      <c r="FON2" s="425"/>
      <c r="FOO2" s="425"/>
      <c r="FOP2" s="425"/>
      <c r="FOQ2" s="425"/>
      <c r="FOR2" s="425"/>
      <c r="FOS2" s="424"/>
      <c r="FOT2" s="424"/>
      <c r="FOU2" s="425"/>
      <c r="FOV2" s="425"/>
      <c r="FOW2" s="425"/>
      <c r="FOX2" s="425"/>
      <c r="FOY2" s="425"/>
      <c r="FOZ2" s="425"/>
      <c r="FPA2" s="424"/>
      <c r="FPB2" s="424"/>
      <c r="FPC2" s="425"/>
      <c r="FPD2" s="425"/>
      <c r="FPE2" s="425"/>
      <c r="FPF2" s="425"/>
      <c r="FPG2" s="425"/>
      <c r="FPH2" s="425"/>
      <c r="FPI2" s="424"/>
      <c r="FPJ2" s="424"/>
      <c r="FPK2" s="425"/>
      <c r="FPL2" s="425"/>
      <c r="FPM2" s="425"/>
      <c r="FPN2" s="425"/>
      <c r="FPO2" s="425"/>
      <c r="FPP2" s="425"/>
      <c r="FPQ2" s="424"/>
      <c r="FPR2" s="424"/>
      <c r="FPS2" s="425"/>
      <c r="FPT2" s="425"/>
      <c r="FPU2" s="425"/>
      <c r="FPV2" s="425"/>
      <c r="FPW2" s="425"/>
      <c r="FPX2" s="425"/>
      <c r="FPY2" s="424"/>
      <c r="FPZ2" s="424"/>
      <c r="FQA2" s="425"/>
      <c r="FQB2" s="425"/>
      <c r="FQC2" s="425"/>
      <c r="FQD2" s="425"/>
      <c r="FQE2" s="425"/>
      <c r="FQF2" s="425"/>
      <c r="FQG2" s="424"/>
      <c r="FQH2" s="424"/>
      <c r="FQI2" s="425"/>
      <c r="FQJ2" s="425"/>
      <c r="FQK2" s="425"/>
      <c r="FQL2" s="425"/>
      <c r="FQM2" s="425"/>
      <c r="FQN2" s="425"/>
      <c r="FQO2" s="424"/>
      <c r="FQP2" s="424"/>
      <c r="FQQ2" s="425"/>
      <c r="FQR2" s="425"/>
      <c r="FQS2" s="425"/>
      <c r="FQT2" s="425"/>
      <c r="FQU2" s="425"/>
      <c r="FQV2" s="425"/>
      <c r="FQW2" s="424"/>
      <c r="FQX2" s="424"/>
      <c r="FQY2" s="425"/>
      <c r="FQZ2" s="425"/>
      <c r="FRA2" s="425"/>
      <c r="FRB2" s="425"/>
      <c r="FRC2" s="425"/>
      <c r="FRD2" s="425"/>
      <c r="FRE2" s="424"/>
      <c r="FRF2" s="424"/>
      <c r="FRG2" s="425"/>
      <c r="FRH2" s="425"/>
      <c r="FRI2" s="425"/>
      <c r="FRJ2" s="425"/>
      <c r="FRK2" s="425"/>
      <c r="FRL2" s="425"/>
      <c r="FRM2" s="424"/>
      <c r="FRN2" s="424"/>
      <c r="FRO2" s="425"/>
      <c r="FRP2" s="425"/>
      <c r="FRQ2" s="425"/>
      <c r="FRR2" s="425"/>
      <c r="FRS2" s="425"/>
      <c r="FRT2" s="425"/>
      <c r="FRU2" s="424"/>
      <c r="FRV2" s="424"/>
      <c r="FRW2" s="425"/>
      <c r="FRX2" s="425"/>
      <c r="FRY2" s="425"/>
      <c r="FRZ2" s="425"/>
      <c r="FSA2" s="425"/>
      <c r="FSB2" s="425"/>
      <c r="FSC2" s="424"/>
      <c r="FSD2" s="424"/>
      <c r="FSE2" s="425"/>
      <c r="FSF2" s="425"/>
      <c r="FSG2" s="425"/>
      <c r="FSH2" s="425"/>
      <c r="FSI2" s="425"/>
      <c r="FSJ2" s="425"/>
      <c r="FSK2" s="424"/>
      <c r="FSL2" s="424"/>
      <c r="FSM2" s="425"/>
      <c r="FSN2" s="425"/>
      <c r="FSO2" s="425"/>
      <c r="FSP2" s="425"/>
      <c r="FSQ2" s="425"/>
      <c r="FSR2" s="425"/>
      <c r="FSS2" s="424"/>
      <c r="FST2" s="424"/>
      <c r="FSU2" s="425"/>
      <c r="FSV2" s="425"/>
      <c r="FSW2" s="425"/>
      <c r="FSX2" s="425"/>
      <c r="FSY2" s="425"/>
      <c r="FSZ2" s="425"/>
      <c r="FTA2" s="424"/>
      <c r="FTB2" s="424"/>
      <c r="FTC2" s="425"/>
      <c r="FTD2" s="425"/>
      <c r="FTE2" s="425"/>
      <c r="FTF2" s="425"/>
      <c r="FTG2" s="425"/>
      <c r="FTH2" s="425"/>
      <c r="FTI2" s="424"/>
      <c r="FTJ2" s="424"/>
      <c r="FTK2" s="425"/>
      <c r="FTL2" s="425"/>
      <c r="FTM2" s="425"/>
      <c r="FTN2" s="425"/>
      <c r="FTO2" s="425"/>
      <c r="FTP2" s="425"/>
      <c r="FTQ2" s="424"/>
      <c r="FTR2" s="424"/>
      <c r="FTS2" s="425"/>
      <c r="FTT2" s="425"/>
      <c r="FTU2" s="425"/>
      <c r="FTV2" s="425"/>
      <c r="FTW2" s="425"/>
      <c r="FTX2" s="425"/>
      <c r="FTY2" s="424"/>
      <c r="FTZ2" s="424"/>
      <c r="FUA2" s="425"/>
      <c r="FUB2" s="425"/>
      <c r="FUC2" s="425"/>
      <c r="FUD2" s="425"/>
      <c r="FUE2" s="425"/>
      <c r="FUF2" s="425"/>
      <c r="FUG2" s="424"/>
      <c r="FUH2" s="424"/>
      <c r="FUI2" s="425"/>
      <c r="FUJ2" s="425"/>
      <c r="FUK2" s="425"/>
      <c r="FUL2" s="425"/>
      <c r="FUM2" s="425"/>
      <c r="FUN2" s="425"/>
      <c r="FUO2" s="424"/>
      <c r="FUP2" s="424"/>
      <c r="FUQ2" s="425"/>
      <c r="FUR2" s="425"/>
      <c r="FUS2" s="425"/>
      <c r="FUT2" s="425"/>
      <c r="FUU2" s="425"/>
      <c r="FUV2" s="425"/>
      <c r="FUW2" s="424"/>
      <c r="FUX2" s="424"/>
      <c r="FUY2" s="425"/>
      <c r="FUZ2" s="425"/>
      <c r="FVA2" s="425"/>
      <c r="FVB2" s="425"/>
      <c r="FVC2" s="425"/>
      <c r="FVD2" s="425"/>
      <c r="FVE2" s="424"/>
      <c r="FVF2" s="424"/>
      <c r="FVG2" s="425"/>
      <c r="FVH2" s="425"/>
      <c r="FVI2" s="425"/>
      <c r="FVJ2" s="425"/>
      <c r="FVK2" s="425"/>
      <c r="FVL2" s="425"/>
      <c r="FVM2" s="424"/>
      <c r="FVN2" s="424"/>
      <c r="FVO2" s="425"/>
      <c r="FVP2" s="425"/>
      <c r="FVQ2" s="425"/>
      <c r="FVR2" s="425"/>
      <c r="FVS2" s="425"/>
      <c r="FVT2" s="425"/>
      <c r="FVU2" s="424"/>
      <c r="FVV2" s="424"/>
      <c r="FVW2" s="425"/>
      <c r="FVX2" s="425"/>
      <c r="FVY2" s="425"/>
      <c r="FVZ2" s="425"/>
      <c r="FWA2" s="425"/>
      <c r="FWB2" s="425"/>
      <c r="FWC2" s="424"/>
      <c r="FWD2" s="424"/>
      <c r="FWE2" s="425"/>
      <c r="FWF2" s="425"/>
      <c r="FWG2" s="425"/>
      <c r="FWH2" s="425"/>
      <c r="FWI2" s="425"/>
      <c r="FWJ2" s="425"/>
      <c r="FWK2" s="424"/>
      <c r="FWL2" s="424"/>
      <c r="FWM2" s="425"/>
      <c r="FWN2" s="425"/>
      <c r="FWO2" s="425"/>
      <c r="FWP2" s="425"/>
      <c r="FWQ2" s="425"/>
      <c r="FWR2" s="425"/>
      <c r="FWS2" s="424"/>
      <c r="FWT2" s="424"/>
      <c r="FWU2" s="425"/>
      <c r="FWV2" s="425"/>
      <c r="FWW2" s="425"/>
      <c r="FWX2" s="425"/>
      <c r="FWY2" s="425"/>
      <c r="FWZ2" s="425"/>
      <c r="FXA2" s="424"/>
      <c r="FXB2" s="424"/>
      <c r="FXC2" s="425"/>
      <c r="FXD2" s="425"/>
      <c r="FXE2" s="425"/>
      <c r="FXF2" s="425"/>
      <c r="FXG2" s="425"/>
      <c r="FXH2" s="425"/>
      <c r="FXI2" s="424"/>
      <c r="FXJ2" s="424"/>
      <c r="FXK2" s="425"/>
      <c r="FXL2" s="425"/>
      <c r="FXM2" s="425"/>
      <c r="FXN2" s="425"/>
      <c r="FXO2" s="425"/>
      <c r="FXP2" s="425"/>
      <c r="FXQ2" s="424"/>
      <c r="FXR2" s="424"/>
      <c r="FXS2" s="425"/>
      <c r="FXT2" s="425"/>
      <c r="FXU2" s="425"/>
      <c r="FXV2" s="425"/>
      <c r="FXW2" s="425"/>
      <c r="FXX2" s="425"/>
      <c r="FXY2" s="424"/>
      <c r="FXZ2" s="424"/>
      <c r="FYA2" s="425"/>
      <c r="FYB2" s="425"/>
      <c r="FYC2" s="425"/>
      <c r="FYD2" s="425"/>
      <c r="FYE2" s="425"/>
      <c r="FYF2" s="425"/>
      <c r="FYG2" s="424"/>
      <c r="FYH2" s="424"/>
      <c r="FYI2" s="425"/>
      <c r="FYJ2" s="425"/>
      <c r="FYK2" s="425"/>
      <c r="FYL2" s="425"/>
      <c r="FYM2" s="425"/>
      <c r="FYN2" s="425"/>
      <c r="FYO2" s="424"/>
      <c r="FYP2" s="424"/>
      <c r="FYQ2" s="425"/>
      <c r="FYR2" s="425"/>
      <c r="FYS2" s="425"/>
      <c r="FYT2" s="425"/>
      <c r="FYU2" s="425"/>
      <c r="FYV2" s="425"/>
      <c r="FYW2" s="424"/>
      <c r="FYX2" s="424"/>
      <c r="FYY2" s="425"/>
      <c r="FYZ2" s="425"/>
      <c r="FZA2" s="425"/>
      <c r="FZB2" s="425"/>
      <c r="FZC2" s="425"/>
      <c r="FZD2" s="425"/>
      <c r="FZE2" s="424"/>
      <c r="FZF2" s="424"/>
      <c r="FZG2" s="425"/>
      <c r="FZH2" s="425"/>
      <c r="FZI2" s="425"/>
      <c r="FZJ2" s="425"/>
      <c r="FZK2" s="425"/>
      <c r="FZL2" s="425"/>
      <c r="FZM2" s="424"/>
      <c r="FZN2" s="424"/>
      <c r="FZO2" s="425"/>
      <c r="FZP2" s="425"/>
      <c r="FZQ2" s="425"/>
      <c r="FZR2" s="425"/>
      <c r="FZS2" s="425"/>
      <c r="FZT2" s="425"/>
      <c r="FZU2" s="424"/>
      <c r="FZV2" s="424"/>
      <c r="FZW2" s="425"/>
      <c r="FZX2" s="425"/>
      <c r="FZY2" s="425"/>
      <c r="FZZ2" s="425"/>
      <c r="GAA2" s="425"/>
      <c r="GAB2" s="425"/>
      <c r="GAC2" s="424"/>
      <c r="GAD2" s="424"/>
      <c r="GAE2" s="425"/>
      <c r="GAF2" s="425"/>
      <c r="GAG2" s="425"/>
      <c r="GAH2" s="425"/>
      <c r="GAI2" s="425"/>
      <c r="GAJ2" s="425"/>
      <c r="GAK2" s="424"/>
      <c r="GAL2" s="424"/>
      <c r="GAM2" s="425"/>
      <c r="GAN2" s="425"/>
      <c r="GAO2" s="425"/>
      <c r="GAP2" s="425"/>
      <c r="GAQ2" s="425"/>
      <c r="GAR2" s="425"/>
      <c r="GAS2" s="424"/>
      <c r="GAT2" s="424"/>
      <c r="GAU2" s="425"/>
      <c r="GAV2" s="425"/>
      <c r="GAW2" s="425"/>
      <c r="GAX2" s="425"/>
      <c r="GAY2" s="425"/>
      <c r="GAZ2" s="425"/>
      <c r="GBA2" s="424"/>
      <c r="GBB2" s="424"/>
      <c r="GBC2" s="425"/>
      <c r="GBD2" s="425"/>
      <c r="GBE2" s="425"/>
      <c r="GBF2" s="425"/>
      <c r="GBG2" s="425"/>
      <c r="GBH2" s="425"/>
      <c r="GBI2" s="424"/>
      <c r="GBJ2" s="424"/>
      <c r="GBK2" s="425"/>
      <c r="GBL2" s="425"/>
      <c r="GBM2" s="425"/>
      <c r="GBN2" s="425"/>
      <c r="GBO2" s="425"/>
      <c r="GBP2" s="425"/>
      <c r="GBQ2" s="424"/>
      <c r="GBR2" s="424"/>
      <c r="GBS2" s="425"/>
      <c r="GBT2" s="425"/>
      <c r="GBU2" s="425"/>
      <c r="GBV2" s="425"/>
      <c r="GBW2" s="425"/>
      <c r="GBX2" s="425"/>
      <c r="GBY2" s="424"/>
      <c r="GBZ2" s="424"/>
      <c r="GCA2" s="425"/>
      <c r="GCB2" s="425"/>
      <c r="GCC2" s="425"/>
      <c r="GCD2" s="425"/>
      <c r="GCE2" s="425"/>
      <c r="GCF2" s="425"/>
      <c r="GCG2" s="424"/>
      <c r="GCH2" s="424"/>
      <c r="GCI2" s="425"/>
      <c r="GCJ2" s="425"/>
      <c r="GCK2" s="425"/>
      <c r="GCL2" s="425"/>
      <c r="GCM2" s="425"/>
      <c r="GCN2" s="425"/>
      <c r="GCO2" s="424"/>
      <c r="GCP2" s="424"/>
      <c r="GCQ2" s="425"/>
      <c r="GCR2" s="425"/>
      <c r="GCS2" s="425"/>
      <c r="GCT2" s="425"/>
      <c r="GCU2" s="425"/>
      <c r="GCV2" s="425"/>
      <c r="GCW2" s="424"/>
      <c r="GCX2" s="424"/>
      <c r="GCY2" s="425"/>
      <c r="GCZ2" s="425"/>
      <c r="GDA2" s="425"/>
      <c r="GDB2" s="425"/>
      <c r="GDC2" s="425"/>
      <c r="GDD2" s="425"/>
      <c r="GDE2" s="424"/>
      <c r="GDF2" s="424"/>
      <c r="GDG2" s="425"/>
      <c r="GDH2" s="425"/>
      <c r="GDI2" s="425"/>
      <c r="GDJ2" s="425"/>
      <c r="GDK2" s="425"/>
      <c r="GDL2" s="425"/>
      <c r="GDM2" s="424"/>
      <c r="GDN2" s="424"/>
      <c r="GDO2" s="425"/>
      <c r="GDP2" s="425"/>
      <c r="GDQ2" s="425"/>
      <c r="GDR2" s="425"/>
      <c r="GDS2" s="425"/>
      <c r="GDT2" s="425"/>
      <c r="GDU2" s="424"/>
      <c r="GDV2" s="424"/>
      <c r="GDW2" s="425"/>
      <c r="GDX2" s="425"/>
      <c r="GDY2" s="425"/>
      <c r="GDZ2" s="425"/>
      <c r="GEA2" s="425"/>
      <c r="GEB2" s="425"/>
      <c r="GEC2" s="424"/>
      <c r="GED2" s="424"/>
      <c r="GEE2" s="425"/>
      <c r="GEF2" s="425"/>
      <c r="GEG2" s="425"/>
      <c r="GEH2" s="425"/>
      <c r="GEI2" s="425"/>
      <c r="GEJ2" s="425"/>
      <c r="GEK2" s="424"/>
      <c r="GEL2" s="424"/>
      <c r="GEM2" s="425"/>
      <c r="GEN2" s="425"/>
      <c r="GEO2" s="425"/>
      <c r="GEP2" s="425"/>
      <c r="GEQ2" s="425"/>
      <c r="GER2" s="425"/>
      <c r="GES2" s="424"/>
      <c r="GET2" s="424"/>
      <c r="GEU2" s="425"/>
      <c r="GEV2" s="425"/>
      <c r="GEW2" s="425"/>
      <c r="GEX2" s="425"/>
      <c r="GEY2" s="425"/>
      <c r="GEZ2" s="425"/>
      <c r="GFA2" s="424"/>
      <c r="GFB2" s="424"/>
      <c r="GFC2" s="425"/>
      <c r="GFD2" s="425"/>
      <c r="GFE2" s="425"/>
      <c r="GFF2" s="425"/>
      <c r="GFG2" s="425"/>
      <c r="GFH2" s="425"/>
      <c r="GFI2" s="424"/>
      <c r="GFJ2" s="424"/>
      <c r="GFK2" s="425"/>
      <c r="GFL2" s="425"/>
      <c r="GFM2" s="425"/>
      <c r="GFN2" s="425"/>
      <c r="GFO2" s="425"/>
      <c r="GFP2" s="425"/>
      <c r="GFQ2" s="424"/>
      <c r="GFR2" s="424"/>
      <c r="GFS2" s="425"/>
      <c r="GFT2" s="425"/>
      <c r="GFU2" s="425"/>
      <c r="GFV2" s="425"/>
      <c r="GFW2" s="425"/>
      <c r="GFX2" s="425"/>
      <c r="GFY2" s="424"/>
      <c r="GFZ2" s="424"/>
      <c r="GGA2" s="425"/>
      <c r="GGB2" s="425"/>
      <c r="GGC2" s="425"/>
      <c r="GGD2" s="425"/>
      <c r="GGE2" s="425"/>
      <c r="GGF2" s="425"/>
      <c r="GGG2" s="424"/>
      <c r="GGH2" s="424"/>
      <c r="GGI2" s="425"/>
      <c r="GGJ2" s="425"/>
      <c r="GGK2" s="425"/>
      <c r="GGL2" s="425"/>
      <c r="GGM2" s="425"/>
      <c r="GGN2" s="425"/>
      <c r="GGO2" s="424"/>
      <c r="GGP2" s="424"/>
      <c r="GGQ2" s="425"/>
      <c r="GGR2" s="425"/>
      <c r="GGS2" s="425"/>
      <c r="GGT2" s="425"/>
      <c r="GGU2" s="425"/>
      <c r="GGV2" s="425"/>
      <c r="GGW2" s="424"/>
      <c r="GGX2" s="424"/>
      <c r="GGY2" s="425"/>
      <c r="GGZ2" s="425"/>
      <c r="GHA2" s="425"/>
      <c r="GHB2" s="425"/>
      <c r="GHC2" s="425"/>
      <c r="GHD2" s="425"/>
      <c r="GHE2" s="424"/>
      <c r="GHF2" s="424"/>
      <c r="GHG2" s="425"/>
      <c r="GHH2" s="425"/>
      <c r="GHI2" s="425"/>
      <c r="GHJ2" s="425"/>
      <c r="GHK2" s="425"/>
      <c r="GHL2" s="425"/>
      <c r="GHM2" s="424"/>
      <c r="GHN2" s="424"/>
      <c r="GHO2" s="425"/>
      <c r="GHP2" s="425"/>
      <c r="GHQ2" s="425"/>
      <c r="GHR2" s="425"/>
      <c r="GHS2" s="425"/>
      <c r="GHT2" s="425"/>
      <c r="GHU2" s="424"/>
      <c r="GHV2" s="424"/>
      <c r="GHW2" s="425"/>
      <c r="GHX2" s="425"/>
      <c r="GHY2" s="425"/>
      <c r="GHZ2" s="425"/>
      <c r="GIA2" s="425"/>
      <c r="GIB2" s="425"/>
      <c r="GIC2" s="424"/>
      <c r="GID2" s="424"/>
      <c r="GIE2" s="425"/>
      <c r="GIF2" s="425"/>
      <c r="GIG2" s="425"/>
      <c r="GIH2" s="425"/>
      <c r="GII2" s="425"/>
      <c r="GIJ2" s="425"/>
      <c r="GIK2" s="424"/>
      <c r="GIL2" s="424"/>
      <c r="GIM2" s="425"/>
      <c r="GIN2" s="425"/>
      <c r="GIO2" s="425"/>
      <c r="GIP2" s="425"/>
      <c r="GIQ2" s="425"/>
      <c r="GIR2" s="425"/>
      <c r="GIS2" s="424"/>
      <c r="GIT2" s="424"/>
      <c r="GIU2" s="425"/>
      <c r="GIV2" s="425"/>
      <c r="GIW2" s="425"/>
      <c r="GIX2" s="425"/>
      <c r="GIY2" s="425"/>
      <c r="GIZ2" s="425"/>
      <c r="GJA2" s="424"/>
      <c r="GJB2" s="424"/>
      <c r="GJC2" s="425"/>
      <c r="GJD2" s="425"/>
      <c r="GJE2" s="425"/>
      <c r="GJF2" s="425"/>
      <c r="GJG2" s="425"/>
      <c r="GJH2" s="425"/>
      <c r="GJI2" s="424"/>
      <c r="GJJ2" s="424"/>
      <c r="GJK2" s="425"/>
      <c r="GJL2" s="425"/>
      <c r="GJM2" s="425"/>
      <c r="GJN2" s="425"/>
      <c r="GJO2" s="425"/>
      <c r="GJP2" s="425"/>
      <c r="GJQ2" s="424"/>
      <c r="GJR2" s="424"/>
      <c r="GJS2" s="425"/>
      <c r="GJT2" s="425"/>
      <c r="GJU2" s="425"/>
      <c r="GJV2" s="425"/>
      <c r="GJW2" s="425"/>
      <c r="GJX2" s="425"/>
      <c r="GJY2" s="424"/>
      <c r="GJZ2" s="424"/>
      <c r="GKA2" s="425"/>
      <c r="GKB2" s="425"/>
      <c r="GKC2" s="425"/>
      <c r="GKD2" s="425"/>
      <c r="GKE2" s="425"/>
      <c r="GKF2" s="425"/>
      <c r="GKG2" s="424"/>
      <c r="GKH2" s="424"/>
      <c r="GKI2" s="425"/>
      <c r="GKJ2" s="425"/>
      <c r="GKK2" s="425"/>
      <c r="GKL2" s="425"/>
      <c r="GKM2" s="425"/>
      <c r="GKN2" s="425"/>
      <c r="GKO2" s="424"/>
      <c r="GKP2" s="424"/>
      <c r="GKQ2" s="425"/>
      <c r="GKR2" s="425"/>
      <c r="GKS2" s="425"/>
      <c r="GKT2" s="425"/>
      <c r="GKU2" s="425"/>
      <c r="GKV2" s="425"/>
      <c r="GKW2" s="424"/>
      <c r="GKX2" s="424"/>
      <c r="GKY2" s="425"/>
      <c r="GKZ2" s="425"/>
      <c r="GLA2" s="425"/>
      <c r="GLB2" s="425"/>
      <c r="GLC2" s="425"/>
      <c r="GLD2" s="425"/>
      <c r="GLE2" s="424"/>
      <c r="GLF2" s="424"/>
      <c r="GLG2" s="425"/>
      <c r="GLH2" s="425"/>
      <c r="GLI2" s="425"/>
      <c r="GLJ2" s="425"/>
      <c r="GLK2" s="425"/>
      <c r="GLL2" s="425"/>
      <c r="GLM2" s="424"/>
      <c r="GLN2" s="424"/>
      <c r="GLO2" s="425"/>
      <c r="GLP2" s="425"/>
      <c r="GLQ2" s="425"/>
      <c r="GLR2" s="425"/>
      <c r="GLS2" s="425"/>
      <c r="GLT2" s="425"/>
      <c r="GLU2" s="424"/>
      <c r="GLV2" s="424"/>
      <c r="GLW2" s="425"/>
      <c r="GLX2" s="425"/>
      <c r="GLY2" s="425"/>
      <c r="GLZ2" s="425"/>
      <c r="GMA2" s="425"/>
      <c r="GMB2" s="425"/>
      <c r="GMC2" s="424"/>
      <c r="GMD2" s="424"/>
      <c r="GME2" s="425"/>
      <c r="GMF2" s="425"/>
      <c r="GMG2" s="425"/>
      <c r="GMH2" s="425"/>
      <c r="GMI2" s="425"/>
      <c r="GMJ2" s="425"/>
      <c r="GMK2" s="424"/>
      <c r="GML2" s="424"/>
      <c r="GMM2" s="425"/>
      <c r="GMN2" s="425"/>
      <c r="GMO2" s="425"/>
      <c r="GMP2" s="425"/>
      <c r="GMQ2" s="425"/>
      <c r="GMR2" s="425"/>
      <c r="GMS2" s="424"/>
      <c r="GMT2" s="424"/>
      <c r="GMU2" s="425"/>
      <c r="GMV2" s="425"/>
      <c r="GMW2" s="425"/>
      <c r="GMX2" s="425"/>
      <c r="GMY2" s="425"/>
      <c r="GMZ2" s="425"/>
      <c r="GNA2" s="424"/>
      <c r="GNB2" s="424"/>
      <c r="GNC2" s="425"/>
      <c r="GND2" s="425"/>
      <c r="GNE2" s="425"/>
      <c r="GNF2" s="425"/>
      <c r="GNG2" s="425"/>
      <c r="GNH2" s="425"/>
      <c r="GNI2" s="424"/>
      <c r="GNJ2" s="424"/>
      <c r="GNK2" s="425"/>
      <c r="GNL2" s="425"/>
      <c r="GNM2" s="425"/>
      <c r="GNN2" s="425"/>
      <c r="GNO2" s="425"/>
      <c r="GNP2" s="425"/>
      <c r="GNQ2" s="424"/>
      <c r="GNR2" s="424"/>
      <c r="GNS2" s="425"/>
      <c r="GNT2" s="425"/>
      <c r="GNU2" s="425"/>
      <c r="GNV2" s="425"/>
      <c r="GNW2" s="425"/>
      <c r="GNX2" s="425"/>
      <c r="GNY2" s="424"/>
      <c r="GNZ2" s="424"/>
      <c r="GOA2" s="425"/>
      <c r="GOB2" s="425"/>
      <c r="GOC2" s="425"/>
      <c r="GOD2" s="425"/>
      <c r="GOE2" s="425"/>
      <c r="GOF2" s="425"/>
      <c r="GOG2" s="424"/>
      <c r="GOH2" s="424"/>
      <c r="GOI2" s="425"/>
      <c r="GOJ2" s="425"/>
      <c r="GOK2" s="425"/>
      <c r="GOL2" s="425"/>
      <c r="GOM2" s="425"/>
      <c r="GON2" s="425"/>
      <c r="GOO2" s="424"/>
      <c r="GOP2" s="424"/>
      <c r="GOQ2" s="425"/>
      <c r="GOR2" s="425"/>
      <c r="GOS2" s="425"/>
      <c r="GOT2" s="425"/>
      <c r="GOU2" s="425"/>
      <c r="GOV2" s="425"/>
      <c r="GOW2" s="424"/>
      <c r="GOX2" s="424"/>
      <c r="GOY2" s="425"/>
      <c r="GOZ2" s="425"/>
      <c r="GPA2" s="425"/>
      <c r="GPB2" s="425"/>
      <c r="GPC2" s="425"/>
      <c r="GPD2" s="425"/>
      <c r="GPE2" s="424"/>
      <c r="GPF2" s="424"/>
      <c r="GPG2" s="425"/>
      <c r="GPH2" s="425"/>
      <c r="GPI2" s="425"/>
      <c r="GPJ2" s="425"/>
      <c r="GPK2" s="425"/>
      <c r="GPL2" s="425"/>
      <c r="GPM2" s="424"/>
      <c r="GPN2" s="424"/>
      <c r="GPO2" s="425"/>
      <c r="GPP2" s="425"/>
      <c r="GPQ2" s="425"/>
      <c r="GPR2" s="425"/>
      <c r="GPS2" s="425"/>
      <c r="GPT2" s="425"/>
      <c r="GPU2" s="424"/>
      <c r="GPV2" s="424"/>
      <c r="GPW2" s="425"/>
      <c r="GPX2" s="425"/>
      <c r="GPY2" s="425"/>
      <c r="GPZ2" s="425"/>
      <c r="GQA2" s="425"/>
      <c r="GQB2" s="425"/>
      <c r="GQC2" s="424"/>
      <c r="GQD2" s="424"/>
      <c r="GQE2" s="425"/>
      <c r="GQF2" s="425"/>
      <c r="GQG2" s="425"/>
      <c r="GQH2" s="425"/>
      <c r="GQI2" s="425"/>
      <c r="GQJ2" s="425"/>
      <c r="GQK2" s="424"/>
      <c r="GQL2" s="424"/>
      <c r="GQM2" s="425"/>
      <c r="GQN2" s="425"/>
      <c r="GQO2" s="425"/>
      <c r="GQP2" s="425"/>
      <c r="GQQ2" s="425"/>
      <c r="GQR2" s="425"/>
      <c r="GQS2" s="424"/>
      <c r="GQT2" s="424"/>
      <c r="GQU2" s="425"/>
      <c r="GQV2" s="425"/>
      <c r="GQW2" s="425"/>
      <c r="GQX2" s="425"/>
      <c r="GQY2" s="425"/>
      <c r="GQZ2" s="425"/>
      <c r="GRA2" s="424"/>
      <c r="GRB2" s="424"/>
      <c r="GRC2" s="425"/>
      <c r="GRD2" s="425"/>
      <c r="GRE2" s="425"/>
      <c r="GRF2" s="425"/>
      <c r="GRG2" s="425"/>
      <c r="GRH2" s="425"/>
      <c r="GRI2" s="424"/>
      <c r="GRJ2" s="424"/>
      <c r="GRK2" s="425"/>
      <c r="GRL2" s="425"/>
      <c r="GRM2" s="425"/>
      <c r="GRN2" s="425"/>
      <c r="GRO2" s="425"/>
      <c r="GRP2" s="425"/>
      <c r="GRQ2" s="424"/>
      <c r="GRR2" s="424"/>
      <c r="GRS2" s="425"/>
      <c r="GRT2" s="425"/>
      <c r="GRU2" s="425"/>
      <c r="GRV2" s="425"/>
      <c r="GRW2" s="425"/>
      <c r="GRX2" s="425"/>
      <c r="GRY2" s="424"/>
      <c r="GRZ2" s="424"/>
      <c r="GSA2" s="425"/>
      <c r="GSB2" s="425"/>
      <c r="GSC2" s="425"/>
      <c r="GSD2" s="425"/>
      <c r="GSE2" s="425"/>
      <c r="GSF2" s="425"/>
      <c r="GSG2" s="424"/>
      <c r="GSH2" s="424"/>
      <c r="GSI2" s="425"/>
      <c r="GSJ2" s="425"/>
      <c r="GSK2" s="425"/>
      <c r="GSL2" s="425"/>
      <c r="GSM2" s="425"/>
      <c r="GSN2" s="425"/>
      <c r="GSO2" s="424"/>
      <c r="GSP2" s="424"/>
      <c r="GSQ2" s="425"/>
      <c r="GSR2" s="425"/>
      <c r="GSS2" s="425"/>
      <c r="GST2" s="425"/>
      <c r="GSU2" s="425"/>
      <c r="GSV2" s="425"/>
      <c r="GSW2" s="424"/>
      <c r="GSX2" s="424"/>
      <c r="GSY2" s="425"/>
      <c r="GSZ2" s="425"/>
      <c r="GTA2" s="425"/>
      <c r="GTB2" s="425"/>
      <c r="GTC2" s="425"/>
      <c r="GTD2" s="425"/>
      <c r="GTE2" s="424"/>
      <c r="GTF2" s="424"/>
      <c r="GTG2" s="425"/>
      <c r="GTH2" s="425"/>
      <c r="GTI2" s="425"/>
      <c r="GTJ2" s="425"/>
      <c r="GTK2" s="425"/>
      <c r="GTL2" s="425"/>
      <c r="GTM2" s="424"/>
      <c r="GTN2" s="424"/>
      <c r="GTO2" s="425"/>
      <c r="GTP2" s="425"/>
      <c r="GTQ2" s="425"/>
      <c r="GTR2" s="425"/>
      <c r="GTS2" s="425"/>
      <c r="GTT2" s="425"/>
      <c r="GTU2" s="424"/>
      <c r="GTV2" s="424"/>
      <c r="GTW2" s="425"/>
      <c r="GTX2" s="425"/>
      <c r="GTY2" s="425"/>
      <c r="GTZ2" s="425"/>
      <c r="GUA2" s="425"/>
      <c r="GUB2" s="425"/>
      <c r="GUC2" s="424"/>
      <c r="GUD2" s="424"/>
      <c r="GUE2" s="425"/>
      <c r="GUF2" s="425"/>
      <c r="GUG2" s="425"/>
      <c r="GUH2" s="425"/>
      <c r="GUI2" s="425"/>
      <c r="GUJ2" s="425"/>
      <c r="GUK2" s="424"/>
      <c r="GUL2" s="424"/>
      <c r="GUM2" s="425"/>
      <c r="GUN2" s="425"/>
      <c r="GUO2" s="425"/>
      <c r="GUP2" s="425"/>
      <c r="GUQ2" s="425"/>
      <c r="GUR2" s="425"/>
      <c r="GUS2" s="424"/>
      <c r="GUT2" s="424"/>
      <c r="GUU2" s="425"/>
      <c r="GUV2" s="425"/>
      <c r="GUW2" s="425"/>
      <c r="GUX2" s="425"/>
      <c r="GUY2" s="425"/>
      <c r="GUZ2" s="425"/>
      <c r="GVA2" s="424"/>
      <c r="GVB2" s="424"/>
      <c r="GVC2" s="425"/>
      <c r="GVD2" s="425"/>
      <c r="GVE2" s="425"/>
      <c r="GVF2" s="425"/>
      <c r="GVG2" s="425"/>
      <c r="GVH2" s="425"/>
      <c r="GVI2" s="424"/>
      <c r="GVJ2" s="424"/>
      <c r="GVK2" s="425"/>
      <c r="GVL2" s="425"/>
      <c r="GVM2" s="425"/>
      <c r="GVN2" s="425"/>
      <c r="GVO2" s="425"/>
      <c r="GVP2" s="425"/>
      <c r="GVQ2" s="424"/>
      <c r="GVR2" s="424"/>
      <c r="GVS2" s="425"/>
      <c r="GVT2" s="425"/>
      <c r="GVU2" s="425"/>
      <c r="GVV2" s="425"/>
      <c r="GVW2" s="425"/>
      <c r="GVX2" s="425"/>
      <c r="GVY2" s="424"/>
      <c r="GVZ2" s="424"/>
      <c r="GWA2" s="425"/>
      <c r="GWB2" s="425"/>
      <c r="GWC2" s="425"/>
      <c r="GWD2" s="425"/>
      <c r="GWE2" s="425"/>
      <c r="GWF2" s="425"/>
      <c r="GWG2" s="424"/>
      <c r="GWH2" s="424"/>
      <c r="GWI2" s="425"/>
      <c r="GWJ2" s="425"/>
      <c r="GWK2" s="425"/>
      <c r="GWL2" s="425"/>
      <c r="GWM2" s="425"/>
      <c r="GWN2" s="425"/>
      <c r="GWO2" s="424"/>
      <c r="GWP2" s="424"/>
      <c r="GWQ2" s="425"/>
      <c r="GWR2" s="425"/>
      <c r="GWS2" s="425"/>
      <c r="GWT2" s="425"/>
      <c r="GWU2" s="425"/>
      <c r="GWV2" s="425"/>
      <c r="GWW2" s="424"/>
      <c r="GWX2" s="424"/>
      <c r="GWY2" s="425"/>
      <c r="GWZ2" s="425"/>
      <c r="GXA2" s="425"/>
      <c r="GXB2" s="425"/>
      <c r="GXC2" s="425"/>
      <c r="GXD2" s="425"/>
      <c r="GXE2" s="424"/>
      <c r="GXF2" s="424"/>
      <c r="GXG2" s="425"/>
      <c r="GXH2" s="425"/>
      <c r="GXI2" s="425"/>
      <c r="GXJ2" s="425"/>
      <c r="GXK2" s="425"/>
      <c r="GXL2" s="425"/>
      <c r="GXM2" s="424"/>
      <c r="GXN2" s="424"/>
      <c r="GXO2" s="425"/>
      <c r="GXP2" s="425"/>
      <c r="GXQ2" s="425"/>
      <c r="GXR2" s="425"/>
      <c r="GXS2" s="425"/>
      <c r="GXT2" s="425"/>
      <c r="GXU2" s="424"/>
      <c r="GXV2" s="424"/>
      <c r="GXW2" s="425"/>
      <c r="GXX2" s="425"/>
      <c r="GXY2" s="425"/>
      <c r="GXZ2" s="425"/>
      <c r="GYA2" s="425"/>
      <c r="GYB2" s="425"/>
      <c r="GYC2" s="424"/>
      <c r="GYD2" s="424"/>
      <c r="GYE2" s="425"/>
      <c r="GYF2" s="425"/>
      <c r="GYG2" s="425"/>
      <c r="GYH2" s="425"/>
      <c r="GYI2" s="425"/>
      <c r="GYJ2" s="425"/>
      <c r="GYK2" s="424"/>
      <c r="GYL2" s="424"/>
      <c r="GYM2" s="425"/>
      <c r="GYN2" s="425"/>
      <c r="GYO2" s="425"/>
      <c r="GYP2" s="425"/>
      <c r="GYQ2" s="425"/>
      <c r="GYR2" s="425"/>
      <c r="GYS2" s="424"/>
      <c r="GYT2" s="424"/>
      <c r="GYU2" s="425"/>
      <c r="GYV2" s="425"/>
      <c r="GYW2" s="425"/>
      <c r="GYX2" s="425"/>
      <c r="GYY2" s="425"/>
      <c r="GYZ2" s="425"/>
      <c r="GZA2" s="424"/>
      <c r="GZB2" s="424"/>
      <c r="GZC2" s="425"/>
      <c r="GZD2" s="425"/>
      <c r="GZE2" s="425"/>
      <c r="GZF2" s="425"/>
      <c r="GZG2" s="425"/>
      <c r="GZH2" s="425"/>
      <c r="GZI2" s="424"/>
      <c r="GZJ2" s="424"/>
      <c r="GZK2" s="425"/>
      <c r="GZL2" s="425"/>
      <c r="GZM2" s="425"/>
      <c r="GZN2" s="425"/>
      <c r="GZO2" s="425"/>
      <c r="GZP2" s="425"/>
      <c r="GZQ2" s="424"/>
      <c r="GZR2" s="424"/>
      <c r="GZS2" s="425"/>
      <c r="GZT2" s="425"/>
      <c r="GZU2" s="425"/>
      <c r="GZV2" s="425"/>
      <c r="GZW2" s="425"/>
      <c r="GZX2" s="425"/>
      <c r="GZY2" s="424"/>
      <c r="GZZ2" s="424"/>
      <c r="HAA2" s="425"/>
      <c r="HAB2" s="425"/>
      <c r="HAC2" s="425"/>
      <c r="HAD2" s="425"/>
      <c r="HAE2" s="425"/>
      <c r="HAF2" s="425"/>
      <c r="HAG2" s="424"/>
      <c r="HAH2" s="424"/>
      <c r="HAI2" s="425"/>
      <c r="HAJ2" s="425"/>
      <c r="HAK2" s="425"/>
      <c r="HAL2" s="425"/>
      <c r="HAM2" s="425"/>
      <c r="HAN2" s="425"/>
      <c r="HAO2" s="424"/>
      <c r="HAP2" s="424"/>
      <c r="HAQ2" s="425"/>
      <c r="HAR2" s="425"/>
      <c r="HAS2" s="425"/>
      <c r="HAT2" s="425"/>
      <c r="HAU2" s="425"/>
      <c r="HAV2" s="425"/>
      <c r="HAW2" s="424"/>
      <c r="HAX2" s="424"/>
      <c r="HAY2" s="425"/>
      <c r="HAZ2" s="425"/>
      <c r="HBA2" s="425"/>
      <c r="HBB2" s="425"/>
      <c r="HBC2" s="425"/>
      <c r="HBD2" s="425"/>
      <c r="HBE2" s="424"/>
      <c r="HBF2" s="424"/>
      <c r="HBG2" s="425"/>
      <c r="HBH2" s="425"/>
      <c r="HBI2" s="425"/>
      <c r="HBJ2" s="425"/>
      <c r="HBK2" s="425"/>
      <c r="HBL2" s="425"/>
      <c r="HBM2" s="424"/>
      <c r="HBN2" s="424"/>
      <c r="HBO2" s="425"/>
      <c r="HBP2" s="425"/>
      <c r="HBQ2" s="425"/>
      <c r="HBR2" s="425"/>
      <c r="HBS2" s="425"/>
      <c r="HBT2" s="425"/>
      <c r="HBU2" s="424"/>
      <c r="HBV2" s="424"/>
      <c r="HBW2" s="425"/>
      <c r="HBX2" s="425"/>
      <c r="HBY2" s="425"/>
      <c r="HBZ2" s="425"/>
      <c r="HCA2" s="425"/>
      <c r="HCB2" s="425"/>
      <c r="HCC2" s="424"/>
      <c r="HCD2" s="424"/>
      <c r="HCE2" s="425"/>
      <c r="HCF2" s="425"/>
      <c r="HCG2" s="425"/>
      <c r="HCH2" s="425"/>
      <c r="HCI2" s="425"/>
      <c r="HCJ2" s="425"/>
      <c r="HCK2" s="424"/>
      <c r="HCL2" s="424"/>
      <c r="HCM2" s="425"/>
      <c r="HCN2" s="425"/>
      <c r="HCO2" s="425"/>
      <c r="HCP2" s="425"/>
      <c r="HCQ2" s="425"/>
      <c r="HCR2" s="425"/>
      <c r="HCS2" s="424"/>
      <c r="HCT2" s="424"/>
      <c r="HCU2" s="425"/>
      <c r="HCV2" s="425"/>
      <c r="HCW2" s="425"/>
      <c r="HCX2" s="425"/>
      <c r="HCY2" s="425"/>
      <c r="HCZ2" s="425"/>
      <c r="HDA2" s="424"/>
      <c r="HDB2" s="424"/>
      <c r="HDC2" s="425"/>
      <c r="HDD2" s="425"/>
      <c r="HDE2" s="425"/>
      <c r="HDF2" s="425"/>
      <c r="HDG2" s="425"/>
      <c r="HDH2" s="425"/>
      <c r="HDI2" s="424"/>
      <c r="HDJ2" s="424"/>
      <c r="HDK2" s="425"/>
      <c r="HDL2" s="425"/>
      <c r="HDM2" s="425"/>
      <c r="HDN2" s="425"/>
      <c r="HDO2" s="425"/>
      <c r="HDP2" s="425"/>
      <c r="HDQ2" s="424"/>
      <c r="HDR2" s="424"/>
      <c r="HDS2" s="425"/>
      <c r="HDT2" s="425"/>
      <c r="HDU2" s="425"/>
      <c r="HDV2" s="425"/>
      <c r="HDW2" s="425"/>
      <c r="HDX2" s="425"/>
      <c r="HDY2" s="424"/>
      <c r="HDZ2" s="424"/>
      <c r="HEA2" s="425"/>
      <c r="HEB2" s="425"/>
      <c r="HEC2" s="425"/>
      <c r="HED2" s="425"/>
      <c r="HEE2" s="425"/>
      <c r="HEF2" s="425"/>
      <c r="HEG2" s="424"/>
      <c r="HEH2" s="424"/>
      <c r="HEI2" s="425"/>
      <c r="HEJ2" s="425"/>
      <c r="HEK2" s="425"/>
      <c r="HEL2" s="425"/>
      <c r="HEM2" s="425"/>
      <c r="HEN2" s="425"/>
      <c r="HEO2" s="424"/>
      <c r="HEP2" s="424"/>
      <c r="HEQ2" s="425"/>
      <c r="HER2" s="425"/>
      <c r="HES2" s="425"/>
      <c r="HET2" s="425"/>
      <c r="HEU2" s="425"/>
      <c r="HEV2" s="425"/>
      <c r="HEW2" s="424"/>
      <c r="HEX2" s="424"/>
      <c r="HEY2" s="425"/>
      <c r="HEZ2" s="425"/>
      <c r="HFA2" s="425"/>
      <c r="HFB2" s="425"/>
      <c r="HFC2" s="425"/>
      <c r="HFD2" s="425"/>
      <c r="HFE2" s="424"/>
      <c r="HFF2" s="424"/>
      <c r="HFG2" s="425"/>
      <c r="HFH2" s="425"/>
      <c r="HFI2" s="425"/>
      <c r="HFJ2" s="425"/>
      <c r="HFK2" s="425"/>
      <c r="HFL2" s="425"/>
      <c r="HFM2" s="424"/>
      <c r="HFN2" s="424"/>
      <c r="HFO2" s="425"/>
      <c r="HFP2" s="425"/>
      <c r="HFQ2" s="425"/>
      <c r="HFR2" s="425"/>
      <c r="HFS2" s="425"/>
      <c r="HFT2" s="425"/>
      <c r="HFU2" s="424"/>
      <c r="HFV2" s="424"/>
      <c r="HFW2" s="425"/>
      <c r="HFX2" s="425"/>
      <c r="HFY2" s="425"/>
      <c r="HFZ2" s="425"/>
      <c r="HGA2" s="425"/>
      <c r="HGB2" s="425"/>
      <c r="HGC2" s="424"/>
      <c r="HGD2" s="424"/>
      <c r="HGE2" s="425"/>
      <c r="HGF2" s="425"/>
      <c r="HGG2" s="425"/>
      <c r="HGH2" s="425"/>
      <c r="HGI2" s="425"/>
      <c r="HGJ2" s="425"/>
      <c r="HGK2" s="424"/>
      <c r="HGL2" s="424"/>
      <c r="HGM2" s="425"/>
      <c r="HGN2" s="425"/>
      <c r="HGO2" s="425"/>
      <c r="HGP2" s="425"/>
      <c r="HGQ2" s="425"/>
      <c r="HGR2" s="425"/>
      <c r="HGS2" s="424"/>
      <c r="HGT2" s="424"/>
      <c r="HGU2" s="425"/>
      <c r="HGV2" s="425"/>
      <c r="HGW2" s="425"/>
      <c r="HGX2" s="425"/>
      <c r="HGY2" s="425"/>
      <c r="HGZ2" s="425"/>
      <c r="HHA2" s="424"/>
      <c r="HHB2" s="424"/>
      <c r="HHC2" s="425"/>
      <c r="HHD2" s="425"/>
      <c r="HHE2" s="425"/>
      <c r="HHF2" s="425"/>
      <c r="HHG2" s="425"/>
      <c r="HHH2" s="425"/>
      <c r="HHI2" s="424"/>
      <c r="HHJ2" s="424"/>
      <c r="HHK2" s="425"/>
      <c r="HHL2" s="425"/>
      <c r="HHM2" s="425"/>
      <c r="HHN2" s="425"/>
      <c r="HHO2" s="425"/>
      <c r="HHP2" s="425"/>
      <c r="HHQ2" s="424"/>
      <c r="HHR2" s="424"/>
      <c r="HHS2" s="425"/>
      <c r="HHT2" s="425"/>
      <c r="HHU2" s="425"/>
      <c r="HHV2" s="425"/>
      <c r="HHW2" s="425"/>
      <c r="HHX2" s="425"/>
      <c r="HHY2" s="424"/>
      <c r="HHZ2" s="424"/>
      <c r="HIA2" s="425"/>
      <c r="HIB2" s="425"/>
      <c r="HIC2" s="425"/>
      <c r="HID2" s="425"/>
      <c r="HIE2" s="425"/>
      <c r="HIF2" s="425"/>
      <c r="HIG2" s="424"/>
      <c r="HIH2" s="424"/>
      <c r="HII2" s="425"/>
      <c r="HIJ2" s="425"/>
      <c r="HIK2" s="425"/>
      <c r="HIL2" s="425"/>
      <c r="HIM2" s="425"/>
      <c r="HIN2" s="425"/>
      <c r="HIO2" s="424"/>
      <c r="HIP2" s="424"/>
      <c r="HIQ2" s="425"/>
      <c r="HIR2" s="425"/>
      <c r="HIS2" s="425"/>
      <c r="HIT2" s="425"/>
      <c r="HIU2" s="425"/>
      <c r="HIV2" s="425"/>
      <c r="HIW2" s="424"/>
      <c r="HIX2" s="424"/>
      <c r="HIY2" s="425"/>
      <c r="HIZ2" s="425"/>
      <c r="HJA2" s="425"/>
      <c r="HJB2" s="425"/>
      <c r="HJC2" s="425"/>
      <c r="HJD2" s="425"/>
      <c r="HJE2" s="424"/>
      <c r="HJF2" s="424"/>
      <c r="HJG2" s="425"/>
      <c r="HJH2" s="425"/>
      <c r="HJI2" s="425"/>
      <c r="HJJ2" s="425"/>
      <c r="HJK2" s="425"/>
      <c r="HJL2" s="425"/>
      <c r="HJM2" s="424"/>
      <c r="HJN2" s="424"/>
      <c r="HJO2" s="425"/>
      <c r="HJP2" s="425"/>
      <c r="HJQ2" s="425"/>
      <c r="HJR2" s="425"/>
      <c r="HJS2" s="425"/>
      <c r="HJT2" s="425"/>
      <c r="HJU2" s="424"/>
      <c r="HJV2" s="424"/>
      <c r="HJW2" s="425"/>
      <c r="HJX2" s="425"/>
      <c r="HJY2" s="425"/>
      <c r="HJZ2" s="425"/>
      <c r="HKA2" s="425"/>
      <c r="HKB2" s="425"/>
      <c r="HKC2" s="424"/>
      <c r="HKD2" s="424"/>
      <c r="HKE2" s="425"/>
      <c r="HKF2" s="425"/>
      <c r="HKG2" s="425"/>
      <c r="HKH2" s="425"/>
      <c r="HKI2" s="425"/>
      <c r="HKJ2" s="425"/>
      <c r="HKK2" s="424"/>
      <c r="HKL2" s="424"/>
      <c r="HKM2" s="425"/>
      <c r="HKN2" s="425"/>
      <c r="HKO2" s="425"/>
      <c r="HKP2" s="425"/>
      <c r="HKQ2" s="425"/>
      <c r="HKR2" s="425"/>
      <c r="HKS2" s="424"/>
      <c r="HKT2" s="424"/>
      <c r="HKU2" s="425"/>
      <c r="HKV2" s="425"/>
      <c r="HKW2" s="425"/>
      <c r="HKX2" s="425"/>
      <c r="HKY2" s="425"/>
      <c r="HKZ2" s="425"/>
      <c r="HLA2" s="424"/>
      <c r="HLB2" s="424"/>
      <c r="HLC2" s="425"/>
      <c r="HLD2" s="425"/>
      <c r="HLE2" s="425"/>
      <c r="HLF2" s="425"/>
      <c r="HLG2" s="425"/>
      <c r="HLH2" s="425"/>
      <c r="HLI2" s="424"/>
      <c r="HLJ2" s="424"/>
      <c r="HLK2" s="425"/>
      <c r="HLL2" s="425"/>
      <c r="HLM2" s="425"/>
      <c r="HLN2" s="425"/>
      <c r="HLO2" s="425"/>
      <c r="HLP2" s="425"/>
      <c r="HLQ2" s="424"/>
      <c r="HLR2" s="424"/>
      <c r="HLS2" s="425"/>
      <c r="HLT2" s="425"/>
      <c r="HLU2" s="425"/>
      <c r="HLV2" s="425"/>
      <c r="HLW2" s="425"/>
      <c r="HLX2" s="425"/>
      <c r="HLY2" s="424"/>
      <c r="HLZ2" s="424"/>
      <c r="HMA2" s="425"/>
      <c r="HMB2" s="425"/>
      <c r="HMC2" s="425"/>
      <c r="HMD2" s="425"/>
      <c r="HME2" s="425"/>
      <c r="HMF2" s="425"/>
      <c r="HMG2" s="424"/>
      <c r="HMH2" s="424"/>
      <c r="HMI2" s="425"/>
      <c r="HMJ2" s="425"/>
      <c r="HMK2" s="425"/>
      <c r="HML2" s="425"/>
      <c r="HMM2" s="425"/>
      <c r="HMN2" s="425"/>
      <c r="HMO2" s="424"/>
      <c r="HMP2" s="424"/>
      <c r="HMQ2" s="425"/>
      <c r="HMR2" s="425"/>
      <c r="HMS2" s="425"/>
      <c r="HMT2" s="425"/>
      <c r="HMU2" s="425"/>
      <c r="HMV2" s="425"/>
      <c r="HMW2" s="424"/>
      <c r="HMX2" s="424"/>
      <c r="HMY2" s="425"/>
      <c r="HMZ2" s="425"/>
      <c r="HNA2" s="425"/>
      <c r="HNB2" s="425"/>
      <c r="HNC2" s="425"/>
      <c r="HND2" s="425"/>
      <c r="HNE2" s="424"/>
      <c r="HNF2" s="424"/>
      <c r="HNG2" s="425"/>
      <c r="HNH2" s="425"/>
      <c r="HNI2" s="425"/>
      <c r="HNJ2" s="425"/>
      <c r="HNK2" s="425"/>
      <c r="HNL2" s="425"/>
      <c r="HNM2" s="424"/>
      <c r="HNN2" s="424"/>
      <c r="HNO2" s="425"/>
      <c r="HNP2" s="425"/>
      <c r="HNQ2" s="425"/>
      <c r="HNR2" s="425"/>
      <c r="HNS2" s="425"/>
      <c r="HNT2" s="425"/>
      <c r="HNU2" s="424"/>
      <c r="HNV2" s="424"/>
      <c r="HNW2" s="425"/>
      <c r="HNX2" s="425"/>
      <c r="HNY2" s="425"/>
      <c r="HNZ2" s="425"/>
      <c r="HOA2" s="425"/>
      <c r="HOB2" s="425"/>
      <c r="HOC2" s="424"/>
      <c r="HOD2" s="424"/>
      <c r="HOE2" s="425"/>
      <c r="HOF2" s="425"/>
      <c r="HOG2" s="425"/>
      <c r="HOH2" s="425"/>
      <c r="HOI2" s="425"/>
      <c r="HOJ2" s="425"/>
      <c r="HOK2" s="424"/>
      <c r="HOL2" s="424"/>
      <c r="HOM2" s="425"/>
      <c r="HON2" s="425"/>
      <c r="HOO2" s="425"/>
      <c r="HOP2" s="425"/>
      <c r="HOQ2" s="425"/>
      <c r="HOR2" s="425"/>
      <c r="HOS2" s="424"/>
      <c r="HOT2" s="424"/>
      <c r="HOU2" s="425"/>
      <c r="HOV2" s="425"/>
      <c r="HOW2" s="425"/>
      <c r="HOX2" s="425"/>
      <c r="HOY2" s="425"/>
      <c r="HOZ2" s="425"/>
      <c r="HPA2" s="424"/>
      <c r="HPB2" s="424"/>
      <c r="HPC2" s="425"/>
      <c r="HPD2" s="425"/>
      <c r="HPE2" s="425"/>
      <c r="HPF2" s="425"/>
      <c r="HPG2" s="425"/>
      <c r="HPH2" s="425"/>
      <c r="HPI2" s="424"/>
      <c r="HPJ2" s="424"/>
      <c r="HPK2" s="425"/>
      <c r="HPL2" s="425"/>
      <c r="HPM2" s="425"/>
      <c r="HPN2" s="425"/>
      <c r="HPO2" s="425"/>
      <c r="HPP2" s="425"/>
      <c r="HPQ2" s="424"/>
      <c r="HPR2" s="424"/>
      <c r="HPS2" s="425"/>
      <c r="HPT2" s="425"/>
      <c r="HPU2" s="425"/>
      <c r="HPV2" s="425"/>
      <c r="HPW2" s="425"/>
      <c r="HPX2" s="425"/>
      <c r="HPY2" s="424"/>
      <c r="HPZ2" s="424"/>
      <c r="HQA2" s="425"/>
      <c r="HQB2" s="425"/>
      <c r="HQC2" s="425"/>
      <c r="HQD2" s="425"/>
      <c r="HQE2" s="425"/>
      <c r="HQF2" s="425"/>
      <c r="HQG2" s="424"/>
      <c r="HQH2" s="424"/>
      <c r="HQI2" s="425"/>
      <c r="HQJ2" s="425"/>
      <c r="HQK2" s="425"/>
      <c r="HQL2" s="425"/>
      <c r="HQM2" s="425"/>
      <c r="HQN2" s="425"/>
      <c r="HQO2" s="424"/>
      <c r="HQP2" s="424"/>
      <c r="HQQ2" s="425"/>
      <c r="HQR2" s="425"/>
      <c r="HQS2" s="425"/>
      <c r="HQT2" s="425"/>
      <c r="HQU2" s="425"/>
      <c r="HQV2" s="425"/>
      <c r="HQW2" s="424"/>
      <c r="HQX2" s="424"/>
      <c r="HQY2" s="425"/>
      <c r="HQZ2" s="425"/>
      <c r="HRA2" s="425"/>
      <c r="HRB2" s="425"/>
      <c r="HRC2" s="425"/>
      <c r="HRD2" s="425"/>
      <c r="HRE2" s="424"/>
      <c r="HRF2" s="424"/>
      <c r="HRG2" s="425"/>
      <c r="HRH2" s="425"/>
      <c r="HRI2" s="425"/>
      <c r="HRJ2" s="425"/>
      <c r="HRK2" s="425"/>
      <c r="HRL2" s="425"/>
      <c r="HRM2" s="424"/>
      <c r="HRN2" s="424"/>
      <c r="HRO2" s="425"/>
      <c r="HRP2" s="425"/>
      <c r="HRQ2" s="425"/>
      <c r="HRR2" s="425"/>
      <c r="HRS2" s="425"/>
      <c r="HRT2" s="425"/>
      <c r="HRU2" s="424"/>
      <c r="HRV2" s="424"/>
      <c r="HRW2" s="425"/>
      <c r="HRX2" s="425"/>
      <c r="HRY2" s="425"/>
      <c r="HRZ2" s="425"/>
      <c r="HSA2" s="425"/>
      <c r="HSB2" s="425"/>
      <c r="HSC2" s="424"/>
      <c r="HSD2" s="424"/>
      <c r="HSE2" s="425"/>
      <c r="HSF2" s="425"/>
      <c r="HSG2" s="425"/>
      <c r="HSH2" s="425"/>
      <c r="HSI2" s="425"/>
      <c r="HSJ2" s="425"/>
      <c r="HSK2" s="424"/>
      <c r="HSL2" s="424"/>
      <c r="HSM2" s="425"/>
      <c r="HSN2" s="425"/>
      <c r="HSO2" s="425"/>
      <c r="HSP2" s="425"/>
      <c r="HSQ2" s="425"/>
      <c r="HSR2" s="425"/>
      <c r="HSS2" s="424"/>
      <c r="HST2" s="424"/>
      <c r="HSU2" s="425"/>
      <c r="HSV2" s="425"/>
      <c r="HSW2" s="425"/>
      <c r="HSX2" s="425"/>
      <c r="HSY2" s="425"/>
      <c r="HSZ2" s="425"/>
      <c r="HTA2" s="424"/>
      <c r="HTB2" s="424"/>
      <c r="HTC2" s="425"/>
      <c r="HTD2" s="425"/>
      <c r="HTE2" s="425"/>
      <c r="HTF2" s="425"/>
      <c r="HTG2" s="425"/>
      <c r="HTH2" s="425"/>
      <c r="HTI2" s="424"/>
      <c r="HTJ2" s="424"/>
      <c r="HTK2" s="425"/>
      <c r="HTL2" s="425"/>
      <c r="HTM2" s="425"/>
      <c r="HTN2" s="425"/>
      <c r="HTO2" s="425"/>
      <c r="HTP2" s="425"/>
      <c r="HTQ2" s="424"/>
      <c r="HTR2" s="424"/>
      <c r="HTS2" s="425"/>
      <c r="HTT2" s="425"/>
      <c r="HTU2" s="425"/>
      <c r="HTV2" s="425"/>
      <c r="HTW2" s="425"/>
      <c r="HTX2" s="425"/>
      <c r="HTY2" s="424"/>
      <c r="HTZ2" s="424"/>
      <c r="HUA2" s="425"/>
      <c r="HUB2" s="425"/>
      <c r="HUC2" s="425"/>
      <c r="HUD2" s="425"/>
      <c r="HUE2" s="425"/>
      <c r="HUF2" s="425"/>
      <c r="HUG2" s="424"/>
      <c r="HUH2" s="424"/>
      <c r="HUI2" s="425"/>
      <c r="HUJ2" s="425"/>
      <c r="HUK2" s="425"/>
      <c r="HUL2" s="425"/>
      <c r="HUM2" s="425"/>
      <c r="HUN2" s="425"/>
      <c r="HUO2" s="424"/>
      <c r="HUP2" s="424"/>
      <c r="HUQ2" s="425"/>
      <c r="HUR2" s="425"/>
      <c r="HUS2" s="425"/>
      <c r="HUT2" s="425"/>
      <c r="HUU2" s="425"/>
      <c r="HUV2" s="425"/>
      <c r="HUW2" s="424"/>
      <c r="HUX2" s="424"/>
      <c r="HUY2" s="425"/>
      <c r="HUZ2" s="425"/>
      <c r="HVA2" s="425"/>
      <c r="HVB2" s="425"/>
      <c r="HVC2" s="425"/>
      <c r="HVD2" s="425"/>
      <c r="HVE2" s="424"/>
      <c r="HVF2" s="424"/>
      <c r="HVG2" s="425"/>
      <c r="HVH2" s="425"/>
      <c r="HVI2" s="425"/>
      <c r="HVJ2" s="425"/>
      <c r="HVK2" s="425"/>
      <c r="HVL2" s="425"/>
      <c r="HVM2" s="424"/>
      <c r="HVN2" s="424"/>
      <c r="HVO2" s="425"/>
      <c r="HVP2" s="425"/>
      <c r="HVQ2" s="425"/>
      <c r="HVR2" s="425"/>
      <c r="HVS2" s="425"/>
      <c r="HVT2" s="425"/>
      <c r="HVU2" s="424"/>
      <c r="HVV2" s="424"/>
      <c r="HVW2" s="425"/>
      <c r="HVX2" s="425"/>
      <c r="HVY2" s="425"/>
      <c r="HVZ2" s="425"/>
      <c r="HWA2" s="425"/>
      <c r="HWB2" s="425"/>
      <c r="HWC2" s="424"/>
      <c r="HWD2" s="424"/>
      <c r="HWE2" s="425"/>
      <c r="HWF2" s="425"/>
      <c r="HWG2" s="425"/>
      <c r="HWH2" s="425"/>
      <c r="HWI2" s="425"/>
      <c r="HWJ2" s="425"/>
      <c r="HWK2" s="424"/>
      <c r="HWL2" s="424"/>
      <c r="HWM2" s="425"/>
      <c r="HWN2" s="425"/>
      <c r="HWO2" s="425"/>
      <c r="HWP2" s="425"/>
      <c r="HWQ2" s="425"/>
      <c r="HWR2" s="425"/>
      <c r="HWS2" s="424"/>
      <c r="HWT2" s="424"/>
      <c r="HWU2" s="425"/>
      <c r="HWV2" s="425"/>
      <c r="HWW2" s="425"/>
      <c r="HWX2" s="425"/>
      <c r="HWY2" s="425"/>
      <c r="HWZ2" s="425"/>
      <c r="HXA2" s="424"/>
      <c r="HXB2" s="424"/>
      <c r="HXC2" s="425"/>
      <c r="HXD2" s="425"/>
      <c r="HXE2" s="425"/>
      <c r="HXF2" s="425"/>
      <c r="HXG2" s="425"/>
      <c r="HXH2" s="425"/>
      <c r="HXI2" s="424"/>
      <c r="HXJ2" s="424"/>
      <c r="HXK2" s="425"/>
      <c r="HXL2" s="425"/>
      <c r="HXM2" s="425"/>
      <c r="HXN2" s="425"/>
      <c r="HXO2" s="425"/>
      <c r="HXP2" s="425"/>
      <c r="HXQ2" s="424"/>
      <c r="HXR2" s="424"/>
      <c r="HXS2" s="425"/>
      <c r="HXT2" s="425"/>
      <c r="HXU2" s="425"/>
      <c r="HXV2" s="425"/>
      <c r="HXW2" s="425"/>
      <c r="HXX2" s="425"/>
      <c r="HXY2" s="424"/>
      <c r="HXZ2" s="424"/>
      <c r="HYA2" s="425"/>
      <c r="HYB2" s="425"/>
      <c r="HYC2" s="425"/>
      <c r="HYD2" s="425"/>
      <c r="HYE2" s="425"/>
      <c r="HYF2" s="425"/>
      <c r="HYG2" s="424"/>
      <c r="HYH2" s="424"/>
      <c r="HYI2" s="425"/>
      <c r="HYJ2" s="425"/>
      <c r="HYK2" s="425"/>
      <c r="HYL2" s="425"/>
      <c r="HYM2" s="425"/>
      <c r="HYN2" s="425"/>
      <c r="HYO2" s="424"/>
      <c r="HYP2" s="424"/>
      <c r="HYQ2" s="425"/>
      <c r="HYR2" s="425"/>
      <c r="HYS2" s="425"/>
      <c r="HYT2" s="425"/>
      <c r="HYU2" s="425"/>
      <c r="HYV2" s="425"/>
      <c r="HYW2" s="424"/>
      <c r="HYX2" s="424"/>
      <c r="HYY2" s="425"/>
      <c r="HYZ2" s="425"/>
      <c r="HZA2" s="425"/>
      <c r="HZB2" s="425"/>
      <c r="HZC2" s="425"/>
      <c r="HZD2" s="425"/>
      <c r="HZE2" s="424"/>
      <c r="HZF2" s="424"/>
      <c r="HZG2" s="425"/>
      <c r="HZH2" s="425"/>
      <c r="HZI2" s="425"/>
      <c r="HZJ2" s="425"/>
      <c r="HZK2" s="425"/>
      <c r="HZL2" s="425"/>
      <c r="HZM2" s="424"/>
      <c r="HZN2" s="424"/>
      <c r="HZO2" s="425"/>
      <c r="HZP2" s="425"/>
      <c r="HZQ2" s="425"/>
      <c r="HZR2" s="425"/>
      <c r="HZS2" s="425"/>
      <c r="HZT2" s="425"/>
      <c r="HZU2" s="424"/>
      <c r="HZV2" s="424"/>
      <c r="HZW2" s="425"/>
      <c r="HZX2" s="425"/>
      <c r="HZY2" s="425"/>
      <c r="HZZ2" s="425"/>
      <c r="IAA2" s="425"/>
      <c r="IAB2" s="425"/>
      <c r="IAC2" s="424"/>
      <c r="IAD2" s="424"/>
      <c r="IAE2" s="425"/>
      <c r="IAF2" s="425"/>
      <c r="IAG2" s="425"/>
      <c r="IAH2" s="425"/>
      <c r="IAI2" s="425"/>
      <c r="IAJ2" s="425"/>
      <c r="IAK2" s="424"/>
      <c r="IAL2" s="424"/>
      <c r="IAM2" s="425"/>
      <c r="IAN2" s="425"/>
      <c r="IAO2" s="425"/>
      <c r="IAP2" s="425"/>
      <c r="IAQ2" s="425"/>
      <c r="IAR2" s="425"/>
      <c r="IAS2" s="424"/>
      <c r="IAT2" s="424"/>
      <c r="IAU2" s="425"/>
      <c r="IAV2" s="425"/>
      <c r="IAW2" s="425"/>
      <c r="IAX2" s="425"/>
      <c r="IAY2" s="425"/>
      <c r="IAZ2" s="425"/>
      <c r="IBA2" s="424"/>
      <c r="IBB2" s="424"/>
      <c r="IBC2" s="425"/>
      <c r="IBD2" s="425"/>
      <c r="IBE2" s="425"/>
      <c r="IBF2" s="425"/>
      <c r="IBG2" s="425"/>
      <c r="IBH2" s="425"/>
      <c r="IBI2" s="424"/>
      <c r="IBJ2" s="424"/>
      <c r="IBK2" s="425"/>
      <c r="IBL2" s="425"/>
      <c r="IBM2" s="425"/>
      <c r="IBN2" s="425"/>
      <c r="IBO2" s="425"/>
      <c r="IBP2" s="425"/>
      <c r="IBQ2" s="424"/>
      <c r="IBR2" s="424"/>
      <c r="IBS2" s="425"/>
      <c r="IBT2" s="425"/>
      <c r="IBU2" s="425"/>
      <c r="IBV2" s="425"/>
      <c r="IBW2" s="425"/>
      <c r="IBX2" s="425"/>
      <c r="IBY2" s="424"/>
      <c r="IBZ2" s="424"/>
      <c r="ICA2" s="425"/>
      <c r="ICB2" s="425"/>
      <c r="ICC2" s="425"/>
      <c r="ICD2" s="425"/>
      <c r="ICE2" s="425"/>
      <c r="ICF2" s="425"/>
      <c r="ICG2" s="424"/>
      <c r="ICH2" s="424"/>
      <c r="ICI2" s="425"/>
      <c r="ICJ2" s="425"/>
      <c r="ICK2" s="425"/>
      <c r="ICL2" s="425"/>
      <c r="ICM2" s="425"/>
      <c r="ICN2" s="425"/>
      <c r="ICO2" s="424"/>
      <c r="ICP2" s="424"/>
      <c r="ICQ2" s="425"/>
      <c r="ICR2" s="425"/>
      <c r="ICS2" s="425"/>
      <c r="ICT2" s="425"/>
      <c r="ICU2" s="425"/>
      <c r="ICV2" s="425"/>
      <c r="ICW2" s="424"/>
      <c r="ICX2" s="424"/>
      <c r="ICY2" s="425"/>
      <c r="ICZ2" s="425"/>
      <c r="IDA2" s="425"/>
      <c r="IDB2" s="425"/>
      <c r="IDC2" s="425"/>
      <c r="IDD2" s="425"/>
      <c r="IDE2" s="424"/>
      <c r="IDF2" s="424"/>
      <c r="IDG2" s="425"/>
      <c r="IDH2" s="425"/>
      <c r="IDI2" s="425"/>
      <c r="IDJ2" s="425"/>
      <c r="IDK2" s="425"/>
      <c r="IDL2" s="425"/>
      <c r="IDM2" s="424"/>
      <c r="IDN2" s="424"/>
      <c r="IDO2" s="425"/>
      <c r="IDP2" s="425"/>
      <c r="IDQ2" s="425"/>
      <c r="IDR2" s="425"/>
      <c r="IDS2" s="425"/>
      <c r="IDT2" s="425"/>
      <c r="IDU2" s="424"/>
      <c r="IDV2" s="424"/>
      <c r="IDW2" s="425"/>
      <c r="IDX2" s="425"/>
      <c r="IDY2" s="425"/>
      <c r="IDZ2" s="425"/>
      <c r="IEA2" s="425"/>
      <c r="IEB2" s="425"/>
      <c r="IEC2" s="424"/>
      <c r="IED2" s="424"/>
      <c r="IEE2" s="425"/>
      <c r="IEF2" s="425"/>
      <c r="IEG2" s="425"/>
      <c r="IEH2" s="425"/>
      <c r="IEI2" s="425"/>
      <c r="IEJ2" s="425"/>
      <c r="IEK2" s="424"/>
      <c r="IEL2" s="424"/>
      <c r="IEM2" s="425"/>
      <c r="IEN2" s="425"/>
      <c r="IEO2" s="425"/>
      <c r="IEP2" s="425"/>
      <c r="IEQ2" s="425"/>
      <c r="IER2" s="425"/>
      <c r="IES2" s="424"/>
      <c r="IET2" s="424"/>
      <c r="IEU2" s="425"/>
      <c r="IEV2" s="425"/>
      <c r="IEW2" s="425"/>
      <c r="IEX2" s="425"/>
      <c r="IEY2" s="425"/>
      <c r="IEZ2" s="425"/>
      <c r="IFA2" s="424"/>
      <c r="IFB2" s="424"/>
      <c r="IFC2" s="425"/>
      <c r="IFD2" s="425"/>
      <c r="IFE2" s="425"/>
      <c r="IFF2" s="425"/>
      <c r="IFG2" s="425"/>
      <c r="IFH2" s="425"/>
      <c r="IFI2" s="424"/>
      <c r="IFJ2" s="424"/>
      <c r="IFK2" s="425"/>
      <c r="IFL2" s="425"/>
      <c r="IFM2" s="425"/>
      <c r="IFN2" s="425"/>
      <c r="IFO2" s="425"/>
      <c r="IFP2" s="425"/>
      <c r="IFQ2" s="424"/>
      <c r="IFR2" s="424"/>
      <c r="IFS2" s="425"/>
      <c r="IFT2" s="425"/>
      <c r="IFU2" s="425"/>
      <c r="IFV2" s="425"/>
      <c r="IFW2" s="425"/>
      <c r="IFX2" s="425"/>
      <c r="IFY2" s="424"/>
      <c r="IFZ2" s="424"/>
      <c r="IGA2" s="425"/>
      <c r="IGB2" s="425"/>
      <c r="IGC2" s="425"/>
      <c r="IGD2" s="425"/>
      <c r="IGE2" s="425"/>
      <c r="IGF2" s="425"/>
      <c r="IGG2" s="424"/>
      <c r="IGH2" s="424"/>
      <c r="IGI2" s="425"/>
      <c r="IGJ2" s="425"/>
      <c r="IGK2" s="425"/>
      <c r="IGL2" s="425"/>
      <c r="IGM2" s="425"/>
      <c r="IGN2" s="425"/>
      <c r="IGO2" s="424"/>
      <c r="IGP2" s="424"/>
      <c r="IGQ2" s="425"/>
      <c r="IGR2" s="425"/>
      <c r="IGS2" s="425"/>
      <c r="IGT2" s="425"/>
      <c r="IGU2" s="425"/>
      <c r="IGV2" s="425"/>
      <c r="IGW2" s="424"/>
      <c r="IGX2" s="424"/>
      <c r="IGY2" s="425"/>
      <c r="IGZ2" s="425"/>
      <c r="IHA2" s="425"/>
      <c r="IHB2" s="425"/>
      <c r="IHC2" s="425"/>
      <c r="IHD2" s="425"/>
      <c r="IHE2" s="424"/>
      <c r="IHF2" s="424"/>
      <c r="IHG2" s="425"/>
      <c r="IHH2" s="425"/>
      <c r="IHI2" s="425"/>
      <c r="IHJ2" s="425"/>
      <c r="IHK2" s="425"/>
      <c r="IHL2" s="425"/>
      <c r="IHM2" s="424"/>
      <c r="IHN2" s="424"/>
      <c r="IHO2" s="425"/>
      <c r="IHP2" s="425"/>
      <c r="IHQ2" s="425"/>
      <c r="IHR2" s="425"/>
      <c r="IHS2" s="425"/>
      <c r="IHT2" s="425"/>
      <c r="IHU2" s="424"/>
      <c r="IHV2" s="424"/>
      <c r="IHW2" s="425"/>
      <c r="IHX2" s="425"/>
      <c r="IHY2" s="425"/>
      <c r="IHZ2" s="425"/>
      <c r="IIA2" s="425"/>
      <c r="IIB2" s="425"/>
      <c r="IIC2" s="424"/>
      <c r="IID2" s="424"/>
      <c r="IIE2" s="425"/>
      <c r="IIF2" s="425"/>
      <c r="IIG2" s="425"/>
      <c r="IIH2" s="425"/>
      <c r="III2" s="425"/>
      <c r="IIJ2" s="425"/>
      <c r="IIK2" s="424"/>
      <c r="IIL2" s="424"/>
      <c r="IIM2" s="425"/>
      <c r="IIN2" s="425"/>
      <c r="IIO2" s="425"/>
      <c r="IIP2" s="425"/>
      <c r="IIQ2" s="425"/>
      <c r="IIR2" s="425"/>
      <c r="IIS2" s="424"/>
      <c r="IIT2" s="424"/>
      <c r="IIU2" s="425"/>
      <c r="IIV2" s="425"/>
      <c r="IIW2" s="425"/>
      <c r="IIX2" s="425"/>
      <c r="IIY2" s="425"/>
      <c r="IIZ2" s="425"/>
      <c r="IJA2" s="424"/>
      <c r="IJB2" s="424"/>
      <c r="IJC2" s="425"/>
      <c r="IJD2" s="425"/>
      <c r="IJE2" s="425"/>
      <c r="IJF2" s="425"/>
      <c r="IJG2" s="425"/>
      <c r="IJH2" s="425"/>
      <c r="IJI2" s="424"/>
      <c r="IJJ2" s="424"/>
      <c r="IJK2" s="425"/>
      <c r="IJL2" s="425"/>
      <c r="IJM2" s="425"/>
      <c r="IJN2" s="425"/>
      <c r="IJO2" s="425"/>
      <c r="IJP2" s="425"/>
      <c r="IJQ2" s="424"/>
      <c r="IJR2" s="424"/>
      <c r="IJS2" s="425"/>
      <c r="IJT2" s="425"/>
      <c r="IJU2" s="425"/>
      <c r="IJV2" s="425"/>
      <c r="IJW2" s="425"/>
      <c r="IJX2" s="425"/>
      <c r="IJY2" s="424"/>
      <c r="IJZ2" s="424"/>
      <c r="IKA2" s="425"/>
      <c r="IKB2" s="425"/>
      <c r="IKC2" s="425"/>
      <c r="IKD2" s="425"/>
      <c r="IKE2" s="425"/>
      <c r="IKF2" s="425"/>
      <c r="IKG2" s="424"/>
      <c r="IKH2" s="424"/>
      <c r="IKI2" s="425"/>
      <c r="IKJ2" s="425"/>
      <c r="IKK2" s="425"/>
      <c r="IKL2" s="425"/>
      <c r="IKM2" s="425"/>
      <c r="IKN2" s="425"/>
      <c r="IKO2" s="424"/>
      <c r="IKP2" s="424"/>
      <c r="IKQ2" s="425"/>
      <c r="IKR2" s="425"/>
      <c r="IKS2" s="425"/>
      <c r="IKT2" s="425"/>
      <c r="IKU2" s="425"/>
      <c r="IKV2" s="425"/>
      <c r="IKW2" s="424"/>
      <c r="IKX2" s="424"/>
      <c r="IKY2" s="425"/>
      <c r="IKZ2" s="425"/>
      <c r="ILA2" s="425"/>
      <c r="ILB2" s="425"/>
      <c r="ILC2" s="425"/>
      <c r="ILD2" s="425"/>
      <c r="ILE2" s="424"/>
      <c r="ILF2" s="424"/>
      <c r="ILG2" s="425"/>
      <c r="ILH2" s="425"/>
      <c r="ILI2" s="425"/>
      <c r="ILJ2" s="425"/>
      <c r="ILK2" s="425"/>
      <c r="ILL2" s="425"/>
      <c r="ILM2" s="424"/>
      <c r="ILN2" s="424"/>
      <c r="ILO2" s="425"/>
      <c r="ILP2" s="425"/>
      <c r="ILQ2" s="425"/>
      <c r="ILR2" s="425"/>
      <c r="ILS2" s="425"/>
      <c r="ILT2" s="425"/>
      <c r="ILU2" s="424"/>
      <c r="ILV2" s="424"/>
      <c r="ILW2" s="425"/>
      <c r="ILX2" s="425"/>
      <c r="ILY2" s="425"/>
      <c r="ILZ2" s="425"/>
      <c r="IMA2" s="425"/>
      <c r="IMB2" s="425"/>
      <c r="IMC2" s="424"/>
      <c r="IMD2" s="424"/>
      <c r="IME2" s="425"/>
      <c r="IMF2" s="425"/>
      <c r="IMG2" s="425"/>
      <c r="IMH2" s="425"/>
      <c r="IMI2" s="425"/>
      <c r="IMJ2" s="425"/>
      <c r="IMK2" s="424"/>
      <c r="IML2" s="424"/>
      <c r="IMM2" s="425"/>
      <c r="IMN2" s="425"/>
      <c r="IMO2" s="425"/>
      <c r="IMP2" s="425"/>
      <c r="IMQ2" s="425"/>
      <c r="IMR2" s="425"/>
      <c r="IMS2" s="424"/>
      <c r="IMT2" s="424"/>
      <c r="IMU2" s="425"/>
      <c r="IMV2" s="425"/>
      <c r="IMW2" s="425"/>
      <c r="IMX2" s="425"/>
      <c r="IMY2" s="425"/>
      <c r="IMZ2" s="425"/>
      <c r="INA2" s="424"/>
      <c r="INB2" s="424"/>
      <c r="INC2" s="425"/>
      <c r="IND2" s="425"/>
      <c r="INE2" s="425"/>
      <c r="INF2" s="425"/>
      <c r="ING2" s="425"/>
      <c r="INH2" s="425"/>
      <c r="INI2" s="424"/>
      <c r="INJ2" s="424"/>
      <c r="INK2" s="425"/>
      <c r="INL2" s="425"/>
      <c r="INM2" s="425"/>
      <c r="INN2" s="425"/>
      <c r="INO2" s="425"/>
      <c r="INP2" s="425"/>
      <c r="INQ2" s="424"/>
      <c r="INR2" s="424"/>
      <c r="INS2" s="425"/>
      <c r="INT2" s="425"/>
      <c r="INU2" s="425"/>
      <c r="INV2" s="425"/>
      <c r="INW2" s="425"/>
      <c r="INX2" s="425"/>
      <c r="INY2" s="424"/>
      <c r="INZ2" s="424"/>
      <c r="IOA2" s="425"/>
      <c r="IOB2" s="425"/>
      <c r="IOC2" s="425"/>
      <c r="IOD2" s="425"/>
      <c r="IOE2" s="425"/>
      <c r="IOF2" s="425"/>
      <c r="IOG2" s="424"/>
      <c r="IOH2" s="424"/>
      <c r="IOI2" s="425"/>
      <c r="IOJ2" s="425"/>
      <c r="IOK2" s="425"/>
      <c r="IOL2" s="425"/>
      <c r="IOM2" s="425"/>
      <c r="ION2" s="425"/>
      <c r="IOO2" s="424"/>
      <c r="IOP2" s="424"/>
      <c r="IOQ2" s="425"/>
      <c r="IOR2" s="425"/>
      <c r="IOS2" s="425"/>
      <c r="IOT2" s="425"/>
      <c r="IOU2" s="425"/>
      <c r="IOV2" s="425"/>
      <c r="IOW2" s="424"/>
      <c r="IOX2" s="424"/>
      <c r="IOY2" s="425"/>
      <c r="IOZ2" s="425"/>
      <c r="IPA2" s="425"/>
      <c r="IPB2" s="425"/>
      <c r="IPC2" s="425"/>
      <c r="IPD2" s="425"/>
      <c r="IPE2" s="424"/>
      <c r="IPF2" s="424"/>
      <c r="IPG2" s="425"/>
      <c r="IPH2" s="425"/>
      <c r="IPI2" s="425"/>
      <c r="IPJ2" s="425"/>
      <c r="IPK2" s="425"/>
      <c r="IPL2" s="425"/>
      <c r="IPM2" s="424"/>
      <c r="IPN2" s="424"/>
      <c r="IPO2" s="425"/>
      <c r="IPP2" s="425"/>
      <c r="IPQ2" s="425"/>
      <c r="IPR2" s="425"/>
      <c r="IPS2" s="425"/>
      <c r="IPT2" s="425"/>
      <c r="IPU2" s="424"/>
      <c r="IPV2" s="424"/>
      <c r="IPW2" s="425"/>
      <c r="IPX2" s="425"/>
      <c r="IPY2" s="425"/>
      <c r="IPZ2" s="425"/>
      <c r="IQA2" s="425"/>
      <c r="IQB2" s="425"/>
      <c r="IQC2" s="424"/>
      <c r="IQD2" s="424"/>
      <c r="IQE2" s="425"/>
      <c r="IQF2" s="425"/>
      <c r="IQG2" s="425"/>
      <c r="IQH2" s="425"/>
      <c r="IQI2" s="425"/>
      <c r="IQJ2" s="425"/>
      <c r="IQK2" s="424"/>
      <c r="IQL2" s="424"/>
      <c r="IQM2" s="425"/>
      <c r="IQN2" s="425"/>
      <c r="IQO2" s="425"/>
      <c r="IQP2" s="425"/>
      <c r="IQQ2" s="425"/>
      <c r="IQR2" s="425"/>
      <c r="IQS2" s="424"/>
      <c r="IQT2" s="424"/>
      <c r="IQU2" s="425"/>
      <c r="IQV2" s="425"/>
      <c r="IQW2" s="425"/>
      <c r="IQX2" s="425"/>
      <c r="IQY2" s="425"/>
      <c r="IQZ2" s="425"/>
      <c r="IRA2" s="424"/>
      <c r="IRB2" s="424"/>
      <c r="IRC2" s="425"/>
      <c r="IRD2" s="425"/>
      <c r="IRE2" s="425"/>
      <c r="IRF2" s="425"/>
      <c r="IRG2" s="425"/>
      <c r="IRH2" s="425"/>
      <c r="IRI2" s="424"/>
      <c r="IRJ2" s="424"/>
      <c r="IRK2" s="425"/>
      <c r="IRL2" s="425"/>
      <c r="IRM2" s="425"/>
      <c r="IRN2" s="425"/>
      <c r="IRO2" s="425"/>
      <c r="IRP2" s="425"/>
      <c r="IRQ2" s="424"/>
      <c r="IRR2" s="424"/>
      <c r="IRS2" s="425"/>
      <c r="IRT2" s="425"/>
      <c r="IRU2" s="425"/>
      <c r="IRV2" s="425"/>
      <c r="IRW2" s="425"/>
      <c r="IRX2" s="425"/>
      <c r="IRY2" s="424"/>
      <c r="IRZ2" s="424"/>
      <c r="ISA2" s="425"/>
      <c r="ISB2" s="425"/>
      <c r="ISC2" s="425"/>
      <c r="ISD2" s="425"/>
      <c r="ISE2" s="425"/>
      <c r="ISF2" s="425"/>
      <c r="ISG2" s="424"/>
      <c r="ISH2" s="424"/>
      <c r="ISI2" s="425"/>
      <c r="ISJ2" s="425"/>
      <c r="ISK2" s="425"/>
      <c r="ISL2" s="425"/>
      <c r="ISM2" s="425"/>
      <c r="ISN2" s="425"/>
      <c r="ISO2" s="424"/>
      <c r="ISP2" s="424"/>
      <c r="ISQ2" s="425"/>
      <c r="ISR2" s="425"/>
      <c r="ISS2" s="425"/>
      <c r="IST2" s="425"/>
      <c r="ISU2" s="425"/>
      <c r="ISV2" s="425"/>
      <c r="ISW2" s="424"/>
      <c r="ISX2" s="424"/>
      <c r="ISY2" s="425"/>
      <c r="ISZ2" s="425"/>
      <c r="ITA2" s="425"/>
      <c r="ITB2" s="425"/>
      <c r="ITC2" s="425"/>
      <c r="ITD2" s="425"/>
      <c r="ITE2" s="424"/>
      <c r="ITF2" s="424"/>
      <c r="ITG2" s="425"/>
      <c r="ITH2" s="425"/>
      <c r="ITI2" s="425"/>
      <c r="ITJ2" s="425"/>
      <c r="ITK2" s="425"/>
      <c r="ITL2" s="425"/>
      <c r="ITM2" s="424"/>
      <c r="ITN2" s="424"/>
      <c r="ITO2" s="425"/>
      <c r="ITP2" s="425"/>
      <c r="ITQ2" s="425"/>
      <c r="ITR2" s="425"/>
      <c r="ITS2" s="425"/>
      <c r="ITT2" s="425"/>
      <c r="ITU2" s="424"/>
      <c r="ITV2" s="424"/>
      <c r="ITW2" s="425"/>
      <c r="ITX2" s="425"/>
      <c r="ITY2" s="425"/>
      <c r="ITZ2" s="425"/>
      <c r="IUA2" s="425"/>
      <c r="IUB2" s="425"/>
      <c r="IUC2" s="424"/>
      <c r="IUD2" s="424"/>
      <c r="IUE2" s="425"/>
      <c r="IUF2" s="425"/>
      <c r="IUG2" s="425"/>
      <c r="IUH2" s="425"/>
      <c r="IUI2" s="425"/>
      <c r="IUJ2" s="425"/>
      <c r="IUK2" s="424"/>
      <c r="IUL2" s="424"/>
      <c r="IUM2" s="425"/>
      <c r="IUN2" s="425"/>
      <c r="IUO2" s="425"/>
      <c r="IUP2" s="425"/>
      <c r="IUQ2" s="425"/>
      <c r="IUR2" s="425"/>
      <c r="IUS2" s="424"/>
      <c r="IUT2" s="424"/>
      <c r="IUU2" s="425"/>
      <c r="IUV2" s="425"/>
      <c r="IUW2" s="425"/>
      <c r="IUX2" s="425"/>
      <c r="IUY2" s="425"/>
      <c r="IUZ2" s="425"/>
      <c r="IVA2" s="424"/>
      <c r="IVB2" s="424"/>
      <c r="IVC2" s="425"/>
      <c r="IVD2" s="425"/>
      <c r="IVE2" s="425"/>
      <c r="IVF2" s="425"/>
      <c r="IVG2" s="425"/>
      <c r="IVH2" s="425"/>
      <c r="IVI2" s="424"/>
      <c r="IVJ2" s="424"/>
      <c r="IVK2" s="425"/>
      <c r="IVL2" s="425"/>
      <c r="IVM2" s="425"/>
      <c r="IVN2" s="425"/>
      <c r="IVO2" s="425"/>
      <c r="IVP2" s="425"/>
      <c r="IVQ2" s="424"/>
      <c r="IVR2" s="424"/>
      <c r="IVS2" s="425"/>
      <c r="IVT2" s="425"/>
      <c r="IVU2" s="425"/>
      <c r="IVV2" s="425"/>
      <c r="IVW2" s="425"/>
      <c r="IVX2" s="425"/>
      <c r="IVY2" s="424"/>
      <c r="IVZ2" s="424"/>
      <c r="IWA2" s="425"/>
      <c r="IWB2" s="425"/>
      <c r="IWC2" s="425"/>
      <c r="IWD2" s="425"/>
      <c r="IWE2" s="425"/>
      <c r="IWF2" s="425"/>
      <c r="IWG2" s="424"/>
      <c r="IWH2" s="424"/>
      <c r="IWI2" s="425"/>
      <c r="IWJ2" s="425"/>
      <c r="IWK2" s="425"/>
      <c r="IWL2" s="425"/>
      <c r="IWM2" s="425"/>
      <c r="IWN2" s="425"/>
      <c r="IWO2" s="424"/>
      <c r="IWP2" s="424"/>
      <c r="IWQ2" s="425"/>
      <c r="IWR2" s="425"/>
      <c r="IWS2" s="425"/>
      <c r="IWT2" s="425"/>
      <c r="IWU2" s="425"/>
      <c r="IWV2" s="425"/>
      <c r="IWW2" s="424"/>
      <c r="IWX2" s="424"/>
      <c r="IWY2" s="425"/>
      <c r="IWZ2" s="425"/>
      <c r="IXA2" s="425"/>
      <c r="IXB2" s="425"/>
      <c r="IXC2" s="425"/>
      <c r="IXD2" s="425"/>
      <c r="IXE2" s="424"/>
      <c r="IXF2" s="424"/>
      <c r="IXG2" s="425"/>
      <c r="IXH2" s="425"/>
      <c r="IXI2" s="425"/>
      <c r="IXJ2" s="425"/>
      <c r="IXK2" s="425"/>
      <c r="IXL2" s="425"/>
      <c r="IXM2" s="424"/>
      <c r="IXN2" s="424"/>
      <c r="IXO2" s="425"/>
      <c r="IXP2" s="425"/>
      <c r="IXQ2" s="425"/>
      <c r="IXR2" s="425"/>
      <c r="IXS2" s="425"/>
      <c r="IXT2" s="425"/>
      <c r="IXU2" s="424"/>
      <c r="IXV2" s="424"/>
      <c r="IXW2" s="425"/>
      <c r="IXX2" s="425"/>
      <c r="IXY2" s="425"/>
      <c r="IXZ2" s="425"/>
      <c r="IYA2" s="425"/>
      <c r="IYB2" s="425"/>
      <c r="IYC2" s="424"/>
      <c r="IYD2" s="424"/>
      <c r="IYE2" s="425"/>
      <c r="IYF2" s="425"/>
      <c r="IYG2" s="425"/>
      <c r="IYH2" s="425"/>
      <c r="IYI2" s="425"/>
      <c r="IYJ2" s="425"/>
      <c r="IYK2" s="424"/>
      <c r="IYL2" s="424"/>
      <c r="IYM2" s="425"/>
      <c r="IYN2" s="425"/>
      <c r="IYO2" s="425"/>
      <c r="IYP2" s="425"/>
      <c r="IYQ2" s="425"/>
      <c r="IYR2" s="425"/>
      <c r="IYS2" s="424"/>
      <c r="IYT2" s="424"/>
      <c r="IYU2" s="425"/>
      <c r="IYV2" s="425"/>
      <c r="IYW2" s="425"/>
      <c r="IYX2" s="425"/>
      <c r="IYY2" s="425"/>
      <c r="IYZ2" s="425"/>
      <c r="IZA2" s="424"/>
      <c r="IZB2" s="424"/>
      <c r="IZC2" s="425"/>
      <c r="IZD2" s="425"/>
      <c r="IZE2" s="425"/>
      <c r="IZF2" s="425"/>
      <c r="IZG2" s="425"/>
      <c r="IZH2" s="425"/>
      <c r="IZI2" s="424"/>
      <c r="IZJ2" s="424"/>
      <c r="IZK2" s="425"/>
      <c r="IZL2" s="425"/>
      <c r="IZM2" s="425"/>
      <c r="IZN2" s="425"/>
      <c r="IZO2" s="425"/>
      <c r="IZP2" s="425"/>
      <c r="IZQ2" s="424"/>
      <c r="IZR2" s="424"/>
      <c r="IZS2" s="425"/>
      <c r="IZT2" s="425"/>
      <c r="IZU2" s="425"/>
      <c r="IZV2" s="425"/>
      <c r="IZW2" s="425"/>
      <c r="IZX2" s="425"/>
      <c r="IZY2" s="424"/>
      <c r="IZZ2" s="424"/>
      <c r="JAA2" s="425"/>
      <c r="JAB2" s="425"/>
      <c r="JAC2" s="425"/>
      <c r="JAD2" s="425"/>
      <c r="JAE2" s="425"/>
      <c r="JAF2" s="425"/>
      <c r="JAG2" s="424"/>
      <c r="JAH2" s="424"/>
      <c r="JAI2" s="425"/>
      <c r="JAJ2" s="425"/>
      <c r="JAK2" s="425"/>
      <c r="JAL2" s="425"/>
      <c r="JAM2" s="425"/>
      <c r="JAN2" s="425"/>
      <c r="JAO2" s="424"/>
      <c r="JAP2" s="424"/>
      <c r="JAQ2" s="425"/>
      <c r="JAR2" s="425"/>
      <c r="JAS2" s="425"/>
      <c r="JAT2" s="425"/>
      <c r="JAU2" s="425"/>
      <c r="JAV2" s="425"/>
      <c r="JAW2" s="424"/>
      <c r="JAX2" s="424"/>
      <c r="JAY2" s="425"/>
      <c r="JAZ2" s="425"/>
      <c r="JBA2" s="425"/>
      <c r="JBB2" s="425"/>
      <c r="JBC2" s="425"/>
      <c r="JBD2" s="425"/>
      <c r="JBE2" s="424"/>
      <c r="JBF2" s="424"/>
      <c r="JBG2" s="425"/>
      <c r="JBH2" s="425"/>
      <c r="JBI2" s="425"/>
      <c r="JBJ2" s="425"/>
      <c r="JBK2" s="425"/>
      <c r="JBL2" s="425"/>
      <c r="JBM2" s="424"/>
      <c r="JBN2" s="424"/>
      <c r="JBO2" s="425"/>
      <c r="JBP2" s="425"/>
      <c r="JBQ2" s="425"/>
      <c r="JBR2" s="425"/>
      <c r="JBS2" s="425"/>
      <c r="JBT2" s="425"/>
      <c r="JBU2" s="424"/>
      <c r="JBV2" s="424"/>
      <c r="JBW2" s="425"/>
      <c r="JBX2" s="425"/>
      <c r="JBY2" s="425"/>
      <c r="JBZ2" s="425"/>
      <c r="JCA2" s="425"/>
      <c r="JCB2" s="425"/>
      <c r="JCC2" s="424"/>
      <c r="JCD2" s="424"/>
      <c r="JCE2" s="425"/>
      <c r="JCF2" s="425"/>
      <c r="JCG2" s="425"/>
      <c r="JCH2" s="425"/>
      <c r="JCI2" s="425"/>
      <c r="JCJ2" s="425"/>
      <c r="JCK2" s="424"/>
      <c r="JCL2" s="424"/>
      <c r="JCM2" s="425"/>
      <c r="JCN2" s="425"/>
      <c r="JCO2" s="425"/>
      <c r="JCP2" s="425"/>
      <c r="JCQ2" s="425"/>
      <c r="JCR2" s="425"/>
      <c r="JCS2" s="424"/>
      <c r="JCT2" s="424"/>
      <c r="JCU2" s="425"/>
      <c r="JCV2" s="425"/>
      <c r="JCW2" s="425"/>
      <c r="JCX2" s="425"/>
      <c r="JCY2" s="425"/>
      <c r="JCZ2" s="425"/>
      <c r="JDA2" s="424"/>
      <c r="JDB2" s="424"/>
      <c r="JDC2" s="425"/>
      <c r="JDD2" s="425"/>
      <c r="JDE2" s="425"/>
      <c r="JDF2" s="425"/>
      <c r="JDG2" s="425"/>
      <c r="JDH2" s="425"/>
      <c r="JDI2" s="424"/>
      <c r="JDJ2" s="424"/>
      <c r="JDK2" s="425"/>
      <c r="JDL2" s="425"/>
      <c r="JDM2" s="425"/>
      <c r="JDN2" s="425"/>
      <c r="JDO2" s="425"/>
      <c r="JDP2" s="425"/>
      <c r="JDQ2" s="424"/>
      <c r="JDR2" s="424"/>
      <c r="JDS2" s="425"/>
      <c r="JDT2" s="425"/>
      <c r="JDU2" s="425"/>
      <c r="JDV2" s="425"/>
      <c r="JDW2" s="425"/>
      <c r="JDX2" s="425"/>
      <c r="JDY2" s="424"/>
      <c r="JDZ2" s="424"/>
      <c r="JEA2" s="425"/>
      <c r="JEB2" s="425"/>
      <c r="JEC2" s="425"/>
      <c r="JED2" s="425"/>
      <c r="JEE2" s="425"/>
      <c r="JEF2" s="425"/>
      <c r="JEG2" s="424"/>
      <c r="JEH2" s="424"/>
      <c r="JEI2" s="425"/>
      <c r="JEJ2" s="425"/>
      <c r="JEK2" s="425"/>
      <c r="JEL2" s="425"/>
      <c r="JEM2" s="425"/>
      <c r="JEN2" s="425"/>
      <c r="JEO2" s="424"/>
      <c r="JEP2" s="424"/>
      <c r="JEQ2" s="425"/>
      <c r="JER2" s="425"/>
      <c r="JES2" s="425"/>
      <c r="JET2" s="425"/>
      <c r="JEU2" s="425"/>
      <c r="JEV2" s="425"/>
      <c r="JEW2" s="424"/>
      <c r="JEX2" s="424"/>
      <c r="JEY2" s="425"/>
      <c r="JEZ2" s="425"/>
      <c r="JFA2" s="425"/>
      <c r="JFB2" s="425"/>
      <c r="JFC2" s="425"/>
      <c r="JFD2" s="425"/>
      <c r="JFE2" s="424"/>
      <c r="JFF2" s="424"/>
      <c r="JFG2" s="425"/>
      <c r="JFH2" s="425"/>
      <c r="JFI2" s="425"/>
      <c r="JFJ2" s="425"/>
      <c r="JFK2" s="425"/>
      <c r="JFL2" s="425"/>
      <c r="JFM2" s="424"/>
      <c r="JFN2" s="424"/>
      <c r="JFO2" s="425"/>
      <c r="JFP2" s="425"/>
      <c r="JFQ2" s="425"/>
      <c r="JFR2" s="425"/>
      <c r="JFS2" s="425"/>
      <c r="JFT2" s="425"/>
      <c r="JFU2" s="424"/>
      <c r="JFV2" s="424"/>
      <c r="JFW2" s="425"/>
      <c r="JFX2" s="425"/>
      <c r="JFY2" s="425"/>
      <c r="JFZ2" s="425"/>
      <c r="JGA2" s="425"/>
      <c r="JGB2" s="425"/>
      <c r="JGC2" s="424"/>
      <c r="JGD2" s="424"/>
      <c r="JGE2" s="425"/>
      <c r="JGF2" s="425"/>
      <c r="JGG2" s="425"/>
      <c r="JGH2" s="425"/>
      <c r="JGI2" s="425"/>
      <c r="JGJ2" s="425"/>
      <c r="JGK2" s="424"/>
      <c r="JGL2" s="424"/>
      <c r="JGM2" s="425"/>
      <c r="JGN2" s="425"/>
      <c r="JGO2" s="425"/>
      <c r="JGP2" s="425"/>
      <c r="JGQ2" s="425"/>
      <c r="JGR2" s="425"/>
      <c r="JGS2" s="424"/>
      <c r="JGT2" s="424"/>
      <c r="JGU2" s="425"/>
      <c r="JGV2" s="425"/>
      <c r="JGW2" s="425"/>
      <c r="JGX2" s="425"/>
      <c r="JGY2" s="425"/>
      <c r="JGZ2" s="425"/>
      <c r="JHA2" s="424"/>
      <c r="JHB2" s="424"/>
      <c r="JHC2" s="425"/>
      <c r="JHD2" s="425"/>
      <c r="JHE2" s="425"/>
      <c r="JHF2" s="425"/>
      <c r="JHG2" s="425"/>
      <c r="JHH2" s="425"/>
      <c r="JHI2" s="424"/>
      <c r="JHJ2" s="424"/>
      <c r="JHK2" s="425"/>
      <c r="JHL2" s="425"/>
      <c r="JHM2" s="425"/>
      <c r="JHN2" s="425"/>
      <c r="JHO2" s="425"/>
      <c r="JHP2" s="425"/>
      <c r="JHQ2" s="424"/>
      <c r="JHR2" s="424"/>
      <c r="JHS2" s="425"/>
      <c r="JHT2" s="425"/>
      <c r="JHU2" s="425"/>
      <c r="JHV2" s="425"/>
      <c r="JHW2" s="425"/>
      <c r="JHX2" s="425"/>
      <c r="JHY2" s="424"/>
      <c r="JHZ2" s="424"/>
      <c r="JIA2" s="425"/>
      <c r="JIB2" s="425"/>
      <c r="JIC2" s="425"/>
      <c r="JID2" s="425"/>
      <c r="JIE2" s="425"/>
      <c r="JIF2" s="425"/>
      <c r="JIG2" s="424"/>
      <c r="JIH2" s="424"/>
      <c r="JII2" s="425"/>
      <c r="JIJ2" s="425"/>
      <c r="JIK2" s="425"/>
      <c r="JIL2" s="425"/>
      <c r="JIM2" s="425"/>
      <c r="JIN2" s="425"/>
      <c r="JIO2" s="424"/>
      <c r="JIP2" s="424"/>
      <c r="JIQ2" s="425"/>
      <c r="JIR2" s="425"/>
      <c r="JIS2" s="425"/>
      <c r="JIT2" s="425"/>
      <c r="JIU2" s="425"/>
      <c r="JIV2" s="425"/>
      <c r="JIW2" s="424"/>
      <c r="JIX2" s="424"/>
      <c r="JIY2" s="425"/>
      <c r="JIZ2" s="425"/>
      <c r="JJA2" s="425"/>
      <c r="JJB2" s="425"/>
      <c r="JJC2" s="425"/>
      <c r="JJD2" s="425"/>
      <c r="JJE2" s="424"/>
      <c r="JJF2" s="424"/>
      <c r="JJG2" s="425"/>
      <c r="JJH2" s="425"/>
      <c r="JJI2" s="425"/>
      <c r="JJJ2" s="425"/>
      <c r="JJK2" s="425"/>
      <c r="JJL2" s="425"/>
      <c r="JJM2" s="424"/>
      <c r="JJN2" s="424"/>
      <c r="JJO2" s="425"/>
      <c r="JJP2" s="425"/>
      <c r="JJQ2" s="425"/>
      <c r="JJR2" s="425"/>
      <c r="JJS2" s="425"/>
      <c r="JJT2" s="425"/>
      <c r="JJU2" s="424"/>
      <c r="JJV2" s="424"/>
      <c r="JJW2" s="425"/>
      <c r="JJX2" s="425"/>
      <c r="JJY2" s="425"/>
      <c r="JJZ2" s="425"/>
      <c r="JKA2" s="425"/>
      <c r="JKB2" s="425"/>
      <c r="JKC2" s="424"/>
      <c r="JKD2" s="424"/>
      <c r="JKE2" s="425"/>
      <c r="JKF2" s="425"/>
      <c r="JKG2" s="425"/>
      <c r="JKH2" s="425"/>
      <c r="JKI2" s="425"/>
      <c r="JKJ2" s="425"/>
      <c r="JKK2" s="424"/>
      <c r="JKL2" s="424"/>
      <c r="JKM2" s="425"/>
      <c r="JKN2" s="425"/>
      <c r="JKO2" s="425"/>
      <c r="JKP2" s="425"/>
      <c r="JKQ2" s="425"/>
      <c r="JKR2" s="425"/>
      <c r="JKS2" s="424"/>
      <c r="JKT2" s="424"/>
      <c r="JKU2" s="425"/>
      <c r="JKV2" s="425"/>
      <c r="JKW2" s="425"/>
      <c r="JKX2" s="425"/>
      <c r="JKY2" s="425"/>
      <c r="JKZ2" s="425"/>
      <c r="JLA2" s="424"/>
      <c r="JLB2" s="424"/>
      <c r="JLC2" s="425"/>
      <c r="JLD2" s="425"/>
      <c r="JLE2" s="425"/>
      <c r="JLF2" s="425"/>
      <c r="JLG2" s="425"/>
      <c r="JLH2" s="425"/>
      <c r="JLI2" s="424"/>
      <c r="JLJ2" s="424"/>
      <c r="JLK2" s="425"/>
      <c r="JLL2" s="425"/>
      <c r="JLM2" s="425"/>
      <c r="JLN2" s="425"/>
      <c r="JLO2" s="425"/>
      <c r="JLP2" s="425"/>
      <c r="JLQ2" s="424"/>
      <c r="JLR2" s="424"/>
      <c r="JLS2" s="425"/>
      <c r="JLT2" s="425"/>
      <c r="JLU2" s="425"/>
      <c r="JLV2" s="425"/>
      <c r="JLW2" s="425"/>
      <c r="JLX2" s="425"/>
      <c r="JLY2" s="424"/>
      <c r="JLZ2" s="424"/>
      <c r="JMA2" s="425"/>
      <c r="JMB2" s="425"/>
      <c r="JMC2" s="425"/>
      <c r="JMD2" s="425"/>
      <c r="JME2" s="425"/>
      <c r="JMF2" s="425"/>
      <c r="JMG2" s="424"/>
      <c r="JMH2" s="424"/>
      <c r="JMI2" s="425"/>
      <c r="JMJ2" s="425"/>
      <c r="JMK2" s="425"/>
      <c r="JML2" s="425"/>
      <c r="JMM2" s="425"/>
      <c r="JMN2" s="425"/>
      <c r="JMO2" s="424"/>
      <c r="JMP2" s="424"/>
      <c r="JMQ2" s="425"/>
      <c r="JMR2" s="425"/>
      <c r="JMS2" s="425"/>
      <c r="JMT2" s="425"/>
      <c r="JMU2" s="425"/>
      <c r="JMV2" s="425"/>
      <c r="JMW2" s="424"/>
      <c r="JMX2" s="424"/>
      <c r="JMY2" s="425"/>
      <c r="JMZ2" s="425"/>
      <c r="JNA2" s="425"/>
      <c r="JNB2" s="425"/>
      <c r="JNC2" s="425"/>
      <c r="JND2" s="425"/>
      <c r="JNE2" s="424"/>
      <c r="JNF2" s="424"/>
      <c r="JNG2" s="425"/>
      <c r="JNH2" s="425"/>
      <c r="JNI2" s="425"/>
      <c r="JNJ2" s="425"/>
      <c r="JNK2" s="425"/>
      <c r="JNL2" s="425"/>
      <c r="JNM2" s="424"/>
      <c r="JNN2" s="424"/>
      <c r="JNO2" s="425"/>
      <c r="JNP2" s="425"/>
      <c r="JNQ2" s="425"/>
      <c r="JNR2" s="425"/>
      <c r="JNS2" s="425"/>
      <c r="JNT2" s="425"/>
      <c r="JNU2" s="424"/>
      <c r="JNV2" s="424"/>
      <c r="JNW2" s="425"/>
      <c r="JNX2" s="425"/>
      <c r="JNY2" s="425"/>
      <c r="JNZ2" s="425"/>
      <c r="JOA2" s="425"/>
      <c r="JOB2" s="425"/>
      <c r="JOC2" s="424"/>
      <c r="JOD2" s="424"/>
      <c r="JOE2" s="425"/>
      <c r="JOF2" s="425"/>
      <c r="JOG2" s="425"/>
      <c r="JOH2" s="425"/>
      <c r="JOI2" s="425"/>
      <c r="JOJ2" s="425"/>
      <c r="JOK2" s="424"/>
      <c r="JOL2" s="424"/>
      <c r="JOM2" s="425"/>
      <c r="JON2" s="425"/>
      <c r="JOO2" s="425"/>
      <c r="JOP2" s="425"/>
      <c r="JOQ2" s="425"/>
      <c r="JOR2" s="425"/>
      <c r="JOS2" s="424"/>
      <c r="JOT2" s="424"/>
      <c r="JOU2" s="425"/>
      <c r="JOV2" s="425"/>
      <c r="JOW2" s="425"/>
      <c r="JOX2" s="425"/>
      <c r="JOY2" s="425"/>
      <c r="JOZ2" s="425"/>
      <c r="JPA2" s="424"/>
      <c r="JPB2" s="424"/>
      <c r="JPC2" s="425"/>
      <c r="JPD2" s="425"/>
      <c r="JPE2" s="425"/>
      <c r="JPF2" s="425"/>
      <c r="JPG2" s="425"/>
      <c r="JPH2" s="425"/>
      <c r="JPI2" s="424"/>
      <c r="JPJ2" s="424"/>
      <c r="JPK2" s="425"/>
      <c r="JPL2" s="425"/>
      <c r="JPM2" s="425"/>
      <c r="JPN2" s="425"/>
      <c r="JPO2" s="425"/>
      <c r="JPP2" s="425"/>
      <c r="JPQ2" s="424"/>
      <c r="JPR2" s="424"/>
      <c r="JPS2" s="425"/>
      <c r="JPT2" s="425"/>
      <c r="JPU2" s="425"/>
      <c r="JPV2" s="425"/>
      <c r="JPW2" s="425"/>
      <c r="JPX2" s="425"/>
      <c r="JPY2" s="424"/>
      <c r="JPZ2" s="424"/>
      <c r="JQA2" s="425"/>
      <c r="JQB2" s="425"/>
      <c r="JQC2" s="425"/>
      <c r="JQD2" s="425"/>
      <c r="JQE2" s="425"/>
      <c r="JQF2" s="425"/>
      <c r="JQG2" s="424"/>
      <c r="JQH2" s="424"/>
      <c r="JQI2" s="425"/>
      <c r="JQJ2" s="425"/>
      <c r="JQK2" s="425"/>
      <c r="JQL2" s="425"/>
      <c r="JQM2" s="425"/>
      <c r="JQN2" s="425"/>
      <c r="JQO2" s="424"/>
      <c r="JQP2" s="424"/>
      <c r="JQQ2" s="425"/>
      <c r="JQR2" s="425"/>
      <c r="JQS2" s="425"/>
      <c r="JQT2" s="425"/>
      <c r="JQU2" s="425"/>
      <c r="JQV2" s="425"/>
      <c r="JQW2" s="424"/>
      <c r="JQX2" s="424"/>
      <c r="JQY2" s="425"/>
      <c r="JQZ2" s="425"/>
      <c r="JRA2" s="425"/>
      <c r="JRB2" s="425"/>
      <c r="JRC2" s="425"/>
      <c r="JRD2" s="425"/>
      <c r="JRE2" s="424"/>
      <c r="JRF2" s="424"/>
      <c r="JRG2" s="425"/>
      <c r="JRH2" s="425"/>
      <c r="JRI2" s="425"/>
      <c r="JRJ2" s="425"/>
      <c r="JRK2" s="425"/>
      <c r="JRL2" s="425"/>
      <c r="JRM2" s="424"/>
      <c r="JRN2" s="424"/>
      <c r="JRO2" s="425"/>
      <c r="JRP2" s="425"/>
      <c r="JRQ2" s="425"/>
      <c r="JRR2" s="425"/>
      <c r="JRS2" s="425"/>
      <c r="JRT2" s="425"/>
      <c r="JRU2" s="424"/>
      <c r="JRV2" s="424"/>
      <c r="JRW2" s="425"/>
      <c r="JRX2" s="425"/>
      <c r="JRY2" s="425"/>
      <c r="JRZ2" s="425"/>
      <c r="JSA2" s="425"/>
      <c r="JSB2" s="425"/>
      <c r="JSC2" s="424"/>
      <c r="JSD2" s="424"/>
      <c r="JSE2" s="425"/>
      <c r="JSF2" s="425"/>
      <c r="JSG2" s="425"/>
      <c r="JSH2" s="425"/>
      <c r="JSI2" s="425"/>
      <c r="JSJ2" s="425"/>
      <c r="JSK2" s="424"/>
      <c r="JSL2" s="424"/>
      <c r="JSM2" s="425"/>
      <c r="JSN2" s="425"/>
      <c r="JSO2" s="425"/>
      <c r="JSP2" s="425"/>
      <c r="JSQ2" s="425"/>
      <c r="JSR2" s="425"/>
      <c r="JSS2" s="424"/>
      <c r="JST2" s="424"/>
      <c r="JSU2" s="425"/>
      <c r="JSV2" s="425"/>
      <c r="JSW2" s="425"/>
      <c r="JSX2" s="425"/>
      <c r="JSY2" s="425"/>
      <c r="JSZ2" s="425"/>
      <c r="JTA2" s="424"/>
      <c r="JTB2" s="424"/>
      <c r="JTC2" s="425"/>
      <c r="JTD2" s="425"/>
      <c r="JTE2" s="425"/>
      <c r="JTF2" s="425"/>
      <c r="JTG2" s="425"/>
      <c r="JTH2" s="425"/>
      <c r="JTI2" s="424"/>
      <c r="JTJ2" s="424"/>
      <c r="JTK2" s="425"/>
      <c r="JTL2" s="425"/>
      <c r="JTM2" s="425"/>
      <c r="JTN2" s="425"/>
      <c r="JTO2" s="425"/>
      <c r="JTP2" s="425"/>
      <c r="JTQ2" s="424"/>
      <c r="JTR2" s="424"/>
      <c r="JTS2" s="425"/>
      <c r="JTT2" s="425"/>
      <c r="JTU2" s="425"/>
      <c r="JTV2" s="425"/>
      <c r="JTW2" s="425"/>
      <c r="JTX2" s="425"/>
      <c r="JTY2" s="424"/>
      <c r="JTZ2" s="424"/>
      <c r="JUA2" s="425"/>
      <c r="JUB2" s="425"/>
      <c r="JUC2" s="425"/>
      <c r="JUD2" s="425"/>
      <c r="JUE2" s="425"/>
      <c r="JUF2" s="425"/>
      <c r="JUG2" s="424"/>
      <c r="JUH2" s="424"/>
      <c r="JUI2" s="425"/>
      <c r="JUJ2" s="425"/>
      <c r="JUK2" s="425"/>
      <c r="JUL2" s="425"/>
      <c r="JUM2" s="425"/>
      <c r="JUN2" s="425"/>
      <c r="JUO2" s="424"/>
      <c r="JUP2" s="424"/>
      <c r="JUQ2" s="425"/>
      <c r="JUR2" s="425"/>
      <c r="JUS2" s="425"/>
      <c r="JUT2" s="425"/>
      <c r="JUU2" s="425"/>
      <c r="JUV2" s="425"/>
      <c r="JUW2" s="424"/>
      <c r="JUX2" s="424"/>
      <c r="JUY2" s="425"/>
      <c r="JUZ2" s="425"/>
      <c r="JVA2" s="425"/>
      <c r="JVB2" s="425"/>
      <c r="JVC2" s="425"/>
      <c r="JVD2" s="425"/>
      <c r="JVE2" s="424"/>
      <c r="JVF2" s="424"/>
      <c r="JVG2" s="425"/>
      <c r="JVH2" s="425"/>
      <c r="JVI2" s="425"/>
      <c r="JVJ2" s="425"/>
      <c r="JVK2" s="425"/>
      <c r="JVL2" s="425"/>
      <c r="JVM2" s="424"/>
      <c r="JVN2" s="424"/>
      <c r="JVO2" s="425"/>
      <c r="JVP2" s="425"/>
      <c r="JVQ2" s="425"/>
      <c r="JVR2" s="425"/>
      <c r="JVS2" s="425"/>
      <c r="JVT2" s="425"/>
      <c r="JVU2" s="424"/>
      <c r="JVV2" s="424"/>
      <c r="JVW2" s="425"/>
      <c r="JVX2" s="425"/>
      <c r="JVY2" s="425"/>
      <c r="JVZ2" s="425"/>
      <c r="JWA2" s="425"/>
      <c r="JWB2" s="425"/>
      <c r="JWC2" s="424"/>
      <c r="JWD2" s="424"/>
      <c r="JWE2" s="425"/>
      <c r="JWF2" s="425"/>
      <c r="JWG2" s="425"/>
      <c r="JWH2" s="425"/>
      <c r="JWI2" s="425"/>
      <c r="JWJ2" s="425"/>
      <c r="JWK2" s="424"/>
      <c r="JWL2" s="424"/>
      <c r="JWM2" s="425"/>
      <c r="JWN2" s="425"/>
      <c r="JWO2" s="425"/>
      <c r="JWP2" s="425"/>
      <c r="JWQ2" s="425"/>
      <c r="JWR2" s="425"/>
      <c r="JWS2" s="424"/>
      <c r="JWT2" s="424"/>
      <c r="JWU2" s="425"/>
      <c r="JWV2" s="425"/>
      <c r="JWW2" s="425"/>
      <c r="JWX2" s="425"/>
      <c r="JWY2" s="425"/>
      <c r="JWZ2" s="425"/>
      <c r="JXA2" s="424"/>
      <c r="JXB2" s="424"/>
      <c r="JXC2" s="425"/>
      <c r="JXD2" s="425"/>
      <c r="JXE2" s="425"/>
      <c r="JXF2" s="425"/>
      <c r="JXG2" s="425"/>
      <c r="JXH2" s="425"/>
      <c r="JXI2" s="424"/>
      <c r="JXJ2" s="424"/>
      <c r="JXK2" s="425"/>
      <c r="JXL2" s="425"/>
      <c r="JXM2" s="425"/>
      <c r="JXN2" s="425"/>
      <c r="JXO2" s="425"/>
      <c r="JXP2" s="425"/>
      <c r="JXQ2" s="424"/>
      <c r="JXR2" s="424"/>
      <c r="JXS2" s="425"/>
      <c r="JXT2" s="425"/>
      <c r="JXU2" s="425"/>
      <c r="JXV2" s="425"/>
      <c r="JXW2" s="425"/>
      <c r="JXX2" s="425"/>
      <c r="JXY2" s="424"/>
      <c r="JXZ2" s="424"/>
      <c r="JYA2" s="425"/>
      <c r="JYB2" s="425"/>
      <c r="JYC2" s="425"/>
      <c r="JYD2" s="425"/>
      <c r="JYE2" s="425"/>
      <c r="JYF2" s="425"/>
      <c r="JYG2" s="424"/>
      <c r="JYH2" s="424"/>
      <c r="JYI2" s="425"/>
      <c r="JYJ2" s="425"/>
      <c r="JYK2" s="425"/>
      <c r="JYL2" s="425"/>
      <c r="JYM2" s="425"/>
      <c r="JYN2" s="425"/>
      <c r="JYO2" s="424"/>
      <c r="JYP2" s="424"/>
      <c r="JYQ2" s="425"/>
      <c r="JYR2" s="425"/>
      <c r="JYS2" s="425"/>
      <c r="JYT2" s="425"/>
      <c r="JYU2" s="425"/>
      <c r="JYV2" s="425"/>
      <c r="JYW2" s="424"/>
      <c r="JYX2" s="424"/>
      <c r="JYY2" s="425"/>
      <c r="JYZ2" s="425"/>
      <c r="JZA2" s="425"/>
      <c r="JZB2" s="425"/>
      <c r="JZC2" s="425"/>
      <c r="JZD2" s="425"/>
      <c r="JZE2" s="424"/>
      <c r="JZF2" s="424"/>
      <c r="JZG2" s="425"/>
      <c r="JZH2" s="425"/>
      <c r="JZI2" s="425"/>
      <c r="JZJ2" s="425"/>
      <c r="JZK2" s="425"/>
      <c r="JZL2" s="425"/>
      <c r="JZM2" s="424"/>
      <c r="JZN2" s="424"/>
      <c r="JZO2" s="425"/>
      <c r="JZP2" s="425"/>
      <c r="JZQ2" s="425"/>
      <c r="JZR2" s="425"/>
      <c r="JZS2" s="425"/>
      <c r="JZT2" s="425"/>
      <c r="JZU2" s="424"/>
      <c r="JZV2" s="424"/>
      <c r="JZW2" s="425"/>
      <c r="JZX2" s="425"/>
      <c r="JZY2" s="425"/>
      <c r="JZZ2" s="425"/>
      <c r="KAA2" s="425"/>
      <c r="KAB2" s="425"/>
      <c r="KAC2" s="424"/>
      <c r="KAD2" s="424"/>
      <c r="KAE2" s="425"/>
      <c r="KAF2" s="425"/>
      <c r="KAG2" s="425"/>
      <c r="KAH2" s="425"/>
      <c r="KAI2" s="425"/>
      <c r="KAJ2" s="425"/>
      <c r="KAK2" s="424"/>
      <c r="KAL2" s="424"/>
      <c r="KAM2" s="425"/>
      <c r="KAN2" s="425"/>
      <c r="KAO2" s="425"/>
      <c r="KAP2" s="425"/>
      <c r="KAQ2" s="425"/>
      <c r="KAR2" s="425"/>
      <c r="KAS2" s="424"/>
      <c r="KAT2" s="424"/>
      <c r="KAU2" s="425"/>
      <c r="KAV2" s="425"/>
      <c r="KAW2" s="425"/>
      <c r="KAX2" s="425"/>
      <c r="KAY2" s="425"/>
      <c r="KAZ2" s="425"/>
      <c r="KBA2" s="424"/>
      <c r="KBB2" s="424"/>
      <c r="KBC2" s="425"/>
      <c r="KBD2" s="425"/>
      <c r="KBE2" s="425"/>
      <c r="KBF2" s="425"/>
      <c r="KBG2" s="425"/>
      <c r="KBH2" s="425"/>
      <c r="KBI2" s="424"/>
      <c r="KBJ2" s="424"/>
      <c r="KBK2" s="425"/>
      <c r="KBL2" s="425"/>
      <c r="KBM2" s="425"/>
      <c r="KBN2" s="425"/>
      <c r="KBO2" s="425"/>
      <c r="KBP2" s="425"/>
      <c r="KBQ2" s="424"/>
      <c r="KBR2" s="424"/>
      <c r="KBS2" s="425"/>
      <c r="KBT2" s="425"/>
      <c r="KBU2" s="425"/>
      <c r="KBV2" s="425"/>
      <c r="KBW2" s="425"/>
      <c r="KBX2" s="425"/>
      <c r="KBY2" s="424"/>
      <c r="KBZ2" s="424"/>
      <c r="KCA2" s="425"/>
      <c r="KCB2" s="425"/>
      <c r="KCC2" s="425"/>
      <c r="KCD2" s="425"/>
      <c r="KCE2" s="425"/>
      <c r="KCF2" s="425"/>
      <c r="KCG2" s="424"/>
      <c r="KCH2" s="424"/>
      <c r="KCI2" s="425"/>
      <c r="KCJ2" s="425"/>
      <c r="KCK2" s="425"/>
      <c r="KCL2" s="425"/>
      <c r="KCM2" s="425"/>
      <c r="KCN2" s="425"/>
      <c r="KCO2" s="424"/>
      <c r="KCP2" s="424"/>
      <c r="KCQ2" s="425"/>
      <c r="KCR2" s="425"/>
      <c r="KCS2" s="425"/>
      <c r="KCT2" s="425"/>
      <c r="KCU2" s="425"/>
      <c r="KCV2" s="425"/>
      <c r="KCW2" s="424"/>
      <c r="KCX2" s="424"/>
      <c r="KCY2" s="425"/>
      <c r="KCZ2" s="425"/>
      <c r="KDA2" s="425"/>
      <c r="KDB2" s="425"/>
      <c r="KDC2" s="425"/>
      <c r="KDD2" s="425"/>
      <c r="KDE2" s="424"/>
      <c r="KDF2" s="424"/>
      <c r="KDG2" s="425"/>
      <c r="KDH2" s="425"/>
      <c r="KDI2" s="425"/>
      <c r="KDJ2" s="425"/>
      <c r="KDK2" s="425"/>
      <c r="KDL2" s="425"/>
      <c r="KDM2" s="424"/>
      <c r="KDN2" s="424"/>
      <c r="KDO2" s="425"/>
      <c r="KDP2" s="425"/>
      <c r="KDQ2" s="425"/>
      <c r="KDR2" s="425"/>
      <c r="KDS2" s="425"/>
      <c r="KDT2" s="425"/>
      <c r="KDU2" s="424"/>
      <c r="KDV2" s="424"/>
      <c r="KDW2" s="425"/>
      <c r="KDX2" s="425"/>
      <c r="KDY2" s="425"/>
      <c r="KDZ2" s="425"/>
      <c r="KEA2" s="425"/>
      <c r="KEB2" s="425"/>
      <c r="KEC2" s="424"/>
      <c r="KED2" s="424"/>
      <c r="KEE2" s="425"/>
      <c r="KEF2" s="425"/>
      <c r="KEG2" s="425"/>
      <c r="KEH2" s="425"/>
      <c r="KEI2" s="425"/>
      <c r="KEJ2" s="425"/>
      <c r="KEK2" s="424"/>
      <c r="KEL2" s="424"/>
      <c r="KEM2" s="425"/>
      <c r="KEN2" s="425"/>
      <c r="KEO2" s="425"/>
      <c r="KEP2" s="425"/>
      <c r="KEQ2" s="425"/>
      <c r="KER2" s="425"/>
      <c r="KES2" s="424"/>
      <c r="KET2" s="424"/>
      <c r="KEU2" s="425"/>
      <c r="KEV2" s="425"/>
      <c r="KEW2" s="425"/>
      <c r="KEX2" s="425"/>
      <c r="KEY2" s="425"/>
      <c r="KEZ2" s="425"/>
      <c r="KFA2" s="424"/>
      <c r="KFB2" s="424"/>
      <c r="KFC2" s="425"/>
      <c r="KFD2" s="425"/>
      <c r="KFE2" s="425"/>
      <c r="KFF2" s="425"/>
      <c r="KFG2" s="425"/>
      <c r="KFH2" s="425"/>
      <c r="KFI2" s="424"/>
      <c r="KFJ2" s="424"/>
      <c r="KFK2" s="425"/>
      <c r="KFL2" s="425"/>
      <c r="KFM2" s="425"/>
      <c r="KFN2" s="425"/>
      <c r="KFO2" s="425"/>
      <c r="KFP2" s="425"/>
      <c r="KFQ2" s="424"/>
      <c r="KFR2" s="424"/>
      <c r="KFS2" s="425"/>
      <c r="KFT2" s="425"/>
      <c r="KFU2" s="425"/>
      <c r="KFV2" s="425"/>
      <c r="KFW2" s="425"/>
      <c r="KFX2" s="425"/>
      <c r="KFY2" s="424"/>
      <c r="KFZ2" s="424"/>
      <c r="KGA2" s="425"/>
      <c r="KGB2" s="425"/>
      <c r="KGC2" s="425"/>
      <c r="KGD2" s="425"/>
      <c r="KGE2" s="425"/>
      <c r="KGF2" s="425"/>
      <c r="KGG2" s="424"/>
      <c r="KGH2" s="424"/>
      <c r="KGI2" s="425"/>
      <c r="KGJ2" s="425"/>
      <c r="KGK2" s="425"/>
      <c r="KGL2" s="425"/>
      <c r="KGM2" s="425"/>
      <c r="KGN2" s="425"/>
      <c r="KGO2" s="424"/>
      <c r="KGP2" s="424"/>
      <c r="KGQ2" s="425"/>
      <c r="KGR2" s="425"/>
      <c r="KGS2" s="425"/>
      <c r="KGT2" s="425"/>
      <c r="KGU2" s="425"/>
      <c r="KGV2" s="425"/>
      <c r="KGW2" s="424"/>
      <c r="KGX2" s="424"/>
      <c r="KGY2" s="425"/>
      <c r="KGZ2" s="425"/>
      <c r="KHA2" s="425"/>
      <c r="KHB2" s="425"/>
      <c r="KHC2" s="425"/>
      <c r="KHD2" s="425"/>
      <c r="KHE2" s="424"/>
      <c r="KHF2" s="424"/>
      <c r="KHG2" s="425"/>
      <c r="KHH2" s="425"/>
      <c r="KHI2" s="425"/>
      <c r="KHJ2" s="425"/>
      <c r="KHK2" s="425"/>
      <c r="KHL2" s="425"/>
      <c r="KHM2" s="424"/>
      <c r="KHN2" s="424"/>
      <c r="KHO2" s="425"/>
      <c r="KHP2" s="425"/>
      <c r="KHQ2" s="425"/>
      <c r="KHR2" s="425"/>
      <c r="KHS2" s="425"/>
      <c r="KHT2" s="425"/>
      <c r="KHU2" s="424"/>
      <c r="KHV2" s="424"/>
      <c r="KHW2" s="425"/>
      <c r="KHX2" s="425"/>
      <c r="KHY2" s="425"/>
      <c r="KHZ2" s="425"/>
      <c r="KIA2" s="425"/>
      <c r="KIB2" s="425"/>
      <c r="KIC2" s="424"/>
      <c r="KID2" s="424"/>
      <c r="KIE2" s="425"/>
      <c r="KIF2" s="425"/>
      <c r="KIG2" s="425"/>
      <c r="KIH2" s="425"/>
      <c r="KII2" s="425"/>
      <c r="KIJ2" s="425"/>
      <c r="KIK2" s="424"/>
      <c r="KIL2" s="424"/>
      <c r="KIM2" s="425"/>
      <c r="KIN2" s="425"/>
      <c r="KIO2" s="425"/>
      <c r="KIP2" s="425"/>
      <c r="KIQ2" s="425"/>
      <c r="KIR2" s="425"/>
      <c r="KIS2" s="424"/>
      <c r="KIT2" s="424"/>
      <c r="KIU2" s="425"/>
      <c r="KIV2" s="425"/>
      <c r="KIW2" s="425"/>
      <c r="KIX2" s="425"/>
      <c r="KIY2" s="425"/>
      <c r="KIZ2" s="425"/>
      <c r="KJA2" s="424"/>
      <c r="KJB2" s="424"/>
      <c r="KJC2" s="425"/>
      <c r="KJD2" s="425"/>
      <c r="KJE2" s="425"/>
      <c r="KJF2" s="425"/>
      <c r="KJG2" s="425"/>
      <c r="KJH2" s="425"/>
      <c r="KJI2" s="424"/>
      <c r="KJJ2" s="424"/>
      <c r="KJK2" s="425"/>
      <c r="KJL2" s="425"/>
      <c r="KJM2" s="425"/>
      <c r="KJN2" s="425"/>
      <c r="KJO2" s="425"/>
      <c r="KJP2" s="425"/>
      <c r="KJQ2" s="424"/>
      <c r="KJR2" s="424"/>
      <c r="KJS2" s="425"/>
      <c r="KJT2" s="425"/>
      <c r="KJU2" s="425"/>
      <c r="KJV2" s="425"/>
      <c r="KJW2" s="425"/>
      <c r="KJX2" s="425"/>
      <c r="KJY2" s="424"/>
      <c r="KJZ2" s="424"/>
      <c r="KKA2" s="425"/>
      <c r="KKB2" s="425"/>
      <c r="KKC2" s="425"/>
      <c r="KKD2" s="425"/>
      <c r="KKE2" s="425"/>
      <c r="KKF2" s="425"/>
      <c r="KKG2" s="424"/>
      <c r="KKH2" s="424"/>
      <c r="KKI2" s="425"/>
      <c r="KKJ2" s="425"/>
      <c r="KKK2" s="425"/>
      <c r="KKL2" s="425"/>
      <c r="KKM2" s="425"/>
      <c r="KKN2" s="425"/>
      <c r="KKO2" s="424"/>
      <c r="KKP2" s="424"/>
      <c r="KKQ2" s="425"/>
      <c r="KKR2" s="425"/>
      <c r="KKS2" s="425"/>
      <c r="KKT2" s="425"/>
      <c r="KKU2" s="425"/>
      <c r="KKV2" s="425"/>
      <c r="KKW2" s="424"/>
      <c r="KKX2" s="424"/>
      <c r="KKY2" s="425"/>
      <c r="KKZ2" s="425"/>
      <c r="KLA2" s="425"/>
      <c r="KLB2" s="425"/>
      <c r="KLC2" s="425"/>
      <c r="KLD2" s="425"/>
      <c r="KLE2" s="424"/>
      <c r="KLF2" s="424"/>
      <c r="KLG2" s="425"/>
      <c r="KLH2" s="425"/>
      <c r="KLI2" s="425"/>
      <c r="KLJ2" s="425"/>
      <c r="KLK2" s="425"/>
      <c r="KLL2" s="425"/>
      <c r="KLM2" s="424"/>
      <c r="KLN2" s="424"/>
      <c r="KLO2" s="425"/>
      <c r="KLP2" s="425"/>
      <c r="KLQ2" s="425"/>
      <c r="KLR2" s="425"/>
      <c r="KLS2" s="425"/>
      <c r="KLT2" s="425"/>
      <c r="KLU2" s="424"/>
      <c r="KLV2" s="424"/>
      <c r="KLW2" s="425"/>
      <c r="KLX2" s="425"/>
      <c r="KLY2" s="425"/>
      <c r="KLZ2" s="425"/>
      <c r="KMA2" s="425"/>
      <c r="KMB2" s="425"/>
      <c r="KMC2" s="424"/>
      <c r="KMD2" s="424"/>
      <c r="KME2" s="425"/>
      <c r="KMF2" s="425"/>
      <c r="KMG2" s="425"/>
      <c r="KMH2" s="425"/>
      <c r="KMI2" s="425"/>
      <c r="KMJ2" s="425"/>
      <c r="KMK2" s="424"/>
      <c r="KML2" s="424"/>
      <c r="KMM2" s="425"/>
      <c r="KMN2" s="425"/>
      <c r="KMO2" s="425"/>
      <c r="KMP2" s="425"/>
      <c r="KMQ2" s="425"/>
      <c r="KMR2" s="425"/>
      <c r="KMS2" s="424"/>
      <c r="KMT2" s="424"/>
      <c r="KMU2" s="425"/>
      <c r="KMV2" s="425"/>
      <c r="KMW2" s="425"/>
      <c r="KMX2" s="425"/>
      <c r="KMY2" s="425"/>
      <c r="KMZ2" s="425"/>
      <c r="KNA2" s="424"/>
      <c r="KNB2" s="424"/>
      <c r="KNC2" s="425"/>
      <c r="KND2" s="425"/>
      <c r="KNE2" s="425"/>
      <c r="KNF2" s="425"/>
      <c r="KNG2" s="425"/>
      <c r="KNH2" s="425"/>
      <c r="KNI2" s="424"/>
      <c r="KNJ2" s="424"/>
      <c r="KNK2" s="425"/>
      <c r="KNL2" s="425"/>
      <c r="KNM2" s="425"/>
      <c r="KNN2" s="425"/>
      <c r="KNO2" s="425"/>
      <c r="KNP2" s="425"/>
      <c r="KNQ2" s="424"/>
      <c r="KNR2" s="424"/>
      <c r="KNS2" s="425"/>
      <c r="KNT2" s="425"/>
      <c r="KNU2" s="425"/>
      <c r="KNV2" s="425"/>
      <c r="KNW2" s="425"/>
      <c r="KNX2" s="425"/>
      <c r="KNY2" s="424"/>
      <c r="KNZ2" s="424"/>
      <c r="KOA2" s="425"/>
      <c r="KOB2" s="425"/>
      <c r="KOC2" s="425"/>
      <c r="KOD2" s="425"/>
      <c r="KOE2" s="425"/>
      <c r="KOF2" s="425"/>
      <c r="KOG2" s="424"/>
      <c r="KOH2" s="424"/>
      <c r="KOI2" s="425"/>
      <c r="KOJ2" s="425"/>
      <c r="KOK2" s="425"/>
      <c r="KOL2" s="425"/>
      <c r="KOM2" s="425"/>
      <c r="KON2" s="425"/>
      <c r="KOO2" s="424"/>
      <c r="KOP2" s="424"/>
      <c r="KOQ2" s="425"/>
      <c r="KOR2" s="425"/>
      <c r="KOS2" s="425"/>
      <c r="KOT2" s="425"/>
      <c r="KOU2" s="425"/>
      <c r="KOV2" s="425"/>
      <c r="KOW2" s="424"/>
      <c r="KOX2" s="424"/>
      <c r="KOY2" s="425"/>
      <c r="KOZ2" s="425"/>
      <c r="KPA2" s="425"/>
      <c r="KPB2" s="425"/>
      <c r="KPC2" s="425"/>
      <c r="KPD2" s="425"/>
      <c r="KPE2" s="424"/>
      <c r="KPF2" s="424"/>
      <c r="KPG2" s="425"/>
      <c r="KPH2" s="425"/>
      <c r="KPI2" s="425"/>
      <c r="KPJ2" s="425"/>
      <c r="KPK2" s="425"/>
      <c r="KPL2" s="425"/>
      <c r="KPM2" s="424"/>
      <c r="KPN2" s="424"/>
      <c r="KPO2" s="425"/>
      <c r="KPP2" s="425"/>
      <c r="KPQ2" s="425"/>
      <c r="KPR2" s="425"/>
      <c r="KPS2" s="425"/>
      <c r="KPT2" s="425"/>
      <c r="KPU2" s="424"/>
      <c r="KPV2" s="424"/>
      <c r="KPW2" s="425"/>
      <c r="KPX2" s="425"/>
      <c r="KPY2" s="425"/>
      <c r="KPZ2" s="425"/>
      <c r="KQA2" s="425"/>
      <c r="KQB2" s="425"/>
      <c r="KQC2" s="424"/>
      <c r="KQD2" s="424"/>
      <c r="KQE2" s="425"/>
      <c r="KQF2" s="425"/>
      <c r="KQG2" s="425"/>
      <c r="KQH2" s="425"/>
      <c r="KQI2" s="425"/>
      <c r="KQJ2" s="425"/>
      <c r="KQK2" s="424"/>
      <c r="KQL2" s="424"/>
      <c r="KQM2" s="425"/>
      <c r="KQN2" s="425"/>
      <c r="KQO2" s="425"/>
      <c r="KQP2" s="425"/>
      <c r="KQQ2" s="425"/>
      <c r="KQR2" s="425"/>
      <c r="KQS2" s="424"/>
      <c r="KQT2" s="424"/>
      <c r="KQU2" s="425"/>
      <c r="KQV2" s="425"/>
      <c r="KQW2" s="425"/>
      <c r="KQX2" s="425"/>
      <c r="KQY2" s="425"/>
      <c r="KQZ2" s="425"/>
      <c r="KRA2" s="424"/>
      <c r="KRB2" s="424"/>
      <c r="KRC2" s="425"/>
      <c r="KRD2" s="425"/>
      <c r="KRE2" s="425"/>
      <c r="KRF2" s="425"/>
      <c r="KRG2" s="425"/>
      <c r="KRH2" s="425"/>
      <c r="KRI2" s="424"/>
      <c r="KRJ2" s="424"/>
      <c r="KRK2" s="425"/>
      <c r="KRL2" s="425"/>
      <c r="KRM2" s="425"/>
      <c r="KRN2" s="425"/>
      <c r="KRO2" s="425"/>
      <c r="KRP2" s="425"/>
      <c r="KRQ2" s="424"/>
      <c r="KRR2" s="424"/>
      <c r="KRS2" s="425"/>
      <c r="KRT2" s="425"/>
      <c r="KRU2" s="425"/>
      <c r="KRV2" s="425"/>
      <c r="KRW2" s="425"/>
      <c r="KRX2" s="425"/>
      <c r="KRY2" s="424"/>
      <c r="KRZ2" s="424"/>
      <c r="KSA2" s="425"/>
      <c r="KSB2" s="425"/>
      <c r="KSC2" s="425"/>
      <c r="KSD2" s="425"/>
      <c r="KSE2" s="425"/>
      <c r="KSF2" s="425"/>
      <c r="KSG2" s="424"/>
      <c r="KSH2" s="424"/>
      <c r="KSI2" s="425"/>
      <c r="KSJ2" s="425"/>
      <c r="KSK2" s="425"/>
      <c r="KSL2" s="425"/>
      <c r="KSM2" s="425"/>
      <c r="KSN2" s="425"/>
      <c r="KSO2" s="424"/>
      <c r="KSP2" s="424"/>
      <c r="KSQ2" s="425"/>
      <c r="KSR2" s="425"/>
      <c r="KSS2" s="425"/>
      <c r="KST2" s="425"/>
      <c r="KSU2" s="425"/>
      <c r="KSV2" s="425"/>
      <c r="KSW2" s="424"/>
      <c r="KSX2" s="424"/>
      <c r="KSY2" s="425"/>
      <c r="KSZ2" s="425"/>
      <c r="KTA2" s="425"/>
      <c r="KTB2" s="425"/>
      <c r="KTC2" s="425"/>
      <c r="KTD2" s="425"/>
      <c r="KTE2" s="424"/>
      <c r="KTF2" s="424"/>
      <c r="KTG2" s="425"/>
      <c r="KTH2" s="425"/>
      <c r="KTI2" s="425"/>
      <c r="KTJ2" s="425"/>
      <c r="KTK2" s="425"/>
      <c r="KTL2" s="425"/>
      <c r="KTM2" s="424"/>
      <c r="KTN2" s="424"/>
      <c r="KTO2" s="425"/>
      <c r="KTP2" s="425"/>
      <c r="KTQ2" s="425"/>
      <c r="KTR2" s="425"/>
      <c r="KTS2" s="425"/>
      <c r="KTT2" s="425"/>
      <c r="KTU2" s="424"/>
      <c r="KTV2" s="424"/>
      <c r="KTW2" s="425"/>
      <c r="KTX2" s="425"/>
      <c r="KTY2" s="425"/>
      <c r="KTZ2" s="425"/>
      <c r="KUA2" s="425"/>
      <c r="KUB2" s="425"/>
      <c r="KUC2" s="424"/>
      <c r="KUD2" s="424"/>
      <c r="KUE2" s="425"/>
      <c r="KUF2" s="425"/>
      <c r="KUG2" s="425"/>
      <c r="KUH2" s="425"/>
      <c r="KUI2" s="425"/>
      <c r="KUJ2" s="425"/>
      <c r="KUK2" s="424"/>
      <c r="KUL2" s="424"/>
      <c r="KUM2" s="425"/>
      <c r="KUN2" s="425"/>
      <c r="KUO2" s="425"/>
      <c r="KUP2" s="425"/>
      <c r="KUQ2" s="425"/>
      <c r="KUR2" s="425"/>
      <c r="KUS2" s="424"/>
      <c r="KUT2" s="424"/>
      <c r="KUU2" s="425"/>
      <c r="KUV2" s="425"/>
      <c r="KUW2" s="425"/>
      <c r="KUX2" s="425"/>
      <c r="KUY2" s="425"/>
      <c r="KUZ2" s="425"/>
      <c r="KVA2" s="424"/>
      <c r="KVB2" s="424"/>
      <c r="KVC2" s="425"/>
      <c r="KVD2" s="425"/>
      <c r="KVE2" s="425"/>
      <c r="KVF2" s="425"/>
      <c r="KVG2" s="425"/>
      <c r="KVH2" s="425"/>
      <c r="KVI2" s="424"/>
      <c r="KVJ2" s="424"/>
      <c r="KVK2" s="425"/>
      <c r="KVL2" s="425"/>
      <c r="KVM2" s="425"/>
      <c r="KVN2" s="425"/>
      <c r="KVO2" s="425"/>
      <c r="KVP2" s="425"/>
      <c r="KVQ2" s="424"/>
      <c r="KVR2" s="424"/>
      <c r="KVS2" s="425"/>
      <c r="KVT2" s="425"/>
      <c r="KVU2" s="425"/>
      <c r="KVV2" s="425"/>
      <c r="KVW2" s="425"/>
      <c r="KVX2" s="425"/>
      <c r="KVY2" s="424"/>
      <c r="KVZ2" s="424"/>
      <c r="KWA2" s="425"/>
      <c r="KWB2" s="425"/>
      <c r="KWC2" s="425"/>
      <c r="KWD2" s="425"/>
      <c r="KWE2" s="425"/>
      <c r="KWF2" s="425"/>
      <c r="KWG2" s="424"/>
      <c r="KWH2" s="424"/>
      <c r="KWI2" s="425"/>
      <c r="KWJ2" s="425"/>
      <c r="KWK2" s="425"/>
      <c r="KWL2" s="425"/>
      <c r="KWM2" s="425"/>
      <c r="KWN2" s="425"/>
      <c r="KWO2" s="424"/>
      <c r="KWP2" s="424"/>
      <c r="KWQ2" s="425"/>
      <c r="KWR2" s="425"/>
      <c r="KWS2" s="425"/>
      <c r="KWT2" s="425"/>
      <c r="KWU2" s="425"/>
      <c r="KWV2" s="425"/>
      <c r="KWW2" s="424"/>
      <c r="KWX2" s="424"/>
      <c r="KWY2" s="425"/>
      <c r="KWZ2" s="425"/>
      <c r="KXA2" s="425"/>
      <c r="KXB2" s="425"/>
      <c r="KXC2" s="425"/>
      <c r="KXD2" s="425"/>
      <c r="KXE2" s="424"/>
      <c r="KXF2" s="424"/>
      <c r="KXG2" s="425"/>
      <c r="KXH2" s="425"/>
      <c r="KXI2" s="425"/>
      <c r="KXJ2" s="425"/>
      <c r="KXK2" s="425"/>
      <c r="KXL2" s="425"/>
      <c r="KXM2" s="424"/>
      <c r="KXN2" s="424"/>
      <c r="KXO2" s="425"/>
      <c r="KXP2" s="425"/>
      <c r="KXQ2" s="425"/>
      <c r="KXR2" s="425"/>
      <c r="KXS2" s="425"/>
      <c r="KXT2" s="425"/>
      <c r="KXU2" s="424"/>
      <c r="KXV2" s="424"/>
      <c r="KXW2" s="425"/>
      <c r="KXX2" s="425"/>
      <c r="KXY2" s="425"/>
      <c r="KXZ2" s="425"/>
      <c r="KYA2" s="425"/>
      <c r="KYB2" s="425"/>
      <c r="KYC2" s="424"/>
      <c r="KYD2" s="424"/>
      <c r="KYE2" s="425"/>
      <c r="KYF2" s="425"/>
      <c r="KYG2" s="425"/>
      <c r="KYH2" s="425"/>
      <c r="KYI2" s="425"/>
      <c r="KYJ2" s="425"/>
      <c r="KYK2" s="424"/>
      <c r="KYL2" s="424"/>
      <c r="KYM2" s="425"/>
      <c r="KYN2" s="425"/>
      <c r="KYO2" s="425"/>
      <c r="KYP2" s="425"/>
      <c r="KYQ2" s="425"/>
      <c r="KYR2" s="425"/>
      <c r="KYS2" s="424"/>
      <c r="KYT2" s="424"/>
      <c r="KYU2" s="425"/>
      <c r="KYV2" s="425"/>
      <c r="KYW2" s="425"/>
      <c r="KYX2" s="425"/>
      <c r="KYY2" s="425"/>
      <c r="KYZ2" s="425"/>
      <c r="KZA2" s="424"/>
      <c r="KZB2" s="424"/>
      <c r="KZC2" s="425"/>
      <c r="KZD2" s="425"/>
      <c r="KZE2" s="425"/>
      <c r="KZF2" s="425"/>
      <c r="KZG2" s="425"/>
      <c r="KZH2" s="425"/>
      <c r="KZI2" s="424"/>
      <c r="KZJ2" s="424"/>
      <c r="KZK2" s="425"/>
      <c r="KZL2" s="425"/>
      <c r="KZM2" s="425"/>
      <c r="KZN2" s="425"/>
      <c r="KZO2" s="425"/>
      <c r="KZP2" s="425"/>
      <c r="KZQ2" s="424"/>
      <c r="KZR2" s="424"/>
      <c r="KZS2" s="425"/>
      <c r="KZT2" s="425"/>
      <c r="KZU2" s="425"/>
      <c r="KZV2" s="425"/>
      <c r="KZW2" s="425"/>
      <c r="KZX2" s="425"/>
      <c r="KZY2" s="424"/>
      <c r="KZZ2" s="424"/>
      <c r="LAA2" s="425"/>
      <c r="LAB2" s="425"/>
      <c r="LAC2" s="425"/>
      <c r="LAD2" s="425"/>
      <c r="LAE2" s="425"/>
      <c r="LAF2" s="425"/>
      <c r="LAG2" s="424"/>
      <c r="LAH2" s="424"/>
      <c r="LAI2" s="425"/>
      <c r="LAJ2" s="425"/>
      <c r="LAK2" s="425"/>
      <c r="LAL2" s="425"/>
      <c r="LAM2" s="425"/>
      <c r="LAN2" s="425"/>
      <c r="LAO2" s="424"/>
      <c r="LAP2" s="424"/>
      <c r="LAQ2" s="425"/>
      <c r="LAR2" s="425"/>
      <c r="LAS2" s="425"/>
      <c r="LAT2" s="425"/>
      <c r="LAU2" s="425"/>
      <c r="LAV2" s="425"/>
      <c r="LAW2" s="424"/>
      <c r="LAX2" s="424"/>
      <c r="LAY2" s="425"/>
      <c r="LAZ2" s="425"/>
      <c r="LBA2" s="425"/>
      <c r="LBB2" s="425"/>
      <c r="LBC2" s="425"/>
      <c r="LBD2" s="425"/>
      <c r="LBE2" s="424"/>
      <c r="LBF2" s="424"/>
      <c r="LBG2" s="425"/>
      <c r="LBH2" s="425"/>
      <c r="LBI2" s="425"/>
      <c r="LBJ2" s="425"/>
      <c r="LBK2" s="425"/>
      <c r="LBL2" s="425"/>
      <c r="LBM2" s="424"/>
      <c r="LBN2" s="424"/>
      <c r="LBO2" s="425"/>
      <c r="LBP2" s="425"/>
      <c r="LBQ2" s="425"/>
      <c r="LBR2" s="425"/>
      <c r="LBS2" s="425"/>
      <c r="LBT2" s="425"/>
      <c r="LBU2" s="424"/>
      <c r="LBV2" s="424"/>
      <c r="LBW2" s="425"/>
      <c r="LBX2" s="425"/>
      <c r="LBY2" s="425"/>
      <c r="LBZ2" s="425"/>
      <c r="LCA2" s="425"/>
      <c r="LCB2" s="425"/>
      <c r="LCC2" s="424"/>
      <c r="LCD2" s="424"/>
      <c r="LCE2" s="425"/>
      <c r="LCF2" s="425"/>
      <c r="LCG2" s="425"/>
      <c r="LCH2" s="425"/>
      <c r="LCI2" s="425"/>
      <c r="LCJ2" s="425"/>
      <c r="LCK2" s="424"/>
      <c r="LCL2" s="424"/>
      <c r="LCM2" s="425"/>
      <c r="LCN2" s="425"/>
      <c r="LCO2" s="425"/>
      <c r="LCP2" s="425"/>
      <c r="LCQ2" s="425"/>
      <c r="LCR2" s="425"/>
      <c r="LCS2" s="424"/>
      <c r="LCT2" s="424"/>
      <c r="LCU2" s="425"/>
      <c r="LCV2" s="425"/>
      <c r="LCW2" s="425"/>
      <c r="LCX2" s="425"/>
      <c r="LCY2" s="425"/>
      <c r="LCZ2" s="425"/>
      <c r="LDA2" s="424"/>
      <c r="LDB2" s="424"/>
      <c r="LDC2" s="425"/>
      <c r="LDD2" s="425"/>
      <c r="LDE2" s="425"/>
      <c r="LDF2" s="425"/>
      <c r="LDG2" s="425"/>
      <c r="LDH2" s="425"/>
      <c r="LDI2" s="424"/>
      <c r="LDJ2" s="424"/>
      <c r="LDK2" s="425"/>
      <c r="LDL2" s="425"/>
      <c r="LDM2" s="425"/>
      <c r="LDN2" s="425"/>
      <c r="LDO2" s="425"/>
      <c r="LDP2" s="425"/>
      <c r="LDQ2" s="424"/>
      <c r="LDR2" s="424"/>
      <c r="LDS2" s="425"/>
      <c r="LDT2" s="425"/>
      <c r="LDU2" s="425"/>
      <c r="LDV2" s="425"/>
      <c r="LDW2" s="425"/>
      <c r="LDX2" s="425"/>
      <c r="LDY2" s="424"/>
      <c r="LDZ2" s="424"/>
      <c r="LEA2" s="425"/>
      <c r="LEB2" s="425"/>
      <c r="LEC2" s="425"/>
      <c r="LED2" s="425"/>
      <c r="LEE2" s="425"/>
      <c r="LEF2" s="425"/>
      <c r="LEG2" s="424"/>
      <c r="LEH2" s="424"/>
      <c r="LEI2" s="425"/>
      <c r="LEJ2" s="425"/>
      <c r="LEK2" s="425"/>
      <c r="LEL2" s="425"/>
      <c r="LEM2" s="425"/>
      <c r="LEN2" s="425"/>
      <c r="LEO2" s="424"/>
      <c r="LEP2" s="424"/>
      <c r="LEQ2" s="425"/>
      <c r="LER2" s="425"/>
      <c r="LES2" s="425"/>
      <c r="LET2" s="425"/>
      <c r="LEU2" s="425"/>
      <c r="LEV2" s="425"/>
      <c r="LEW2" s="424"/>
      <c r="LEX2" s="424"/>
      <c r="LEY2" s="425"/>
      <c r="LEZ2" s="425"/>
      <c r="LFA2" s="425"/>
      <c r="LFB2" s="425"/>
      <c r="LFC2" s="425"/>
      <c r="LFD2" s="425"/>
      <c r="LFE2" s="424"/>
      <c r="LFF2" s="424"/>
      <c r="LFG2" s="425"/>
      <c r="LFH2" s="425"/>
      <c r="LFI2" s="425"/>
      <c r="LFJ2" s="425"/>
      <c r="LFK2" s="425"/>
      <c r="LFL2" s="425"/>
      <c r="LFM2" s="424"/>
      <c r="LFN2" s="424"/>
      <c r="LFO2" s="425"/>
      <c r="LFP2" s="425"/>
      <c r="LFQ2" s="425"/>
      <c r="LFR2" s="425"/>
      <c r="LFS2" s="425"/>
      <c r="LFT2" s="425"/>
      <c r="LFU2" s="424"/>
      <c r="LFV2" s="424"/>
      <c r="LFW2" s="425"/>
      <c r="LFX2" s="425"/>
      <c r="LFY2" s="425"/>
      <c r="LFZ2" s="425"/>
      <c r="LGA2" s="425"/>
      <c r="LGB2" s="425"/>
      <c r="LGC2" s="424"/>
      <c r="LGD2" s="424"/>
      <c r="LGE2" s="425"/>
      <c r="LGF2" s="425"/>
      <c r="LGG2" s="425"/>
      <c r="LGH2" s="425"/>
      <c r="LGI2" s="425"/>
      <c r="LGJ2" s="425"/>
      <c r="LGK2" s="424"/>
      <c r="LGL2" s="424"/>
      <c r="LGM2" s="425"/>
      <c r="LGN2" s="425"/>
      <c r="LGO2" s="425"/>
      <c r="LGP2" s="425"/>
      <c r="LGQ2" s="425"/>
      <c r="LGR2" s="425"/>
      <c r="LGS2" s="424"/>
      <c r="LGT2" s="424"/>
      <c r="LGU2" s="425"/>
      <c r="LGV2" s="425"/>
      <c r="LGW2" s="425"/>
      <c r="LGX2" s="425"/>
      <c r="LGY2" s="425"/>
      <c r="LGZ2" s="425"/>
      <c r="LHA2" s="424"/>
      <c r="LHB2" s="424"/>
      <c r="LHC2" s="425"/>
      <c r="LHD2" s="425"/>
      <c r="LHE2" s="425"/>
      <c r="LHF2" s="425"/>
      <c r="LHG2" s="425"/>
      <c r="LHH2" s="425"/>
      <c r="LHI2" s="424"/>
      <c r="LHJ2" s="424"/>
      <c r="LHK2" s="425"/>
      <c r="LHL2" s="425"/>
      <c r="LHM2" s="425"/>
      <c r="LHN2" s="425"/>
      <c r="LHO2" s="425"/>
      <c r="LHP2" s="425"/>
      <c r="LHQ2" s="424"/>
      <c r="LHR2" s="424"/>
      <c r="LHS2" s="425"/>
      <c r="LHT2" s="425"/>
      <c r="LHU2" s="425"/>
      <c r="LHV2" s="425"/>
      <c r="LHW2" s="425"/>
      <c r="LHX2" s="425"/>
      <c r="LHY2" s="424"/>
      <c r="LHZ2" s="424"/>
      <c r="LIA2" s="425"/>
      <c r="LIB2" s="425"/>
      <c r="LIC2" s="425"/>
      <c r="LID2" s="425"/>
      <c r="LIE2" s="425"/>
      <c r="LIF2" s="425"/>
      <c r="LIG2" s="424"/>
      <c r="LIH2" s="424"/>
      <c r="LII2" s="425"/>
      <c r="LIJ2" s="425"/>
      <c r="LIK2" s="425"/>
      <c r="LIL2" s="425"/>
      <c r="LIM2" s="425"/>
      <c r="LIN2" s="425"/>
      <c r="LIO2" s="424"/>
      <c r="LIP2" s="424"/>
      <c r="LIQ2" s="425"/>
      <c r="LIR2" s="425"/>
      <c r="LIS2" s="425"/>
      <c r="LIT2" s="425"/>
      <c r="LIU2" s="425"/>
      <c r="LIV2" s="425"/>
      <c r="LIW2" s="424"/>
      <c r="LIX2" s="424"/>
      <c r="LIY2" s="425"/>
      <c r="LIZ2" s="425"/>
      <c r="LJA2" s="425"/>
      <c r="LJB2" s="425"/>
      <c r="LJC2" s="425"/>
      <c r="LJD2" s="425"/>
      <c r="LJE2" s="424"/>
      <c r="LJF2" s="424"/>
      <c r="LJG2" s="425"/>
      <c r="LJH2" s="425"/>
      <c r="LJI2" s="425"/>
      <c r="LJJ2" s="425"/>
      <c r="LJK2" s="425"/>
      <c r="LJL2" s="425"/>
      <c r="LJM2" s="424"/>
      <c r="LJN2" s="424"/>
      <c r="LJO2" s="425"/>
      <c r="LJP2" s="425"/>
      <c r="LJQ2" s="425"/>
      <c r="LJR2" s="425"/>
      <c r="LJS2" s="425"/>
      <c r="LJT2" s="425"/>
      <c r="LJU2" s="424"/>
      <c r="LJV2" s="424"/>
      <c r="LJW2" s="425"/>
      <c r="LJX2" s="425"/>
      <c r="LJY2" s="425"/>
      <c r="LJZ2" s="425"/>
      <c r="LKA2" s="425"/>
      <c r="LKB2" s="425"/>
      <c r="LKC2" s="424"/>
      <c r="LKD2" s="424"/>
      <c r="LKE2" s="425"/>
      <c r="LKF2" s="425"/>
      <c r="LKG2" s="425"/>
      <c r="LKH2" s="425"/>
      <c r="LKI2" s="425"/>
      <c r="LKJ2" s="425"/>
      <c r="LKK2" s="424"/>
      <c r="LKL2" s="424"/>
      <c r="LKM2" s="425"/>
      <c r="LKN2" s="425"/>
      <c r="LKO2" s="425"/>
      <c r="LKP2" s="425"/>
      <c r="LKQ2" s="425"/>
      <c r="LKR2" s="425"/>
      <c r="LKS2" s="424"/>
      <c r="LKT2" s="424"/>
      <c r="LKU2" s="425"/>
      <c r="LKV2" s="425"/>
      <c r="LKW2" s="425"/>
      <c r="LKX2" s="425"/>
      <c r="LKY2" s="425"/>
      <c r="LKZ2" s="425"/>
      <c r="LLA2" s="424"/>
      <c r="LLB2" s="424"/>
      <c r="LLC2" s="425"/>
      <c r="LLD2" s="425"/>
      <c r="LLE2" s="425"/>
      <c r="LLF2" s="425"/>
      <c r="LLG2" s="425"/>
      <c r="LLH2" s="425"/>
      <c r="LLI2" s="424"/>
      <c r="LLJ2" s="424"/>
      <c r="LLK2" s="425"/>
      <c r="LLL2" s="425"/>
      <c r="LLM2" s="425"/>
      <c r="LLN2" s="425"/>
      <c r="LLO2" s="425"/>
      <c r="LLP2" s="425"/>
      <c r="LLQ2" s="424"/>
      <c r="LLR2" s="424"/>
      <c r="LLS2" s="425"/>
      <c r="LLT2" s="425"/>
      <c r="LLU2" s="425"/>
      <c r="LLV2" s="425"/>
      <c r="LLW2" s="425"/>
      <c r="LLX2" s="425"/>
      <c r="LLY2" s="424"/>
      <c r="LLZ2" s="424"/>
      <c r="LMA2" s="425"/>
      <c r="LMB2" s="425"/>
      <c r="LMC2" s="425"/>
      <c r="LMD2" s="425"/>
      <c r="LME2" s="425"/>
      <c r="LMF2" s="425"/>
      <c r="LMG2" s="424"/>
      <c r="LMH2" s="424"/>
      <c r="LMI2" s="425"/>
      <c r="LMJ2" s="425"/>
      <c r="LMK2" s="425"/>
      <c r="LML2" s="425"/>
      <c r="LMM2" s="425"/>
      <c r="LMN2" s="425"/>
      <c r="LMO2" s="424"/>
      <c r="LMP2" s="424"/>
      <c r="LMQ2" s="425"/>
      <c r="LMR2" s="425"/>
      <c r="LMS2" s="425"/>
      <c r="LMT2" s="425"/>
      <c r="LMU2" s="425"/>
      <c r="LMV2" s="425"/>
      <c r="LMW2" s="424"/>
      <c r="LMX2" s="424"/>
      <c r="LMY2" s="425"/>
      <c r="LMZ2" s="425"/>
      <c r="LNA2" s="425"/>
      <c r="LNB2" s="425"/>
      <c r="LNC2" s="425"/>
      <c r="LND2" s="425"/>
      <c r="LNE2" s="424"/>
      <c r="LNF2" s="424"/>
      <c r="LNG2" s="425"/>
      <c r="LNH2" s="425"/>
      <c r="LNI2" s="425"/>
      <c r="LNJ2" s="425"/>
      <c r="LNK2" s="425"/>
      <c r="LNL2" s="425"/>
      <c r="LNM2" s="424"/>
      <c r="LNN2" s="424"/>
      <c r="LNO2" s="425"/>
      <c r="LNP2" s="425"/>
      <c r="LNQ2" s="425"/>
      <c r="LNR2" s="425"/>
      <c r="LNS2" s="425"/>
      <c r="LNT2" s="425"/>
      <c r="LNU2" s="424"/>
      <c r="LNV2" s="424"/>
      <c r="LNW2" s="425"/>
      <c r="LNX2" s="425"/>
      <c r="LNY2" s="425"/>
      <c r="LNZ2" s="425"/>
      <c r="LOA2" s="425"/>
      <c r="LOB2" s="425"/>
      <c r="LOC2" s="424"/>
      <c r="LOD2" s="424"/>
      <c r="LOE2" s="425"/>
      <c r="LOF2" s="425"/>
      <c r="LOG2" s="425"/>
      <c r="LOH2" s="425"/>
      <c r="LOI2" s="425"/>
      <c r="LOJ2" s="425"/>
      <c r="LOK2" s="424"/>
      <c r="LOL2" s="424"/>
      <c r="LOM2" s="425"/>
      <c r="LON2" s="425"/>
      <c r="LOO2" s="425"/>
      <c r="LOP2" s="425"/>
      <c r="LOQ2" s="425"/>
      <c r="LOR2" s="425"/>
      <c r="LOS2" s="424"/>
      <c r="LOT2" s="424"/>
      <c r="LOU2" s="425"/>
      <c r="LOV2" s="425"/>
      <c r="LOW2" s="425"/>
      <c r="LOX2" s="425"/>
      <c r="LOY2" s="425"/>
      <c r="LOZ2" s="425"/>
      <c r="LPA2" s="424"/>
      <c r="LPB2" s="424"/>
      <c r="LPC2" s="425"/>
      <c r="LPD2" s="425"/>
      <c r="LPE2" s="425"/>
      <c r="LPF2" s="425"/>
      <c r="LPG2" s="425"/>
      <c r="LPH2" s="425"/>
      <c r="LPI2" s="424"/>
      <c r="LPJ2" s="424"/>
      <c r="LPK2" s="425"/>
      <c r="LPL2" s="425"/>
      <c r="LPM2" s="425"/>
      <c r="LPN2" s="425"/>
      <c r="LPO2" s="425"/>
      <c r="LPP2" s="425"/>
      <c r="LPQ2" s="424"/>
      <c r="LPR2" s="424"/>
      <c r="LPS2" s="425"/>
      <c r="LPT2" s="425"/>
      <c r="LPU2" s="425"/>
      <c r="LPV2" s="425"/>
      <c r="LPW2" s="425"/>
      <c r="LPX2" s="425"/>
      <c r="LPY2" s="424"/>
      <c r="LPZ2" s="424"/>
      <c r="LQA2" s="425"/>
      <c r="LQB2" s="425"/>
      <c r="LQC2" s="425"/>
      <c r="LQD2" s="425"/>
      <c r="LQE2" s="425"/>
      <c r="LQF2" s="425"/>
      <c r="LQG2" s="424"/>
      <c r="LQH2" s="424"/>
      <c r="LQI2" s="425"/>
      <c r="LQJ2" s="425"/>
      <c r="LQK2" s="425"/>
      <c r="LQL2" s="425"/>
      <c r="LQM2" s="425"/>
      <c r="LQN2" s="425"/>
      <c r="LQO2" s="424"/>
      <c r="LQP2" s="424"/>
      <c r="LQQ2" s="425"/>
      <c r="LQR2" s="425"/>
      <c r="LQS2" s="425"/>
      <c r="LQT2" s="425"/>
      <c r="LQU2" s="425"/>
      <c r="LQV2" s="425"/>
      <c r="LQW2" s="424"/>
      <c r="LQX2" s="424"/>
      <c r="LQY2" s="425"/>
      <c r="LQZ2" s="425"/>
      <c r="LRA2" s="425"/>
      <c r="LRB2" s="425"/>
      <c r="LRC2" s="425"/>
      <c r="LRD2" s="425"/>
      <c r="LRE2" s="424"/>
      <c r="LRF2" s="424"/>
      <c r="LRG2" s="425"/>
      <c r="LRH2" s="425"/>
      <c r="LRI2" s="425"/>
      <c r="LRJ2" s="425"/>
      <c r="LRK2" s="425"/>
      <c r="LRL2" s="425"/>
      <c r="LRM2" s="424"/>
      <c r="LRN2" s="424"/>
      <c r="LRO2" s="425"/>
      <c r="LRP2" s="425"/>
      <c r="LRQ2" s="425"/>
      <c r="LRR2" s="425"/>
      <c r="LRS2" s="425"/>
      <c r="LRT2" s="425"/>
      <c r="LRU2" s="424"/>
      <c r="LRV2" s="424"/>
      <c r="LRW2" s="425"/>
      <c r="LRX2" s="425"/>
      <c r="LRY2" s="425"/>
      <c r="LRZ2" s="425"/>
      <c r="LSA2" s="425"/>
      <c r="LSB2" s="425"/>
      <c r="LSC2" s="424"/>
      <c r="LSD2" s="424"/>
      <c r="LSE2" s="425"/>
      <c r="LSF2" s="425"/>
      <c r="LSG2" s="425"/>
      <c r="LSH2" s="425"/>
      <c r="LSI2" s="425"/>
      <c r="LSJ2" s="425"/>
      <c r="LSK2" s="424"/>
      <c r="LSL2" s="424"/>
      <c r="LSM2" s="425"/>
      <c r="LSN2" s="425"/>
      <c r="LSO2" s="425"/>
      <c r="LSP2" s="425"/>
      <c r="LSQ2" s="425"/>
      <c r="LSR2" s="425"/>
      <c r="LSS2" s="424"/>
      <c r="LST2" s="424"/>
      <c r="LSU2" s="425"/>
      <c r="LSV2" s="425"/>
      <c r="LSW2" s="425"/>
      <c r="LSX2" s="425"/>
      <c r="LSY2" s="425"/>
      <c r="LSZ2" s="425"/>
      <c r="LTA2" s="424"/>
      <c r="LTB2" s="424"/>
      <c r="LTC2" s="425"/>
      <c r="LTD2" s="425"/>
      <c r="LTE2" s="425"/>
      <c r="LTF2" s="425"/>
      <c r="LTG2" s="425"/>
      <c r="LTH2" s="425"/>
      <c r="LTI2" s="424"/>
      <c r="LTJ2" s="424"/>
      <c r="LTK2" s="425"/>
      <c r="LTL2" s="425"/>
      <c r="LTM2" s="425"/>
      <c r="LTN2" s="425"/>
      <c r="LTO2" s="425"/>
      <c r="LTP2" s="425"/>
      <c r="LTQ2" s="424"/>
      <c r="LTR2" s="424"/>
      <c r="LTS2" s="425"/>
      <c r="LTT2" s="425"/>
      <c r="LTU2" s="425"/>
      <c r="LTV2" s="425"/>
      <c r="LTW2" s="425"/>
      <c r="LTX2" s="425"/>
      <c r="LTY2" s="424"/>
      <c r="LTZ2" s="424"/>
      <c r="LUA2" s="425"/>
      <c r="LUB2" s="425"/>
      <c r="LUC2" s="425"/>
      <c r="LUD2" s="425"/>
      <c r="LUE2" s="425"/>
      <c r="LUF2" s="425"/>
      <c r="LUG2" s="424"/>
      <c r="LUH2" s="424"/>
      <c r="LUI2" s="425"/>
      <c r="LUJ2" s="425"/>
      <c r="LUK2" s="425"/>
      <c r="LUL2" s="425"/>
      <c r="LUM2" s="425"/>
      <c r="LUN2" s="425"/>
      <c r="LUO2" s="424"/>
      <c r="LUP2" s="424"/>
      <c r="LUQ2" s="425"/>
      <c r="LUR2" s="425"/>
      <c r="LUS2" s="425"/>
      <c r="LUT2" s="425"/>
      <c r="LUU2" s="425"/>
      <c r="LUV2" s="425"/>
      <c r="LUW2" s="424"/>
      <c r="LUX2" s="424"/>
      <c r="LUY2" s="425"/>
      <c r="LUZ2" s="425"/>
      <c r="LVA2" s="425"/>
      <c r="LVB2" s="425"/>
      <c r="LVC2" s="425"/>
      <c r="LVD2" s="425"/>
      <c r="LVE2" s="424"/>
      <c r="LVF2" s="424"/>
      <c r="LVG2" s="425"/>
      <c r="LVH2" s="425"/>
      <c r="LVI2" s="425"/>
      <c r="LVJ2" s="425"/>
      <c r="LVK2" s="425"/>
      <c r="LVL2" s="425"/>
      <c r="LVM2" s="424"/>
      <c r="LVN2" s="424"/>
      <c r="LVO2" s="425"/>
      <c r="LVP2" s="425"/>
      <c r="LVQ2" s="425"/>
      <c r="LVR2" s="425"/>
      <c r="LVS2" s="425"/>
      <c r="LVT2" s="425"/>
      <c r="LVU2" s="424"/>
      <c r="LVV2" s="424"/>
      <c r="LVW2" s="425"/>
      <c r="LVX2" s="425"/>
      <c r="LVY2" s="425"/>
      <c r="LVZ2" s="425"/>
      <c r="LWA2" s="425"/>
      <c r="LWB2" s="425"/>
      <c r="LWC2" s="424"/>
      <c r="LWD2" s="424"/>
      <c r="LWE2" s="425"/>
      <c r="LWF2" s="425"/>
      <c r="LWG2" s="425"/>
      <c r="LWH2" s="425"/>
      <c r="LWI2" s="425"/>
      <c r="LWJ2" s="425"/>
      <c r="LWK2" s="424"/>
      <c r="LWL2" s="424"/>
      <c r="LWM2" s="425"/>
      <c r="LWN2" s="425"/>
      <c r="LWO2" s="425"/>
      <c r="LWP2" s="425"/>
      <c r="LWQ2" s="425"/>
      <c r="LWR2" s="425"/>
      <c r="LWS2" s="424"/>
      <c r="LWT2" s="424"/>
      <c r="LWU2" s="425"/>
      <c r="LWV2" s="425"/>
      <c r="LWW2" s="425"/>
      <c r="LWX2" s="425"/>
      <c r="LWY2" s="425"/>
      <c r="LWZ2" s="425"/>
      <c r="LXA2" s="424"/>
      <c r="LXB2" s="424"/>
      <c r="LXC2" s="425"/>
      <c r="LXD2" s="425"/>
      <c r="LXE2" s="425"/>
      <c r="LXF2" s="425"/>
      <c r="LXG2" s="425"/>
      <c r="LXH2" s="425"/>
      <c r="LXI2" s="424"/>
      <c r="LXJ2" s="424"/>
      <c r="LXK2" s="425"/>
      <c r="LXL2" s="425"/>
      <c r="LXM2" s="425"/>
      <c r="LXN2" s="425"/>
      <c r="LXO2" s="425"/>
      <c r="LXP2" s="425"/>
      <c r="LXQ2" s="424"/>
      <c r="LXR2" s="424"/>
      <c r="LXS2" s="425"/>
      <c r="LXT2" s="425"/>
      <c r="LXU2" s="425"/>
      <c r="LXV2" s="425"/>
      <c r="LXW2" s="425"/>
      <c r="LXX2" s="425"/>
      <c r="LXY2" s="424"/>
      <c r="LXZ2" s="424"/>
      <c r="LYA2" s="425"/>
      <c r="LYB2" s="425"/>
      <c r="LYC2" s="425"/>
      <c r="LYD2" s="425"/>
      <c r="LYE2" s="425"/>
      <c r="LYF2" s="425"/>
      <c r="LYG2" s="424"/>
      <c r="LYH2" s="424"/>
      <c r="LYI2" s="425"/>
      <c r="LYJ2" s="425"/>
      <c r="LYK2" s="425"/>
      <c r="LYL2" s="425"/>
      <c r="LYM2" s="425"/>
      <c r="LYN2" s="425"/>
      <c r="LYO2" s="424"/>
      <c r="LYP2" s="424"/>
      <c r="LYQ2" s="425"/>
      <c r="LYR2" s="425"/>
      <c r="LYS2" s="425"/>
      <c r="LYT2" s="425"/>
      <c r="LYU2" s="425"/>
      <c r="LYV2" s="425"/>
      <c r="LYW2" s="424"/>
      <c r="LYX2" s="424"/>
      <c r="LYY2" s="425"/>
      <c r="LYZ2" s="425"/>
      <c r="LZA2" s="425"/>
      <c r="LZB2" s="425"/>
      <c r="LZC2" s="425"/>
      <c r="LZD2" s="425"/>
      <c r="LZE2" s="424"/>
      <c r="LZF2" s="424"/>
      <c r="LZG2" s="425"/>
      <c r="LZH2" s="425"/>
      <c r="LZI2" s="425"/>
      <c r="LZJ2" s="425"/>
      <c r="LZK2" s="425"/>
      <c r="LZL2" s="425"/>
      <c r="LZM2" s="424"/>
      <c r="LZN2" s="424"/>
      <c r="LZO2" s="425"/>
      <c r="LZP2" s="425"/>
      <c r="LZQ2" s="425"/>
      <c r="LZR2" s="425"/>
      <c r="LZS2" s="425"/>
      <c r="LZT2" s="425"/>
      <c r="LZU2" s="424"/>
      <c r="LZV2" s="424"/>
      <c r="LZW2" s="425"/>
      <c r="LZX2" s="425"/>
      <c r="LZY2" s="425"/>
      <c r="LZZ2" s="425"/>
      <c r="MAA2" s="425"/>
      <c r="MAB2" s="425"/>
      <c r="MAC2" s="424"/>
      <c r="MAD2" s="424"/>
      <c r="MAE2" s="425"/>
      <c r="MAF2" s="425"/>
      <c r="MAG2" s="425"/>
      <c r="MAH2" s="425"/>
      <c r="MAI2" s="425"/>
      <c r="MAJ2" s="425"/>
      <c r="MAK2" s="424"/>
      <c r="MAL2" s="424"/>
      <c r="MAM2" s="425"/>
      <c r="MAN2" s="425"/>
      <c r="MAO2" s="425"/>
      <c r="MAP2" s="425"/>
      <c r="MAQ2" s="425"/>
      <c r="MAR2" s="425"/>
      <c r="MAS2" s="424"/>
      <c r="MAT2" s="424"/>
      <c r="MAU2" s="425"/>
      <c r="MAV2" s="425"/>
      <c r="MAW2" s="425"/>
      <c r="MAX2" s="425"/>
      <c r="MAY2" s="425"/>
      <c r="MAZ2" s="425"/>
      <c r="MBA2" s="424"/>
      <c r="MBB2" s="424"/>
      <c r="MBC2" s="425"/>
      <c r="MBD2" s="425"/>
      <c r="MBE2" s="425"/>
      <c r="MBF2" s="425"/>
      <c r="MBG2" s="425"/>
      <c r="MBH2" s="425"/>
      <c r="MBI2" s="424"/>
      <c r="MBJ2" s="424"/>
      <c r="MBK2" s="425"/>
      <c r="MBL2" s="425"/>
      <c r="MBM2" s="425"/>
      <c r="MBN2" s="425"/>
      <c r="MBO2" s="425"/>
      <c r="MBP2" s="425"/>
      <c r="MBQ2" s="424"/>
      <c r="MBR2" s="424"/>
      <c r="MBS2" s="425"/>
      <c r="MBT2" s="425"/>
      <c r="MBU2" s="425"/>
      <c r="MBV2" s="425"/>
      <c r="MBW2" s="425"/>
      <c r="MBX2" s="425"/>
      <c r="MBY2" s="424"/>
      <c r="MBZ2" s="424"/>
      <c r="MCA2" s="425"/>
      <c r="MCB2" s="425"/>
      <c r="MCC2" s="425"/>
      <c r="MCD2" s="425"/>
      <c r="MCE2" s="425"/>
      <c r="MCF2" s="425"/>
      <c r="MCG2" s="424"/>
      <c r="MCH2" s="424"/>
      <c r="MCI2" s="425"/>
      <c r="MCJ2" s="425"/>
      <c r="MCK2" s="425"/>
      <c r="MCL2" s="425"/>
      <c r="MCM2" s="425"/>
      <c r="MCN2" s="425"/>
      <c r="MCO2" s="424"/>
      <c r="MCP2" s="424"/>
      <c r="MCQ2" s="425"/>
      <c r="MCR2" s="425"/>
      <c r="MCS2" s="425"/>
      <c r="MCT2" s="425"/>
      <c r="MCU2" s="425"/>
      <c r="MCV2" s="425"/>
      <c r="MCW2" s="424"/>
      <c r="MCX2" s="424"/>
      <c r="MCY2" s="425"/>
      <c r="MCZ2" s="425"/>
      <c r="MDA2" s="425"/>
      <c r="MDB2" s="425"/>
      <c r="MDC2" s="425"/>
      <c r="MDD2" s="425"/>
      <c r="MDE2" s="424"/>
      <c r="MDF2" s="424"/>
      <c r="MDG2" s="425"/>
      <c r="MDH2" s="425"/>
      <c r="MDI2" s="425"/>
      <c r="MDJ2" s="425"/>
      <c r="MDK2" s="425"/>
      <c r="MDL2" s="425"/>
      <c r="MDM2" s="424"/>
      <c r="MDN2" s="424"/>
      <c r="MDO2" s="425"/>
      <c r="MDP2" s="425"/>
      <c r="MDQ2" s="425"/>
      <c r="MDR2" s="425"/>
      <c r="MDS2" s="425"/>
      <c r="MDT2" s="425"/>
      <c r="MDU2" s="424"/>
      <c r="MDV2" s="424"/>
      <c r="MDW2" s="425"/>
      <c r="MDX2" s="425"/>
      <c r="MDY2" s="425"/>
      <c r="MDZ2" s="425"/>
      <c r="MEA2" s="425"/>
      <c r="MEB2" s="425"/>
      <c r="MEC2" s="424"/>
      <c r="MED2" s="424"/>
      <c r="MEE2" s="425"/>
      <c r="MEF2" s="425"/>
      <c r="MEG2" s="425"/>
      <c r="MEH2" s="425"/>
      <c r="MEI2" s="425"/>
      <c r="MEJ2" s="425"/>
      <c r="MEK2" s="424"/>
      <c r="MEL2" s="424"/>
      <c r="MEM2" s="425"/>
      <c r="MEN2" s="425"/>
      <c r="MEO2" s="425"/>
      <c r="MEP2" s="425"/>
      <c r="MEQ2" s="425"/>
      <c r="MER2" s="425"/>
      <c r="MES2" s="424"/>
      <c r="MET2" s="424"/>
      <c r="MEU2" s="425"/>
      <c r="MEV2" s="425"/>
      <c r="MEW2" s="425"/>
      <c r="MEX2" s="425"/>
      <c r="MEY2" s="425"/>
      <c r="MEZ2" s="425"/>
      <c r="MFA2" s="424"/>
      <c r="MFB2" s="424"/>
      <c r="MFC2" s="425"/>
      <c r="MFD2" s="425"/>
      <c r="MFE2" s="425"/>
      <c r="MFF2" s="425"/>
      <c r="MFG2" s="425"/>
      <c r="MFH2" s="425"/>
      <c r="MFI2" s="424"/>
      <c r="MFJ2" s="424"/>
      <c r="MFK2" s="425"/>
      <c r="MFL2" s="425"/>
      <c r="MFM2" s="425"/>
      <c r="MFN2" s="425"/>
      <c r="MFO2" s="425"/>
      <c r="MFP2" s="425"/>
      <c r="MFQ2" s="424"/>
      <c r="MFR2" s="424"/>
      <c r="MFS2" s="425"/>
      <c r="MFT2" s="425"/>
      <c r="MFU2" s="425"/>
      <c r="MFV2" s="425"/>
      <c r="MFW2" s="425"/>
      <c r="MFX2" s="425"/>
      <c r="MFY2" s="424"/>
      <c r="MFZ2" s="424"/>
      <c r="MGA2" s="425"/>
      <c r="MGB2" s="425"/>
      <c r="MGC2" s="425"/>
      <c r="MGD2" s="425"/>
      <c r="MGE2" s="425"/>
      <c r="MGF2" s="425"/>
      <c r="MGG2" s="424"/>
      <c r="MGH2" s="424"/>
      <c r="MGI2" s="425"/>
      <c r="MGJ2" s="425"/>
      <c r="MGK2" s="425"/>
      <c r="MGL2" s="425"/>
      <c r="MGM2" s="425"/>
      <c r="MGN2" s="425"/>
      <c r="MGO2" s="424"/>
      <c r="MGP2" s="424"/>
      <c r="MGQ2" s="425"/>
      <c r="MGR2" s="425"/>
      <c r="MGS2" s="425"/>
      <c r="MGT2" s="425"/>
      <c r="MGU2" s="425"/>
      <c r="MGV2" s="425"/>
      <c r="MGW2" s="424"/>
      <c r="MGX2" s="424"/>
      <c r="MGY2" s="425"/>
      <c r="MGZ2" s="425"/>
      <c r="MHA2" s="425"/>
      <c r="MHB2" s="425"/>
      <c r="MHC2" s="425"/>
      <c r="MHD2" s="425"/>
      <c r="MHE2" s="424"/>
      <c r="MHF2" s="424"/>
      <c r="MHG2" s="425"/>
      <c r="MHH2" s="425"/>
      <c r="MHI2" s="425"/>
      <c r="MHJ2" s="425"/>
      <c r="MHK2" s="425"/>
      <c r="MHL2" s="425"/>
      <c r="MHM2" s="424"/>
      <c r="MHN2" s="424"/>
      <c r="MHO2" s="425"/>
      <c r="MHP2" s="425"/>
      <c r="MHQ2" s="425"/>
      <c r="MHR2" s="425"/>
      <c r="MHS2" s="425"/>
      <c r="MHT2" s="425"/>
      <c r="MHU2" s="424"/>
      <c r="MHV2" s="424"/>
      <c r="MHW2" s="425"/>
      <c r="MHX2" s="425"/>
      <c r="MHY2" s="425"/>
      <c r="MHZ2" s="425"/>
      <c r="MIA2" s="425"/>
      <c r="MIB2" s="425"/>
      <c r="MIC2" s="424"/>
      <c r="MID2" s="424"/>
      <c r="MIE2" s="425"/>
      <c r="MIF2" s="425"/>
      <c r="MIG2" s="425"/>
      <c r="MIH2" s="425"/>
      <c r="MII2" s="425"/>
      <c r="MIJ2" s="425"/>
      <c r="MIK2" s="424"/>
      <c r="MIL2" s="424"/>
      <c r="MIM2" s="425"/>
      <c r="MIN2" s="425"/>
      <c r="MIO2" s="425"/>
      <c r="MIP2" s="425"/>
      <c r="MIQ2" s="425"/>
      <c r="MIR2" s="425"/>
      <c r="MIS2" s="424"/>
      <c r="MIT2" s="424"/>
      <c r="MIU2" s="425"/>
      <c r="MIV2" s="425"/>
      <c r="MIW2" s="425"/>
      <c r="MIX2" s="425"/>
      <c r="MIY2" s="425"/>
      <c r="MIZ2" s="425"/>
      <c r="MJA2" s="424"/>
      <c r="MJB2" s="424"/>
      <c r="MJC2" s="425"/>
      <c r="MJD2" s="425"/>
      <c r="MJE2" s="425"/>
      <c r="MJF2" s="425"/>
      <c r="MJG2" s="425"/>
      <c r="MJH2" s="425"/>
      <c r="MJI2" s="424"/>
      <c r="MJJ2" s="424"/>
      <c r="MJK2" s="425"/>
      <c r="MJL2" s="425"/>
      <c r="MJM2" s="425"/>
      <c r="MJN2" s="425"/>
      <c r="MJO2" s="425"/>
      <c r="MJP2" s="425"/>
      <c r="MJQ2" s="424"/>
      <c r="MJR2" s="424"/>
      <c r="MJS2" s="425"/>
      <c r="MJT2" s="425"/>
      <c r="MJU2" s="425"/>
      <c r="MJV2" s="425"/>
      <c r="MJW2" s="425"/>
      <c r="MJX2" s="425"/>
      <c r="MJY2" s="424"/>
      <c r="MJZ2" s="424"/>
      <c r="MKA2" s="425"/>
      <c r="MKB2" s="425"/>
      <c r="MKC2" s="425"/>
      <c r="MKD2" s="425"/>
      <c r="MKE2" s="425"/>
      <c r="MKF2" s="425"/>
      <c r="MKG2" s="424"/>
      <c r="MKH2" s="424"/>
      <c r="MKI2" s="425"/>
      <c r="MKJ2" s="425"/>
      <c r="MKK2" s="425"/>
      <c r="MKL2" s="425"/>
      <c r="MKM2" s="425"/>
      <c r="MKN2" s="425"/>
      <c r="MKO2" s="424"/>
      <c r="MKP2" s="424"/>
      <c r="MKQ2" s="425"/>
      <c r="MKR2" s="425"/>
      <c r="MKS2" s="425"/>
      <c r="MKT2" s="425"/>
      <c r="MKU2" s="425"/>
      <c r="MKV2" s="425"/>
      <c r="MKW2" s="424"/>
      <c r="MKX2" s="424"/>
      <c r="MKY2" s="425"/>
      <c r="MKZ2" s="425"/>
      <c r="MLA2" s="425"/>
      <c r="MLB2" s="425"/>
      <c r="MLC2" s="425"/>
      <c r="MLD2" s="425"/>
      <c r="MLE2" s="424"/>
      <c r="MLF2" s="424"/>
      <c r="MLG2" s="425"/>
      <c r="MLH2" s="425"/>
      <c r="MLI2" s="425"/>
      <c r="MLJ2" s="425"/>
      <c r="MLK2" s="425"/>
      <c r="MLL2" s="425"/>
      <c r="MLM2" s="424"/>
      <c r="MLN2" s="424"/>
      <c r="MLO2" s="425"/>
      <c r="MLP2" s="425"/>
      <c r="MLQ2" s="425"/>
      <c r="MLR2" s="425"/>
      <c r="MLS2" s="425"/>
      <c r="MLT2" s="425"/>
      <c r="MLU2" s="424"/>
      <c r="MLV2" s="424"/>
      <c r="MLW2" s="425"/>
      <c r="MLX2" s="425"/>
      <c r="MLY2" s="425"/>
      <c r="MLZ2" s="425"/>
      <c r="MMA2" s="425"/>
      <c r="MMB2" s="425"/>
      <c r="MMC2" s="424"/>
      <c r="MMD2" s="424"/>
      <c r="MME2" s="425"/>
      <c r="MMF2" s="425"/>
      <c r="MMG2" s="425"/>
      <c r="MMH2" s="425"/>
      <c r="MMI2" s="425"/>
      <c r="MMJ2" s="425"/>
      <c r="MMK2" s="424"/>
      <c r="MML2" s="424"/>
      <c r="MMM2" s="425"/>
      <c r="MMN2" s="425"/>
      <c r="MMO2" s="425"/>
      <c r="MMP2" s="425"/>
      <c r="MMQ2" s="425"/>
      <c r="MMR2" s="425"/>
      <c r="MMS2" s="424"/>
      <c r="MMT2" s="424"/>
      <c r="MMU2" s="425"/>
      <c r="MMV2" s="425"/>
      <c r="MMW2" s="425"/>
      <c r="MMX2" s="425"/>
      <c r="MMY2" s="425"/>
      <c r="MMZ2" s="425"/>
      <c r="MNA2" s="424"/>
      <c r="MNB2" s="424"/>
      <c r="MNC2" s="425"/>
      <c r="MND2" s="425"/>
      <c r="MNE2" s="425"/>
      <c r="MNF2" s="425"/>
      <c r="MNG2" s="425"/>
      <c r="MNH2" s="425"/>
      <c r="MNI2" s="424"/>
      <c r="MNJ2" s="424"/>
      <c r="MNK2" s="425"/>
      <c r="MNL2" s="425"/>
      <c r="MNM2" s="425"/>
      <c r="MNN2" s="425"/>
      <c r="MNO2" s="425"/>
      <c r="MNP2" s="425"/>
      <c r="MNQ2" s="424"/>
      <c r="MNR2" s="424"/>
      <c r="MNS2" s="425"/>
      <c r="MNT2" s="425"/>
      <c r="MNU2" s="425"/>
      <c r="MNV2" s="425"/>
      <c r="MNW2" s="425"/>
      <c r="MNX2" s="425"/>
      <c r="MNY2" s="424"/>
      <c r="MNZ2" s="424"/>
      <c r="MOA2" s="425"/>
      <c r="MOB2" s="425"/>
      <c r="MOC2" s="425"/>
      <c r="MOD2" s="425"/>
      <c r="MOE2" s="425"/>
      <c r="MOF2" s="425"/>
      <c r="MOG2" s="424"/>
      <c r="MOH2" s="424"/>
      <c r="MOI2" s="425"/>
      <c r="MOJ2" s="425"/>
      <c r="MOK2" s="425"/>
      <c r="MOL2" s="425"/>
      <c r="MOM2" s="425"/>
      <c r="MON2" s="425"/>
      <c r="MOO2" s="424"/>
      <c r="MOP2" s="424"/>
      <c r="MOQ2" s="425"/>
      <c r="MOR2" s="425"/>
      <c r="MOS2" s="425"/>
      <c r="MOT2" s="425"/>
      <c r="MOU2" s="425"/>
      <c r="MOV2" s="425"/>
      <c r="MOW2" s="424"/>
      <c r="MOX2" s="424"/>
      <c r="MOY2" s="425"/>
      <c r="MOZ2" s="425"/>
      <c r="MPA2" s="425"/>
      <c r="MPB2" s="425"/>
      <c r="MPC2" s="425"/>
      <c r="MPD2" s="425"/>
      <c r="MPE2" s="424"/>
      <c r="MPF2" s="424"/>
      <c r="MPG2" s="425"/>
      <c r="MPH2" s="425"/>
      <c r="MPI2" s="425"/>
      <c r="MPJ2" s="425"/>
      <c r="MPK2" s="425"/>
      <c r="MPL2" s="425"/>
      <c r="MPM2" s="424"/>
      <c r="MPN2" s="424"/>
      <c r="MPO2" s="425"/>
      <c r="MPP2" s="425"/>
      <c r="MPQ2" s="425"/>
      <c r="MPR2" s="425"/>
      <c r="MPS2" s="425"/>
      <c r="MPT2" s="425"/>
      <c r="MPU2" s="424"/>
      <c r="MPV2" s="424"/>
      <c r="MPW2" s="425"/>
      <c r="MPX2" s="425"/>
      <c r="MPY2" s="425"/>
      <c r="MPZ2" s="425"/>
      <c r="MQA2" s="425"/>
      <c r="MQB2" s="425"/>
      <c r="MQC2" s="424"/>
      <c r="MQD2" s="424"/>
      <c r="MQE2" s="425"/>
      <c r="MQF2" s="425"/>
      <c r="MQG2" s="425"/>
      <c r="MQH2" s="425"/>
      <c r="MQI2" s="425"/>
      <c r="MQJ2" s="425"/>
      <c r="MQK2" s="424"/>
      <c r="MQL2" s="424"/>
      <c r="MQM2" s="425"/>
      <c r="MQN2" s="425"/>
      <c r="MQO2" s="425"/>
      <c r="MQP2" s="425"/>
      <c r="MQQ2" s="425"/>
      <c r="MQR2" s="425"/>
      <c r="MQS2" s="424"/>
      <c r="MQT2" s="424"/>
      <c r="MQU2" s="425"/>
      <c r="MQV2" s="425"/>
      <c r="MQW2" s="425"/>
      <c r="MQX2" s="425"/>
      <c r="MQY2" s="425"/>
      <c r="MQZ2" s="425"/>
      <c r="MRA2" s="424"/>
      <c r="MRB2" s="424"/>
      <c r="MRC2" s="425"/>
      <c r="MRD2" s="425"/>
      <c r="MRE2" s="425"/>
      <c r="MRF2" s="425"/>
      <c r="MRG2" s="425"/>
      <c r="MRH2" s="425"/>
      <c r="MRI2" s="424"/>
      <c r="MRJ2" s="424"/>
      <c r="MRK2" s="425"/>
      <c r="MRL2" s="425"/>
      <c r="MRM2" s="425"/>
      <c r="MRN2" s="425"/>
      <c r="MRO2" s="425"/>
      <c r="MRP2" s="425"/>
      <c r="MRQ2" s="424"/>
      <c r="MRR2" s="424"/>
      <c r="MRS2" s="425"/>
      <c r="MRT2" s="425"/>
      <c r="MRU2" s="425"/>
      <c r="MRV2" s="425"/>
      <c r="MRW2" s="425"/>
      <c r="MRX2" s="425"/>
      <c r="MRY2" s="424"/>
      <c r="MRZ2" s="424"/>
      <c r="MSA2" s="425"/>
      <c r="MSB2" s="425"/>
      <c r="MSC2" s="425"/>
      <c r="MSD2" s="425"/>
      <c r="MSE2" s="425"/>
      <c r="MSF2" s="425"/>
      <c r="MSG2" s="424"/>
      <c r="MSH2" s="424"/>
      <c r="MSI2" s="425"/>
      <c r="MSJ2" s="425"/>
      <c r="MSK2" s="425"/>
      <c r="MSL2" s="425"/>
      <c r="MSM2" s="425"/>
      <c r="MSN2" s="425"/>
      <c r="MSO2" s="424"/>
      <c r="MSP2" s="424"/>
      <c r="MSQ2" s="425"/>
      <c r="MSR2" s="425"/>
      <c r="MSS2" s="425"/>
      <c r="MST2" s="425"/>
      <c r="MSU2" s="425"/>
      <c r="MSV2" s="425"/>
      <c r="MSW2" s="424"/>
      <c r="MSX2" s="424"/>
      <c r="MSY2" s="425"/>
      <c r="MSZ2" s="425"/>
      <c r="MTA2" s="425"/>
      <c r="MTB2" s="425"/>
      <c r="MTC2" s="425"/>
      <c r="MTD2" s="425"/>
      <c r="MTE2" s="424"/>
      <c r="MTF2" s="424"/>
      <c r="MTG2" s="425"/>
      <c r="MTH2" s="425"/>
      <c r="MTI2" s="425"/>
      <c r="MTJ2" s="425"/>
      <c r="MTK2" s="425"/>
      <c r="MTL2" s="425"/>
      <c r="MTM2" s="424"/>
      <c r="MTN2" s="424"/>
      <c r="MTO2" s="425"/>
      <c r="MTP2" s="425"/>
      <c r="MTQ2" s="425"/>
      <c r="MTR2" s="425"/>
      <c r="MTS2" s="425"/>
      <c r="MTT2" s="425"/>
      <c r="MTU2" s="424"/>
      <c r="MTV2" s="424"/>
      <c r="MTW2" s="425"/>
      <c r="MTX2" s="425"/>
      <c r="MTY2" s="425"/>
      <c r="MTZ2" s="425"/>
      <c r="MUA2" s="425"/>
      <c r="MUB2" s="425"/>
      <c r="MUC2" s="424"/>
      <c r="MUD2" s="424"/>
      <c r="MUE2" s="425"/>
      <c r="MUF2" s="425"/>
      <c r="MUG2" s="425"/>
      <c r="MUH2" s="425"/>
      <c r="MUI2" s="425"/>
      <c r="MUJ2" s="425"/>
      <c r="MUK2" s="424"/>
      <c r="MUL2" s="424"/>
      <c r="MUM2" s="425"/>
      <c r="MUN2" s="425"/>
      <c r="MUO2" s="425"/>
      <c r="MUP2" s="425"/>
      <c r="MUQ2" s="425"/>
      <c r="MUR2" s="425"/>
      <c r="MUS2" s="424"/>
      <c r="MUT2" s="424"/>
      <c r="MUU2" s="425"/>
      <c r="MUV2" s="425"/>
      <c r="MUW2" s="425"/>
      <c r="MUX2" s="425"/>
      <c r="MUY2" s="425"/>
      <c r="MUZ2" s="425"/>
      <c r="MVA2" s="424"/>
      <c r="MVB2" s="424"/>
      <c r="MVC2" s="425"/>
      <c r="MVD2" s="425"/>
      <c r="MVE2" s="425"/>
      <c r="MVF2" s="425"/>
      <c r="MVG2" s="425"/>
      <c r="MVH2" s="425"/>
      <c r="MVI2" s="424"/>
      <c r="MVJ2" s="424"/>
      <c r="MVK2" s="425"/>
      <c r="MVL2" s="425"/>
      <c r="MVM2" s="425"/>
      <c r="MVN2" s="425"/>
      <c r="MVO2" s="425"/>
      <c r="MVP2" s="425"/>
      <c r="MVQ2" s="424"/>
      <c r="MVR2" s="424"/>
      <c r="MVS2" s="425"/>
      <c r="MVT2" s="425"/>
      <c r="MVU2" s="425"/>
      <c r="MVV2" s="425"/>
      <c r="MVW2" s="425"/>
      <c r="MVX2" s="425"/>
      <c r="MVY2" s="424"/>
      <c r="MVZ2" s="424"/>
      <c r="MWA2" s="425"/>
      <c r="MWB2" s="425"/>
      <c r="MWC2" s="425"/>
      <c r="MWD2" s="425"/>
      <c r="MWE2" s="425"/>
      <c r="MWF2" s="425"/>
      <c r="MWG2" s="424"/>
      <c r="MWH2" s="424"/>
      <c r="MWI2" s="425"/>
      <c r="MWJ2" s="425"/>
      <c r="MWK2" s="425"/>
      <c r="MWL2" s="425"/>
      <c r="MWM2" s="425"/>
      <c r="MWN2" s="425"/>
      <c r="MWO2" s="424"/>
      <c r="MWP2" s="424"/>
      <c r="MWQ2" s="425"/>
      <c r="MWR2" s="425"/>
      <c r="MWS2" s="425"/>
      <c r="MWT2" s="425"/>
      <c r="MWU2" s="425"/>
      <c r="MWV2" s="425"/>
      <c r="MWW2" s="424"/>
      <c r="MWX2" s="424"/>
      <c r="MWY2" s="425"/>
      <c r="MWZ2" s="425"/>
      <c r="MXA2" s="425"/>
      <c r="MXB2" s="425"/>
      <c r="MXC2" s="425"/>
      <c r="MXD2" s="425"/>
      <c r="MXE2" s="424"/>
      <c r="MXF2" s="424"/>
      <c r="MXG2" s="425"/>
      <c r="MXH2" s="425"/>
      <c r="MXI2" s="425"/>
      <c r="MXJ2" s="425"/>
      <c r="MXK2" s="425"/>
      <c r="MXL2" s="425"/>
      <c r="MXM2" s="424"/>
      <c r="MXN2" s="424"/>
      <c r="MXO2" s="425"/>
      <c r="MXP2" s="425"/>
      <c r="MXQ2" s="425"/>
      <c r="MXR2" s="425"/>
      <c r="MXS2" s="425"/>
      <c r="MXT2" s="425"/>
      <c r="MXU2" s="424"/>
      <c r="MXV2" s="424"/>
      <c r="MXW2" s="425"/>
      <c r="MXX2" s="425"/>
      <c r="MXY2" s="425"/>
      <c r="MXZ2" s="425"/>
      <c r="MYA2" s="425"/>
      <c r="MYB2" s="425"/>
      <c r="MYC2" s="424"/>
      <c r="MYD2" s="424"/>
      <c r="MYE2" s="425"/>
      <c r="MYF2" s="425"/>
      <c r="MYG2" s="425"/>
      <c r="MYH2" s="425"/>
      <c r="MYI2" s="425"/>
      <c r="MYJ2" s="425"/>
      <c r="MYK2" s="424"/>
      <c r="MYL2" s="424"/>
      <c r="MYM2" s="425"/>
      <c r="MYN2" s="425"/>
      <c r="MYO2" s="425"/>
      <c r="MYP2" s="425"/>
      <c r="MYQ2" s="425"/>
      <c r="MYR2" s="425"/>
      <c r="MYS2" s="424"/>
      <c r="MYT2" s="424"/>
      <c r="MYU2" s="425"/>
      <c r="MYV2" s="425"/>
      <c r="MYW2" s="425"/>
      <c r="MYX2" s="425"/>
      <c r="MYY2" s="425"/>
      <c r="MYZ2" s="425"/>
      <c r="MZA2" s="424"/>
      <c r="MZB2" s="424"/>
      <c r="MZC2" s="425"/>
      <c r="MZD2" s="425"/>
      <c r="MZE2" s="425"/>
      <c r="MZF2" s="425"/>
      <c r="MZG2" s="425"/>
      <c r="MZH2" s="425"/>
      <c r="MZI2" s="424"/>
      <c r="MZJ2" s="424"/>
      <c r="MZK2" s="425"/>
      <c r="MZL2" s="425"/>
      <c r="MZM2" s="425"/>
      <c r="MZN2" s="425"/>
      <c r="MZO2" s="425"/>
      <c r="MZP2" s="425"/>
      <c r="MZQ2" s="424"/>
      <c r="MZR2" s="424"/>
      <c r="MZS2" s="425"/>
      <c r="MZT2" s="425"/>
      <c r="MZU2" s="425"/>
      <c r="MZV2" s="425"/>
      <c r="MZW2" s="425"/>
      <c r="MZX2" s="425"/>
      <c r="MZY2" s="424"/>
      <c r="MZZ2" s="424"/>
      <c r="NAA2" s="425"/>
      <c r="NAB2" s="425"/>
      <c r="NAC2" s="425"/>
      <c r="NAD2" s="425"/>
      <c r="NAE2" s="425"/>
      <c r="NAF2" s="425"/>
      <c r="NAG2" s="424"/>
      <c r="NAH2" s="424"/>
      <c r="NAI2" s="425"/>
      <c r="NAJ2" s="425"/>
      <c r="NAK2" s="425"/>
      <c r="NAL2" s="425"/>
      <c r="NAM2" s="425"/>
      <c r="NAN2" s="425"/>
      <c r="NAO2" s="424"/>
      <c r="NAP2" s="424"/>
      <c r="NAQ2" s="425"/>
      <c r="NAR2" s="425"/>
      <c r="NAS2" s="425"/>
      <c r="NAT2" s="425"/>
      <c r="NAU2" s="425"/>
      <c r="NAV2" s="425"/>
      <c r="NAW2" s="424"/>
      <c r="NAX2" s="424"/>
      <c r="NAY2" s="425"/>
      <c r="NAZ2" s="425"/>
      <c r="NBA2" s="425"/>
      <c r="NBB2" s="425"/>
      <c r="NBC2" s="425"/>
      <c r="NBD2" s="425"/>
      <c r="NBE2" s="424"/>
      <c r="NBF2" s="424"/>
      <c r="NBG2" s="425"/>
      <c r="NBH2" s="425"/>
      <c r="NBI2" s="425"/>
      <c r="NBJ2" s="425"/>
      <c r="NBK2" s="425"/>
      <c r="NBL2" s="425"/>
      <c r="NBM2" s="424"/>
      <c r="NBN2" s="424"/>
      <c r="NBO2" s="425"/>
      <c r="NBP2" s="425"/>
      <c r="NBQ2" s="425"/>
      <c r="NBR2" s="425"/>
      <c r="NBS2" s="425"/>
      <c r="NBT2" s="425"/>
      <c r="NBU2" s="424"/>
      <c r="NBV2" s="424"/>
      <c r="NBW2" s="425"/>
      <c r="NBX2" s="425"/>
      <c r="NBY2" s="425"/>
      <c r="NBZ2" s="425"/>
      <c r="NCA2" s="425"/>
      <c r="NCB2" s="425"/>
      <c r="NCC2" s="424"/>
      <c r="NCD2" s="424"/>
      <c r="NCE2" s="425"/>
      <c r="NCF2" s="425"/>
      <c r="NCG2" s="425"/>
      <c r="NCH2" s="425"/>
      <c r="NCI2" s="425"/>
      <c r="NCJ2" s="425"/>
      <c r="NCK2" s="424"/>
      <c r="NCL2" s="424"/>
      <c r="NCM2" s="425"/>
      <c r="NCN2" s="425"/>
      <c r="NCO2" s="425"/>
      <c r="NCP2" s="425"/>
      <c r="NCQ2" s="425"/>
      <c r="NCR2" s="425"/>
      <c r="NCS2" s="424"/>
      <c r="NCT2" s="424"/>
      <c r="NCU2" s="425"/>
      <c r="NCV2" s="425"/>
      <c r="NCW2" s="425"/>
      <c r="NCX2" s="425"/>
      <c r="NCY2" s="425"/>
      <c r="NCZ2" s="425"/>
      <c r="NDA2" s="424"/>
      <c r="NDB2" s="424"/>
      <c r="NDC2" s="425"/>
      <c r="NDD2" s="425"/>
      <c r="NDE2" s="425"/>
      <c r="NDF2" s="425"/>
      <c r="NDG2" s="425"/>
      <c r="NDH2" s="425"/>
      <c r="NDI2" s="424"/>
      <c r="NDJ2" s="424"/>
      <c r="NDK2" s="425"/>
      <c r="NDL2" s="425"/>
      <c r="NDM2" s="425"/>
      <c r="NDN2" s="425"/>
      <c r="NDO2" s="425"/>
      <c r="NDP2" s="425"/>
      <c r="NDQ2" s="424"/>
      <c r="NDR2" s="424"/>
      <c r="NDS2" s="425"/>
      <c r="NDT2" s="425"/>
      <c r="NDU2" s="425"/>
      <c r="NDV2" s="425"/>
      <c r="NDW2" s="425"/>
      <c r="NDX2" s="425"/>
      <c r="NDY2" s="424"/>
      <c r="NDZ2" s="424"/>
      <c r="NEA2" s="425"/>
      <c r="NEB2" s="425"/>
      <c r="NEC2" s="425"/>
      <c r="NED2" s="425"/>
      <c r="NEE2" s="425"/>
      <c r="NEF2" s="425"/>
      <c r="NEG2" s="424"/>
      <c r="NEH2" s="424"/>
      <c r="NEI2" s="425"/>
      <c r="NEJ2" s="425"/>
      <c r="NEK2" s="425"/>
      <c r="NEL2" s="425"/>
      <c r="NEM2" s="425"/>
      <c r="NEN2" s="425"/>
      <c r="NEO2" s="424"/>
      <c r="NEP2" s="424"/>
      <c r="NEQ2" s="425"/>
      <c r="NER2" s="425"/>
      <c r="NES2" s="425"/>
      <c r="NET2" s="425"/>
      <c r="NEU2" s="425"/>
      <c r="NEV2" s="425"/>
      <c r="NEW2" s="424"/>
      <c r="NEX2" s="424"/>
      <c r="NEY2" s="425"/>
      <c r="NEZ2" s="425"/>
      <c r="NFA2" s="425"/>
      <c r="NFB2" s="425"/>
      <c r="NFC2" s="425"/>
      <c r="NFD2" s="425"/>
      <c r="NFE2" s="424"/>
      <c r="NFF2" s="424"/>
      <c r="NFG2" s="425"/>
      <c r="NFH2" s="425"/>
      <c r="NFI2" s="425"/>
      <c r="NFJ2" s="425"/>
      <c r="NFK2" s="425"/>
      <c r="NFL2" s="425"/>
      <c r="NFM2" s="424"/>
      <c r="NFN2" s="424"/>
      <c r="NFO2" s="425"/>
      <c r="NFP2" s="425"/>
      <c r="NFQ2" s="425"/>
      <c r="NFR2" s="425"/>
      <c r="NFS2" s="425"/>
      <c r="NFT2" s="425"/>
      <c r="NFU2" s="424"/>
      <c r="NFV2" s="424"/>
      <c r="NFW2" s="425"/>
      <c r="NFX2" s="425"/>
      <c r="NFY2" s="425"/>
      <c r="NFZ2" s="425"/>
      <c r="NGA2" s="425"/>
      <c r="NGB2" s="425"/>
      <c r="NGC2" s="424"/>
      <c r="NGD2" s="424"/>
      <c r="NGE2" s="425"/>
      <c r="NGF2" s="425"/>
      <c r="NGG2" s="425"/>
      <c r="NGH2" s="425"/>
      <c r="NGI2" s="425"/>
      <c r="NGJ2" s="425"/>
      <c r="NGK2" s="424"/>
      <c r="NGL2" s="424"/>
      <c r="NGM2" s="425"/>
      <c r="NGN2" s="425"/>
      <c r="NGO2" s="425"/>
      <c r="NGP2" s="425"/>
      <c r="NGQ2" s="425"/>
      <c r="NGR2" s="425"/>
      <c r="NGS2" s="424"/>
      <c r="NGT2" s="424"/>
      <c r="NGU2" s="425"/>
      <c r="NGV2" s="425"/>
      <c r="NGW2" s="425"/>
      <c r="NGX2" s="425"/>
      <c r="NGY2" s="425"/>
      <c r="NGZ2" s="425"/>
      <c r="NHA2" s="424"/>
      <c r="NHB2" s="424"/>
      <c r="NHC2" s="425"/>
      <c r="NHD2" s="425"/>
      <c r="NHE2" s="425"/>
      <c r="NHF2" s="425"/>
      <c r="NHG2" s="425"/>
      <c r="NHH2" s="425"/>
      <c r="NHI2" s="424"/>
      <c r="NHJ2" s="424"/>
      <c r="NHK2" s="425"/>
      <c r="NHL2" s="425"/>
      <c r="NHM2" s="425"/>
      <c r="NHN2" s="425"/>
      <c r="NHO2" s="425"/>
      <c r="NHP2" s="425"/>
      <c r="NHQ2" s="424"/>
      <c r="NHR2" s="424"/>
      <c r="NHS2" s="425"/>
      <c r="NHT2" s="425"/>
      <c r="NHU2" s="425"/>
      <c r="NHV2" s="425"/>
      <c r="NHW2" s="425"/>
      <c r="NHX2" s="425"/>
      <c r="NHY2" s="424"/>
      <c r="NHZ2" s="424"/>
      <c r="NIA2" s="425"/>
      <c r="NIB2" s="425"/>
      <c r="NIC2" s="425"/>
      <c r="NID2" s="425"/>
      <c r="NIE2" s="425"/>
      <c r="NIF2" s="425"/>
      <c r="NIG2" s="424"/>
      <c r="NIH2" s="424"/>
      <c r="NII2" s="425"/>
      <c r="NIJ2" s="425"/>
      <c r="NIK2" s="425"/>
      <c r="NIL2" s="425"/>
      <c r="NIM2" s="425"/>
      <c r="NIN2" s="425"/>
      <c r="NIO2" s="424"/>
      <c r="NIP2" s="424"/>
      <c r="NIQ2" s="425"/>
      <c r="NIR2" s="425"/>
      <c r="NIS2" s="425"/>
      <c r="NIT2" s="425"/>
      <c r="NIU2" s="425"/>
      <c r="NIV2" s="425"/>
      <c r="NIW2" s="424"/>
      <c r="NIX2" s="424"/>
      <c r="NIY2" s="425"/>
      <c r="NIZ2" s="425"/>
      <c r="NJA2" s="425"/>
      <c r="NJB2" s="425"/>
      <c r="NJC2" s="425"/>
      <c r="NJD2" s="425"/>
      <c r="NJE2" s="424"/>
      <c r="NJF2" s="424"/>
      <c r="NJG2" s="425"/>
      <c r="NJH2" s="425"/>
      <c r="NJI2" s="425"/>
      <c r="NJJ2" s="425"/>
      <c r="NJK2" s="425"/>
      <c r="NJL2" s="425"/>
      <c r="NJM2" s="424"/>
      <c r="NJN2" s="424"/>
      <c r="NJO2" s="425"/>
      <c r="NJP2" s="425"/>
      <c r="NJQ2" s="425"/>
      <c r="NJR2" s="425"/>
      <c r="NJS2" s="425"/>
      <c r="NJT2" s="425"/>
      <c r="NJU2" s="424"/>
      <c r="NJV2" s="424"/>
      <c r="NJW2" s="425"/>
      <c r="NJX2" s="425"/>
      <c r="NJY2" s="425"/>
      <c r="NJZ2" s="425"/>
      <c r="NKA2" s="425"/>
      <c r="NKB2" s="425"/>
      <c r="NKC2" s="424"/>
      <c r="NKD2" s="424"/>
      <c r="NKE2" s="425"/>
      <c r="NKF2" s="425"/>
      <c r="NKG2" s="425"/>
      <c r="NKH2" s="425"/>
      <c r="NKI2" s="425"/>
      <c r="NKJ2" s="425"/>
      <c r="NKK2" s="424"/>
      <c r="NKL2" s="424"/>
      <c r="NKM2" s="425"/>
      <c r="NKN2" s="425"/>
      <c r="NKO2" s="425"/>
      <c r="NKP2" s="425"/>
      <c r="NKQ2" s="425"/>
      <c r="NKR2" s="425"/>
      <c r="NKS2" s="424"/>
      <c r="NKT2" s="424"/>
      <c r="NKU2" s="425"/>
      <c r="NKV2" s="425"/>
      <c r="NKW2" s="425"/>
      <c r="NKX2" s="425"/>
      <c r="NKY2" s="425"/>
      <c r="NKZ2" s="425"/>
      <c r="NLA2" s="424"/>
      <c r="NLB2" s="424"/>
      <c r="NLC2" s="425"/>
      <c r="NLD2" s="425"/>
      <c r="NLE2" s="425"/>
      <c r="NLF2" s="425"/>
      <c r="NLG2" s="425"/>
      <c r="NLH2" s="425"/>
      <c r="NLI2" s="424"/>
      <c r="NLJ2" s="424"/>
      <c r="NLK2" s="425"/>
      <c r="NLL2" s="425"/>
      <c r="NLM2" s="425"/>
      <c r="NLN2" s="425"/>
      <c r="NLO2" s="425"/>
      <c r="NLP2" s="425"/>
      <c r="NLQ2" s="424"/>
      <c r="NLR2" s="424"/>
      <c r="NLS2" s="425"/>
      <c r="NLT2" s="425"/>
      <c r="NLU2" s="425"/>
      <c r="NLV2" s="425"/>
      <c r="NLW2" s="425"/>
      <c r="NLX2" s="425"/>
      <c r="NLY2" s="424"/>
      <c r="NLZ2" s="424"/>
      <c r="NMA2" s="425"/>
      <c r="NMB2" s="425"/>
      <c r="NMC2" s="425"/>
      <c r="NMD2" s="425"/>
      <c r="NME2" s="425"/>
      <c r="NMF2" s="425"/>
      <c r="NMG2" s="424"/>
      <c r="NMH2" s="424"/>
      <c r="NMI2" s="425"/>
      <c r="NMJ2" s="425"/>
      <c r="NMK2" s="425"/>
      <c r="NML2" s="425"/>
      <c r="NMM2" s="425"/>
      <c r="NMN2" s="425"/>
      <c r="NMO2" s="424"/>
      <c r="NMP2" s="424"/>
      <c r="NMQ2" s="425"/>
      <c r="NMR2" s="425"/>
      <c r="NMS2" s="425"/>
      <c r="NMT2" s="425"/>
      <c r="NMU2" s="425"/>
      <c r="NMV2" s="425"/>
      <c r="NMW2" s="424"/>
      <c r="NMX2" s="424"/>
      <c r="NMY2" s="425"/>
      <c r="NMZ2" s="425"/>
      <c r="NNA2" s="425"/>
      <c r="NNB2" s="425"/>
      <c r="NNC2" s="425"/>
      <c r="NND2" s="425"/>
      <c r="NNE2" s="424"/>
      <c r="NNF2" s="424"/>
      <c r="NNG2" s="425"/>
      <c r="NNH2" s="425"/>
      <c r="NNI2" s="425"/>
      <c r="NNJ2" s="425"/>
      <c r="NNK2" s="425"/>
      <c r="NNL2" s="425"/>
      <c r="NNM2" s="424"/>
      <c r="NNN2" s="424"/>
      <c r="NNO2" s="425"/>
      <c r="NNP2" s="425"/>
      <c r="NNQ2" s="425"/>
      <c r="NNR2" s="425"/>
      <c r="NNS2" s="425"/>
      <c r="NNT2" s="425"/>
      <c r="NNU2" s="424"/>
      <c r="NNV2" s="424"/>
      <c r="NNW2" s="425"/>
      <c r="NNX2" s="425"/>
      <c r="NNY2" s="425"/>
      <c r="NNZ2" s="425"/>
      <c r="NOA2" s="425"/>
      <c r="NOB2" s="425"/>
      <c r="NOC2" s="424"/>
      <c r="NOD2" s="424"/>
      <c r="NOE2" s="425"/>
      <c r="NOF2" s="425"/>
      <c r="NOG2" s="425"/>
      <c r="NOH2" s="425"/>
      <c r="NOI2" s="425"/>
      <c r="NOJ2" s="425"/>
      <c r="NOK2" s="424"/>
      <c r="NOL2" s="424"/>
      <c r="NOM2" s="425"/>
      <c r="NON2" s="425"/>
      <c r="NOO2" s="425"/>
      <c r="NOP2" s="425"/>
      <c r="NOQ2" s="425"/>
      <c r="NOR2" s="425"/>
      <c r="NOS2" s="424"/>
      <c r="NOT2" s="424"/>
      <c r="NOU2" s="425"/>
      <c r="NOV2" s="425"/>
      <c r="NOW2" s="425"/>
      <c r="NOX2" s="425"/>
      <c r="NOY2" s="425"/>
      <c r="NOZ2" s="425"/>
      <c r="NPA2" s="424"/>
      <c r="NPB2" s="424"/>
      <c r="NPC2" s="425"/>
      <c r="NPD2" s="425"/>
      <c r="NPE2" s="425"/>
      <c r="NPF2" s="425"/>
      <c r="NPG2" s="425"/>
      <c r="NPH2" s="425"/>
      <c r="NPI2" s="424"/>
      <c r="NPJ2" s="424"/>
      <c r="NPK2" s="425"/>
      <c r="NPL2" s="425"/>
      <c r="NPM2" s="425"/>
      <c r="NPN2" s="425"/>
      <c r="NPO2" s="425"/>
      <c r="NPP2" s="425"/>
      <c r="NPQ2" s="424"/>
      <c r="NPR2" s="424"/>
      <c r="NPS2" s="425"/>
      <c r="NPT2" s="425"/>
      <c r="NPU2" s="425"/>
      <c r="NPV2" s="425"/>
      <c r="NPW2" s="425"/>
      <c r="NPX2" s="425"/>
      <c r="NPY2" s="424"/>
      <c r="NPZ2" s="424"/>
      <c r="NQA2" s="425"/>
      <c r="NQB2" s="425"/>
      <c r="NQC2" s="425"/>
      <c r="NQD2" s="425"/>
      <c r="NQE2" s="425"/>
      <c r="NQF2" s="425"/>
      <c r="NQG2" s="424"/>
      <c r="NQH2" s="424"/>
      <c r="NQI2" s="425"/>
      <c r="NQJ2" s="425"/>
      <c r="NQK2" s="425"/>
      <c r="NQL2" s="425"/>
      <c r="NQM2" s="425"/>
      <c r="NQN2" s="425"/>
      <c r="NQO2" s="424"/>
      <c r="NQP2" s="424"/>
      <c r="NQQ2" s="425"/>
      <c r="NQR2" s="425"/>
      <c r="NQS2" s="425"/>
      <c r="NQT2" s="425"/>
      <c r="NQU2" s="425"/>
      <c r="NQV2" s="425"/>
      <c r="NQW2" s="424"/>
      <c r="NQX2" s="424"/>
      <c r="NQY2" s="425"/>
      <c r="NQZ2" s="425"/>
      <c r="NRA2" s="425"/>
      <c r="NRB2" s="425"/>
      <c r="NRC2" s="425"/>
      <c r="NRD2" s="425"/>
      <c r="NRE2" s="424"/>
      <c r="NRF2" s="424"/>
      <c r="NRG2" s="425"/>
      <c r="NRH2" s="425"/>
      <c r="NRI2" s="425"/>
      <c r="NRJ2" s="425"/>
      <c r="NRK2" s="425"/>
      <c r="NRL2" s="425"/>
      <c r="NRM2" s="424"/>
      <c r="NRN2" s="424"/>
      <c r="NRO2" s="425"/>
      <c r="NRP2" s="425"/>
      <c r="NRQ2" s="425"/>
      <c r="NRR2" s="425"/>
      <c r="NRS2" s="425"/>
      <c r="NRT2" s="425"/>
      <c r="NRU2" s="424"/>
      <c r="NRV2" s="424"/>
      <c r="NRW2" s="425"/>
      <c r="NRX2" s="425"/>
      <c r="NRY2" s="425"/>
      <c r="NRZ2" s="425"/>
      <c r="NSA2" s="425"/>
      <c r="NSB2" s="425"/>
      <c r="NSC2" s="424"/>
      <c r="NSD2" s="424"/>
      <c r="NSE2" s="425"/>
      <c r="NSF2" s="425"/>
      <c r="NSG2" s="425"/>
      <c r="NSH2" s="425"/>
      <c r="NSI2" s="425"/>
      <c r="NSJ2" s="425"/>
      <c r="NSK2" s="424"/>
      <c r="NSL2" s="424"/>
      <c r="NSM2" s="425"/>
      <c r="NSN2" s="425"/>
      <c r="NSO2" s="425"/>
      <c r="NSP2" s="425"/>
      <c r="NSQ2" s="425"/>
      <c r="NSR2" s="425"/>
      <c r="NSS2" s="424"/>
      <c r="NST2" s="424"/>
      <c r="NSU2" s="425"/>
      <c r="NSV2" s="425"/>
      <c r="NSW2" s="425"/>
      <c r="NSX2" s="425"/>
      <c r="NSY2" s="425"/>
      <c r="NSZ2" s="425"/>
      <c r="NTA2" s="424"/>
      <c r="NTB2" s="424"/>
      <c r="NTC2" s="425"/>
      <c r="NTD2" s="425"/>
      <c r="NTE2" s="425"/>
      <c r="NTF2" s="425"/>
      <c r="NTG2" s="425"/>
      <c r="NTH2" s="425"/>
      <c r="NTI2" s="424"/>
      <c r="NTJ2" s="424"/>
      <c r="NTK2" s="425"/>
      <c r="NTL2" s="425"/>
      <c r="NTM2" s="425"/>
      <c r="NTN2" s="425"/>
      <c r="NTO2" s="425"/>
      <c r="NTP2" s="425"/>
      <c r="NTQ2" s="424"/>
      <c r="NTR2" s="424"/>
      <c r="NTS2" s="425"/>
      <c r="NTT2" s="425"/>
      <c r="NTU2" s="425"/>
      <c r="NTV2" s="425"/>
      <c r="NTW2" s="425"/>
      <c r="NTX2" s="425"/>
      <c r="NTY2" s="424"/>
      <c r="NTZ2" s="424"/>
      <c r="NUA2" s="425"/>
      <c r="NUB2" s="425"/>
      <c r="NUC2" s="425"/>
      <c r="NUD2" s="425"/>
      <c r="NUE2" s="425"/>
      <c r="NUF2" s="425"/>
      <c r="NUG2" s="424"/>
      <c r="NUH2" s="424"/>
      <c r="NUI2" s="425"/>
      <c r="NUJ2" s="425"/>
      <c r="NUK2" s="425"/>
      <c r="NUL2" s="425"/>
      <c r="NUM2" s="425"/>
      <c r="NUN2" s="425"/>
      <c r="NUO2" s="424"/>
      <c r="NUP2" s="424"/>
      <c r="NUQ2" s="425"/>
      <c r="NUR2" s="425"/>
      <c r="NUS2" s="425"/>
      <c r="NUT2" s="425"/>
      <c r="NUU2" s="425"/>
      <c r="NUV2" s="425"/>
      <c r="NUW2" s="424"/>
      <c r="NUX2" s="424"/>
      <c r="NUY2" s="425"/>
      <c r="NUZ2" s="425"/>
      <c r="NVA2" s="425"/>
      <c r="NVB2" s="425"/>
      <c r="NVC2" s="425"/>
      <c r="NVD2" s="425"/>
      <c r="NVE2" s="424"/>
      <c r="NVF2" s="424"/>
      <c r="NVG2" s="425"/>
      <c r="NVH2" s="425"/>
      <c r="NVI2" s="425"/>
      <c r="NVJ2" s="425"/>
      <c r="NVK2" s="425"/>
      <c r="NVL2" s="425"/>
      <c r="NVM2" s="424"/>
      <c r="NVN2" s="424"/>
      <c r="NVO2" s="425"/>
      <c r="NVP2" s="425"/>
      <c r="NVQ2" s="425"/>
      <c r="NVR2" s="425"/>
      <c r="NVS2" s="425"/>
      <c r="NVT2" s="425"/>
      <c r="NVU2" s="424"/>
      <c r="NVV2" s="424"/>
      <c r="NVW2" s="425"/>
      <c r="NVX2" s="425"/>
      <c r="NVY2" s="425"/>
      <c r="NVZ2" s="425"/>
      <c r="NWA2" s="425"/>
      <c r="NWB2" s="425"/>
      <c r="NWC2" s="424"/>
      <c r="NWD2" s="424"/>
      <c r="NWE2" s="425"/>
      <c r="NWF2" s="425"/>
      <c r="NWG2" s="425"/>
      <c r="NWH2" s="425"/>
      <c r="NWI2" s="425"/>
      <c r="NWJ2" s="425"/>
      <c r="NWK2" s="424"/>
      <c r="NWL2" s="424"/>
      <c r="NWM2" s="425"/>
      <c r="NWN2" s="425"/>
      <c r="NWO2" s="425"/>
      <c r="NWP2" s="425"/>
      <c r="NWQ2" s="425"/>
      <c r="NWR2" s="425"/>
      <c r="NWS2" s="424"/>
      <c r="NWT2" s="424"/>
      <c r="NWU2" s="425"/>
      <c r="NWV2" s="425"/>
      <c r="NWW2" s="425"/>
      <c r="NWX2" s="425"/>
      <c r="NWY2" s="425"/>
      <c r="NWZ2" s="425"/>
      <c r="NXA2" s="424"/>
      <c r="NXB2" s="424"/>
      <c r="NXC2" s="425"/>
      <c r="NXD2" s="425"/>
      <c r="NXE2" s="425"/>
      <c r="NXF2" s="425"/>
      <c r="NXG2" s="425"/>
      <c r="NXH2" s="425"/>
      <c r="NXI2" s="424"/>
      <c r="NXJ2" s="424"/>
      <c r="NXK2" s="425"/>
      <c r="NXL2" s="425"/>
      <c r="NXM2" s="425"/>
      <c r="NXN2" s="425"/>
      <c r="NXO2" s="425"/>
      <c r="NXP2" s="425"/>
      <c r="NXQ2" s="424"/>
      <c r="NXR2" s="424"/>
      <c r="NXS2" s="425"/>
      <c r="NXT2" s="425"/>
      <c r="NXU2" s="425"/>
      <c r="NXV2" s="425"/>
      <c r="NXW2" s="425"/>
      <c r="NXX2" s="425"/>
      <c r="NXY2" s="424"/>
      <c r="NXZ2" s="424"/>
      <c r="NYA2" s="425"/>
      <c r="NYB2" s="425"/>
      <c r="NYC2" s="425"/>
      <c r="NYD2" s="425"/>
      <c r="NYE2" s="425"/>
      <c r="NYF2" s="425"/>
      <c r="NYG2" s="424"/>
      <c r="NYH2" s="424"/>
      <c r="NYI2" s="425"/>
      <c r="NYJ2" s="425"/>
      <c r="NYK2" s="425"/>
      <c r="NYL2" s="425"/>
      <c r="NYM2" s="425"/>
      <c r="NYN2" s="425"/>
      <c r="NYO2" s="424"/>
      <c r="NYP2" s="424"/>
      <c r="NYQ2" s="425"/>
      <c r="NYR2" s="425"/>
      <c r="NYS2" s="425"/>
      <c r="NYT2" s="425"/>
      <c r="NYU2" s="425"/>
      <c r="NYV2" s="425"/>
      <c r="NYW2" s="424"/>
      <c r="NYX2" s="424"/>
      <c r="NYY2" s="425"/>
      <c r="NYZ2" s="425"/>
      <c r="NZA2" s="425"/>
      <c r="NZB2" s="425"/>
      <c r="NZC2" s="425"/>
      <c r="NZD2" s="425"/>
      <c r="NZE2" s="424"/>
      <c r="NZF2" s="424"/>
      <c r="NZG2" s="425"/>
      <c r="NZH2" s="425"/>
      <c r="NZI2" s="425"/>
      <c r="NZJ2" s="425"/>
      <c r="NZK2" s="425"/>
      <c r="NZL2" s="425"/>
      <c r="NZM2" s="424"/>
      <c r="NZN2" s="424"/>
      <c r="NZO2" s="425"/>
      <c r="NZP2" s="425"/>
      <c r="NZQ2" s="425"/>
      <c r="NZR2" s="425"/>
      <c r="NZS2" s="425"/>
      <c r="NZT2" s="425"/>
      <c r="NZU2" s="424"/>
      <c r="NZV2" s="424"/>
      <c r="NZW2" s="425"/>
      <c r="NZX2" s="425"/>
      <c r="NZY2" s="425"/>
      <c r="NZZ2" s="425"/>
      <c r="OAA2" s="425"/>
      <c r="OAB2" s="425"/>
      <c r="OAC2" s="424"/>
      <c r="OAD2" s="424"/>
      <c r="OAE2" s="425"/>
      <c r="OAF2" s="425"/>
      <c r="OAG2" s="425"/>
      <c r="OAH2" s="425"/>
      <c r="OAI2" s="425"/>
      <c r="OAJ2" s="425"/>
      <c r="OAK2" s="424"/>
      <c r="OAL2" s="424"/>
      <c r="OAM2" s="425"/>
      <c r="OAN2" s="425"/>
      <c r="OAO2" s="425"/>
      <c r="OAP2" s="425"/>
      <c r="OAQ2" s="425"/>
      <c r="OAR2" s="425"/>
      <c r="OAS2" s="424"/>
      <c r="OAT2" s="424"/>
      <c r="OAU2" s="425"/>
      <c r="OAV2" s="425"/>
      <c r="OAW2" s="425"/>
      <c r="OAX2" s="425"/>
      <c r="OAY2" s="425"/>
      <c r="OAZ2" s="425"/>
      <c r="OBA2" s="424"/>
      <c r="OBB2" s="424"/>
      <c r="OBC2" s="425"/>
      <c r="OBD2" s="425"/>
      <c r="OBE2" s="425"/>
      <c r="OBF2" s="425"/>
      <c r="OBG2" s="425"/>
      <c r="OBH2" s="425"/>
      <c r="OBI2" s="424"/>
      <c r="OBJ2" s="424"/>
      <c r="OBK2" s="425"/>
      <c r="OBL2" s="425"/>
      <c r="OBM2" s="425"/>
      <c r="OBN2" s="425"/>
      <c r="OBO2" s="425"/>
      <c r="OBP2" s="425"/>
      <c r="OBQ2" s="424"/>
      <c r="OBR2" s="424"/>
      <c r="OBS2" s="425"/>
      <c r="OBT2" s="425"/>
      <c r="OBU2" s="425"/>
      <c r="OBV2" s="425"/>
      <c r="OBW2" s="425"/>
      <c r="OBX2" s="425"/>
      <c r="OBY2" s="424"/>
      <c r="OBZ2" s="424"/>
      <c r="OCA2" s="425"/>
      <c r="OCB2" s="425"/>
      <c r="OCC2" s="425"/>
      <c r="OCD2" s="425"/>
      <c r="OCE2" s="425"/>
      <c r="OCF2" s="425"/>
      <c r="OCG2" s="424"/>
      <c r="OCH2" s="424"/>
      <c r="OCI2" s="425"/>
      <c r="OCJ2" s="425"/>
      <c r="OCK2" s="425"/>
      <c r="OCL2" s="425"/>
      <c r="OCM2" s="425"/>
      <c r="OCN2" s="425"/>
      <c r="OCO2" s="424"/>
      <c r="OCP2" s="424"/>
      <c r="OCQ2" s="425"/>
      <c r="OCR2" s="425"/>
      <c r="OCS2" s="425"/>
      <c r="OCT2" s="425"/>
      <c r="OCU2" s="425"/>
      <c r="OCV2" s="425"/>
      <c r="OCW2" s="424"/>
      <c r="OCX2" s="424"/>
      <c r="OCY2" s="425"/>
      <c r="OCZ2" s="425"/>
      <c r="ODA2" s="425"/>
      <c r="ODB2" s="425"/>
      <c r="ODC2" s="425"/>
      <c r="ODD2" s="425"/>
      <c r="ODE2" s="424"/>
      <c r="ODF2" s="424"/>
      <c r="ODG2" s="425"/>
      <c r="ODH2" s="425"/>
      <c r="ODI2" s="425"/>
      <c r="ODJ2" s="425"/>
      <c r="ODK2" s="425"/>
      <c r="ODL2" s="425"/>
      <c r="ODM2" s="424"/>
      <c r="ODN2" s="424"/>
      <c r="ODO2" s="425"/>
      <c r="ODP2" s="425"/>
      <c r="ODQ2" s="425"/>
      <c r="ODR2" s="425"/>
      <c r="ODS2" s="425"/>
      <c r="ODT2" s="425"/>
      <c r="ODU2" s="424"/>
      <c r="ODV2" s="424"/>
      <c r="ODW2" s="425"/>
      <c r="ODX2" s="425"/>
      <c r="ODY2" s="425"/>
      <c r="ODZ2" s="425"/>
      <c r="OEA2" s="425"/>
      <c r="OEB2" s="425"/>
      <c r="OEC2" s="424"/>
      <c r="OED2" s="424"/>
      <c r="OEE2" s="425"/>
      <c r="OEF2" s="425"/>
      <c r="OEG2" s="425"/>
      <c r="OEH2" s="425"/>
      <c r="OEI2" s="425"/>
      <c r="OEJ2" s="425"/>
      <c r="OEK2" s="424"/>
      <c r="OEL2" s="424"/>
      <c r="OEM2" s="425"/>
      <c r="OEN2" s="425"/>
      <c r="OEO2" s="425"/>
      <c r="OEP2" s="425"/>
      <c r="OEQ2" s="425"/>
      <c r="OER2" s="425"/>
      <c r="OES2" s="424"/>
      <c r="OET2" s="424"/>
      <c r="OEU2" s="425"/>
      <c r="OEV2" s="425"/>
      <c r="OEW2" s="425"/>
      <c r="OEX2" s="425"/>
      <c r="OEY2" s="425"/>
      <c r="OEZ2" s="425"/>
      <c r="OFA2" s="424"/>
      <c r="OFB2" s="424"/>
      <c r="OFC2" s="425"/>
      <c r="OFD2" s="425"/>
      <c r="OFE2" s="425"/>
      <c r="OFF2" s="425"/>
      <c r="OFG2" s="425"/>
      <c r="OFH2" s="425"/>
      <c r="OFI2" s="424"/>
      <c r="OFJ2" s="424"/>
      <c r="OFK2" s="425"/>
      <c r="OFL2" s="425"/>
      <c r="OFM2" s="425"/>
      <c r="OFN2" s="425"/>
      <c r="OFO2" s="425"/>
      <c r="OFP2" s="425"/>
      <c r="OFQ2" s="424"/>
      <c r="OFR2" s="424"/>
      <c r="OFS2" s="425"/>
      <c r="OFT2" s="425"/>
      <c r="OFU2" s="425"/>
      <c r="OFV2" s="425"/>
      <c r="OFW2" s="425"/>
      <c r="OFX2" s="425"/>
      <c r="OFY2" s="424"/>
      <c r="OFZ2" s="424"/>
      <c r="OGA2" s="425"/>
      <c r="OGB2" s="425"/>
      <c r="OGC2" s="425"/>
      <c r="OGD2" s="425"/>
      <c r="OGE2" s="425"/>
      <c r="OGF2" s="425"/>
      <c r="OGG2" s="424"/>
      <c r="OGH2" s="424"/>
      <c r="OGI2" s="425"/>
      <c r="OGJ2" s="425"/>
      <c r="OGK2" s="425"/>
      <c r="OGL2" s="425"/>
      <c r="OGM2" s="425"/>
      <c r="OGN2" s="425"/>
      <c r="OGO2" s="424"/>
      <c r="OGP2" s="424"/>
      <c r="OGQ2" s="425"/>
      <c r="OGR2" s="425"/>
      <c r="OGS2" s="425"/>
      <c r="OGT2" s="425"/>
      <c r="OGU2" s="425"/>
      <c r="OGV2" s="425"/>
      <c r="OGW2" s="424"/>
      <c r="OGX2" s="424"/>
      <c r="OGY2" s="425"/>
      <c r="OGZ2" s="425"/>
      <c r="OHA2" s="425"/>
      <c r="OHB2" s="425"/>
      <c r="OHC2" s="425"/>
      <c r="OHD2" s="425"/>
      <c r="OHE2" s="424"/>
      <c r="OHF2" s="424"/>
      <c r="OHG2" s="425"/>
      <c r="OHH2" s="425"/>
      <c r="OHI2" s="425"/>
      <c r="OHJ2" s="425"/>
      <c r="OHK2" s="425"/>
      <c r="OHL2" s="425"/>
      <c r="OHM2" s="424"/>
      <c r="OHN2" s="424"/>
      <c r="OHO2" s="425"/>
      <c r="OHP2" s="425"/>
      <c r="OHQ2" s="425"/>
      <c r="OHR2" s="425"/>
      <c r="OHS2" s="425"/>
      <c r="OHT2" s="425"/>
      <c r="OHU2" s="424"/>
      <c r="OHV2" s="424"/>
      <c r="OHW2" s="425"/>
      <c r="OHX2" s="425"/>
      <c r="OHY2" s="425"/>
      <c r="OHZ2" s="425"/>
      <c r="OIA2" s="425"/>
      <c r="OIB2" s="425"/>
      <c r="OIC2" s="424"/>
      <c r="OID2" s="424"/>
      <c r="OIE2" s="425"/>
      <c r="OIF2" s="425"/>
      <c r="OIG2" s="425"/>
      <c r="OIH2" s="425"/>
      <c r="OII2" s="425"/>
      <c r="OIJ2" s="425"/>
      <c r="OIK2" s="424"/>
      <c r="OIL2" s="424"/>
      <c r="OIM2" s="425"/>
      <c r="OIN2" s="425"/>
      <c r="OIO2" s="425"/>
      <c r="OIP2" s="425"/>
      <c r="OIQ2" s="425"/>
      <c r="OIR2" s="425"/>
      <c r="OIS2" s="424"/>
      <c r="OIT2" s="424"/>
      <c r="OIU2" s="425"/>
      <c r="OIV2" s="425"/>
      <c r="OIW2" s="425"/>
      <c r="OIX2" s="425"/>
      <c r="OIY2" s="425"/>
      <c r="OIZ2" s="425"/>
      <c r="OJA2" s="424"/>
      <c r="OJB2" s="424"/>
      <c r="OJC2" s="425"/>
      <c r="OJD2" s="425"/>
      <c r="OJE2" s="425"/>
      <c r="OJF2" s="425"/>
      <c r="OJG2" s="425"/>
      <c r="OJH2" s="425"/>
      <c r="OJI2" s="424"/>
      <c r="OJJ2" s="424"/>
      <c r="OJK2" s="425"/>
      <c r="OJL2" s="425"/>
      <c r="OJM2" s="425"/>
      <c r="OJN2" s="425"/>
      <c r="OJO2" s="425"/>
      <c r="OJP2" s="425"/>
      <c r="OJQ2" s="424"/>
      <c r="OJR2" s="424"/>
      <c r="OJS2" s="425"/>
      <c r="OJT2" s="425"/>
      <c r="OJU2" s="425"/>
      <c r="OJV2" s="425"/>
      <c r="OJW2" s="425"/>
      <c r="OJX2" s="425"/>
      <c r="OJY2" s="424"/>
      <c r="OJZ2" s="424"/>
      <c r="OKA2" s="425"/>
      <c r="OKB2" s="425"/>
      <c r="OKC2" s="425"/>
      <c r="OKD2" s="425"/>
      <c r="OKE2" s="425"/>
      <c r="OKF2" s="425"/>
      <c r="OKG2" s="424"/>
      <c r="OKH2" s="424"/>
      <c r="OKI2" s="425"/>
      <c r="OKJ2" s="425"/>
      <c r="OKK2" s="425"/>
      <c r="OKL2" s="425"/>
      <c r="OKM2" s="425"/>
      <c r="OKN2" s="425"/>
      <c r="OKO2" s="424"/>
      <c r="OKP2" s="424"/>
      <c r="OKQ2" s="425"/>
      <c r="OKR2" s="425"/>
      <c r="OKS2" s="425"/>
      <c r="OKT2" s="425"/>
      <c r="OKU2" s="425"/>
      <c r="OKV2" s="425"/>
      <c r="OKW2" s="424"/>
      <c r="OKX2" s="424"/>
      <c r="OKY2" s="425"/>
      <c r="OKZ2" s="425"/>
      <c r="OLA2" s="425"/>
      <c r="OLB2" s="425"/>
      <c r="OLC2" s="425"/>
      <c r="OLD2" s="425"/>
      <c r="OLE2" s="424"/>
      <c r="OLF2" s="424"/>
      <c r="OLG2" s="425"/>
      <c r="OLH2" s="425"/>
      <c r="OLI2" s="425"/>
      <c r="OLJ2" s="425"/>
      <c r="OLK2" s="425"/>
      <c r="OLL2" s="425"/>
      <c r="OLM2" s="424"/>
      <c r="OLN2" s="424"/>
      <c r="OLO2" s="425"/>
      <c r="OLP2" s="425"/>
      <c r="OLQ2" s="425"/>
      <c r="OLR2" s="425"/>
      <c r="OLS2" s="425"/>
      <c r="OLT2" s="425"/>
      <c r="OLU2" s="424"/>
      <c r="OLV2" s="424"/>
      <c r="OLW2" s="425"/>
      <c r="OLX2" s="425"/>
      <c r="OLY2" s="425"/>
      <c r="OLZ2" s="425"/>
      <c r="OMA2" s="425"/>
      <c r="OMB2" s="425"/>
      <c r="OMC2" s="424"/>
      <c r="OMD2" s="424"/>
      <c r="OME2" s="425"/>
      <c r="OMF2" s="425"/>
      <c r="OMG2" s="425"/>
      <c r="OMH2" s="425"/>
      <c r="OMI2" s="425"/>
      <c r="OMJ2" s="425"/>
      <c r="OMK2" s="424"/>
      <c r="OML2" s="424"/>
      <c r="OMM2" s="425"/>
      <c r="OMN2" s="425"/>
      <c r="OMO2" s="425"/>
      <c r="OMP2" s="425"/>
      <c r="OMQ2" s="425"/>
      <c r="OMR2" s="425"/>
      <c r="OMS2" s="424"/>
      <c r="OMT2" s="424"/>
      <c r="OMU2" s="425"/>
      <c r="OMV2" s="425"/>
      <c r="OMW2" s="425"/>
      <c r="OMX2" s="425"/>
      <c r="OMY2" s="425"/>
      <c r="OMZ2" s="425"/>
      <c r="ONA2" s="424"/>
      <c r="ONB2" s="424"/>
      <c r="ONC2" s="425"/>
      <c r="OND2" s="425"/>
      <c r="ONE2" s="425"/>
      <c r="ONF2" s="425"/>
      <c r="ONG2" s="425"/>
      <c r="ONH2" s="425"/>
      <c r="ONI2" s="424"/>
      <c r="ONJ2" s="424"/>
      <c r="ONK2" s="425"/>
      <c r="ONL2" s="425"/>
      <c r="ONM2" s="425"/>
      <c r="ONN2" s="425"/>
      <c r="ONO2" s="425"/>
      <c r="ONP2" s="425"/>
      <c r="ONQ2" s="424"/>
      <c r="ONR2" s="424"/>
      <c r="ONS2" s="425"/>
      <c r="ONT2" s="425"/>
      <c r="ONU2" s="425"/>
      <c r="ONV2" s="425"/>
      <c r="ONW2" s="425"/>
      <c r="ONX2" s="425"/>
      <c r="ONY2" s="424"/>
      <c r="ONZ2" s="424"/>
      <c r="OOA2" s="425"/>
      <c r="OOB2" s="425"/>
      <c r="OOC2" s="425"/>
      <c r="OOD2" s="425"/>
      <c r="OOE2" s="425"/>
      <c r="OOF2" s="425"/>
      <c r="OOG2" s="424"/>
      <c r="OOH2" s="424"/>
      <c r="OOI2" s="425"/>
      <c r="OOJ2" s="425"/>
      <c r="OOK2" s="425"/>
      <c r="OOL2" s="425"/>
      <c r="OOM2" s="425"/>
      <c r="OON2" s="425"/>
      <c r="OOO2" s="424"/>
      <c r="OOP2" s="424"/>
      <c r="OOQ2" s="425"/>
      <c r="OOR2" s="425"/>
      <c r="OOS2" s="425"/>
      <c r="OOT2" s="425"/>
      <c r="OOU2" s="425"/>
      <c r="OOV2" s="425"/>
      <c r="OOW2" s="424"/>
      <c r="OOX2" s="424"/>
      <c r="OOY2" s="425"/>
      <c r="OOZ2" s="425"/>
      <c r="OPA2" s="425"/>
      <c r="OPB2" s="425"/>
      <c r="OPC2" s="425"/>
      <c r="OPD2" s="425"/>
      <c r="OPE2" s="424"/>
      <c r="OPF2" s="424"/>
      <c r="OPG2" s="425"/>
      <c r="OPH2" s="425"/>
      <c r="OPI2" s="425"/>
      <c r="OPJ2" s="425"/>
      <c r="OPK2" s="425"/>
      <c r="OPL2" s="425"/>
      <c r="OPM2" s="424"/>
      <c r="OPN2" s="424"/>
      <c r="OPO2" s="425"/>
      <c r="OPP2" s="425"/>
      <c r="OPQ2" s="425"/>
      <c r="OPR2" s="425"/>
      <c r="OPS2" s="425"/>
      <c r="OPT2" s="425"/>
      <c r="OPU2" s="424"/>
      <c r="OPV2" s="424"/>
      <c r="OPW2" s="425"/>
      <c r="OPX2" s="425"/>
      <c r="OPY2" s="425"/>
      <c r="OPZ2" s="425"/>
      <c r="OQA2" s="425"/>
      <c r="OQB2" s="425"/>
      <c r="OQC2" s="424"/>
      <c r="OQD2" s="424"/>
      <c r="OQE2" s="425"/>
      <c r="OQF2" s="425"/>
      <c r="OQG2" s="425"/>
      <c r="OQH2" s="425"/>
      <c r="OQI2" s="425"/>
      <c r="OQJ2" s="425"/>
      <c r="OQK2" s="424"/>
      <c r="OQL2" s="424"/>
      <c r="OQM2" s="425"/>
      <c r="OQN2" s="425"/>
      <c r="OQO2" s="425"/>
      <c r="OQP2" s="425"/>
      <c r="OQQ2" s="425"/>
      <c r="OQR2" s="425"/>
      <c r="OQS2" s="424"/>
      <c r="OQT2" s="424"/>
      <c r="OQU2" s="425"/>
      <c r="OQV2" s="425"/>
      <c r="OQW2" s="425"/>
      <c r="OQX2" s="425"/>
      <c r="OQY2" s="425"/>
      <c r="OQZ2" s="425"/>
      <c r="ORA2" s="424"/>
      <c r="ORB2" s="424"/>
      <c r="ORC2" s="425"/>
      <c r="ORD2" s="425"/>
      <c r="ORE2" s="425"/>
      <c r="ORF2" s="425"/>
      <c r="ORG2" s="425"/>
      <c r="ORH2" s="425"/>
      <c r="ORI2" s="424"/>
      <c r="ORJ2" s="424"/>
      <c r="ORK2" s="425"/>
      <c r="ORL2" s="425"/>
      <c r="ORM2" s="425"/>
      <c r="ORN2" s="425"/>
      <c r="ORO2" s="425"/>
      <c r="ORP2" s="425"/>
      <c r="ORQ2" s="424"/>
      <c r="ORR2" s="424"/>
      <c r="ORS2" s="425"/>
      <c r="ORT2" s="425"/>
      <c r="ORU2" s="425"/>
      <c r="ORV2" s="425"/>
      <c r="ORW2" s="425"/>
      <c r="ORX2" s="425"/>
      <c r="ORY2" s="424"/>
      <c r="ORZ2" s="424"/>
      <c r="OSA2" s="425"/>
      <c r="OSB2" s="425"/>
      <c r="OSC2" s="425"/>
      <c r="OSD2" s="425"/>
      <c r="OSE2" s="425"/>
      <c r="OSF2" s="425"/>
      <c r="OSG2" s="424"/>
      <c r="OSH2" s="424"/>
      <c r="OSI2" s="425"/>
      <c r="OSJ2" s="425"/>
      <c r="OSK2" s="425"/>
      <c r="OSL2" s="425"/>
      <c r="OSM2" s="425"/>
      <c r="OSN2" s="425"/>
      <c r="OSO2" s="424"/>
      <c r="OSP2" s="424"/>
      <c r="OSQ2" s="425"/>
      <c r="OSR2" s="425"/>
      <c r="OSS2" s="425"/>
      <c r="OST2" s="425"/>
      <c r="OSU2" s="425"/>
      <c r="OSV2" s="425"/>
      <c r="OSW2" s="424"/>
      <c r="OSX2" s="424"/>
      <c r="OSY2" s="425"/>
      <c r="OSZ2" s="425"/>
      <c r="OTA2" s="425"/>
      <c r="OTB2" s="425"/>
      <c r="OTC2" s="425"/>
      <c r="OTD2" s="425"/>
      <c r="OTE2" s="424"/>
      <c r="OTF2" s="424"/>
      <c r="OTG2" s="425"/>
      <c r="OTH2" s="425"/>
      <c r="OTI2" s="425"/>
      <c r="OTJ2" s="425"/>
      <c r="OTK2" s="425"/>
      <c r="OTL2" s="425"/>
      <c r="OTM2" s="424"/>
      <c r="OTN2" s="424"/>
      <c r="OTO2" s="425"/>
      <c r="OTP2" s="425"/>
      <c r="OTQ2" s="425"/>
      <c r="OTR2" s="425"/>
      <c r="OTS2" s="425"/>
      <c r="OTT2" s="425"/>
      <c r="OTU2" s="424"/>
      <c r="OTV2" s="424"/>
      <c r="OTW2" s="425"/>
      <c r="OTX2" s="425"/>
      <c r="OTY2" s="425"/>
      <c r="OTZ2" s="425"/>
      <c r="OUA2" s="425"/>
      <c r="OUB2" s="425"/>
      <c r="OUC2" s="424"/>
      <c r="OUD2" s="424"/>
      <c r="OUE2" s="425"/>
      <c r="OUF2" s="425"/>
      <c r="OUG2" s="425"/>
      <c r="OUH2" s="425"/>
      <c r="OUI2" s="425"/>
      <c r="OUJ2" s="425"/>
      <c r="OUK2" s="424"/>
      <c r="OUL2" s="424"/>
      <c r="OUM2" s="425"/>
      <c r="OUN2" s="425"/>
      <c r="OUO2" s="425"/>
      <c r="OUP2" s="425"/>
      <c r="OUQ2" s="425"/>
      <c r="OUR2" s="425"/>
      <c r="OUS2" s="424"/>
      <c r="OUT2" s="424"/>
      <c r="OUU2" s="425"/>
      <c r="OUV2" s="425"/>
      <c r="OUW2" s="425"/>
      <c r="OUX2" s="425"/>
      <c r="OUY2" s="425"/>
      <c r="OUZ2" s="425"/>
      <c r="OVA2" s="424"/>
      <c r="OVB2" s="424"/>
      <c r="OVC2" s="425"/>
      <c r="OVD2" s="425"/>
      <c r="OVE2" s="425"/>
      <c r="OVF2" s="425"/>
      <c r="OVG2" s="425"/>
      <c r="OVH2" s="425"/>
      <c r="OVI2" s="424"/>
      <c r="OVJ2" s="424"/>
      <c r="OVK2" s="425"/>
      <c r="OVL2" s="425"/>
      <c r="OVM2" s="425"/>
      <c r="OVN2" s="425"/>
      <c r="OVO2" s="425"/>
      <c r="OVP2" s="425"/>
      <c r="OVQ2" s="424"/>
      <c r="OVR2" s="424"/>
      <c r="OVS2" s="425"/>
      <c r="OVT2" s="425"/>
      <c r="OVU2" s="425"/>
      <c r="OVV2" s="425"/>
      <c r="OVW2" s="425"/>
      <c r="OVX2" s="425"/>
      <c r="OVY2" s="424"/>
      <c r="OVZ2" s="424"/>
      <c r="OWA2" s="425"/>
      <c r="OWB2" s="425"/>
      <c r="OWC2" s="425"/>
      <c r="OWD2" s="425"/>
      <c r="OWE2" s="425"/>
      <c r="OWF2" s="425"/>
      <c r="OWG2" s="424"/>
      <c r="OWH2" s="424"/>
      <c r="OWI2" s="425"/>
      <c r="OWJ2" s="425"/>
      <c r="OWK2" s="425"/>
      <c r="OWL2" s="425"/>
      <c r="OWM2" s="425"/>
      <c r="OWN2" s="425"/>
      <c r="OWO2" s="424"/>
      <c r="OWP2" s="424"/>
      <c r="OWQ2" s="425"/>
      <c r="OWR2" s="425"/>
      <c r="OWS2" s="425"/>
      <c r="OWT2" s="425"/>
      <c r="OWU2" s="425"/>
      <c r="OWV2" s="425"/>
      <c r="OWW2" s="424"/>
      <c r="OWX2" s="424"/>
      <c r="OWY2" s="425"/>
      <c r="OWZ2" s="425"/>
      <c r="OXA2" s="425"/>
      <c r="OXB2" s="425"/>
      <c r="OXC2" s="425"/>
      <c r="OXD2" s="425"/>
      <c r="OXE2" s="424"/>
      <c r="OXF2" s="424"/>
      <c r="OXG2" s="425"/>
      <c r="OXH2" s="425"/>
      <c r="OXI2" s="425"/>
      <c r="OXJ2" s="425"/>
      <c r="OXK2" s="425"/>
      <c r="OXL2" s="425"/>
      <c r="OXM2" s="424"/>
      <c r="OXN2" s="424"/>
      <c r="OXO2" s="425"/>
      <c r="OXP2" s="425"/>
      <c r="OXQ2" s="425"/>
      <c r="OXR2" s="425"/>
      <c r="OXS2" s="425"/>
      <c r="OXT2" s="425"/>
      <c r="OXU2" s="424"/>
      <c r="OXV2" s="424"/>
      <c r="OXW2" s="425"/>
      <c r="OXX2" s="425"/>
      <c r="OXY2" s="425"/>
      <c r="OXZ2" s="425"/>
      <c r="OYA2" s="425"/>
      <c r="OYB2" s="425"/>
      <c r="OYC2" s="424"/>
      <c r="OYD2" s="424"/>
      <c r="OYE2" s="425"/>
      <c r="OYF2" s="425"/>
      <c r="OYG2" s="425"/>
      <c r="OYH2" s="425"/>
      <c r="OYI2" s="425"/>
      <c r="OYJ2" s="425"/>
      <c r="OYK2" s="424"/>
      <c r="OYL2" s="424"/>
      <c r="OYM2" s="425"/>
      <c r="OYN2" s="425"/>
      <c r="OYO2" s="425"/>
      <c r="OYP2" s="425"/>
      <c r="OYQ2" s="425"/>
      <c r="OYR2" s="425"/>
      <c r="OYS2" s="424"/>
      <c r="OYT2" s="424"/>
      <c r="OYU2" s="425"/>
      <c r="OYV2" s="425"/>
      <c r="OYW2" s="425"/>
      <c r="OYX2" s="425"/>
      <c r="OYY2" s="425"/>
      <c r="OYZ2" s="425"/>
      <c r="OZA2" s="424"/>
      <c r="OZB2" s="424"/>
      <c r="OZC2" s="425"/>
      <c r="OZD2" s="425"/>
      <c r="OZE2" s="425"/>
      <c r="OZF2" s="425"/>
      <c r="OZG2" s="425"/>
      <c r="OZH2" s="425"/>
      <c r="OZI2" s="424"/>
      <c r="OZJ2" s="424"/>
      <c r="OZK2" s="425"/>
      <c r="OZL2" s="425"/>
      <c r="OZM2" s="425"/>
      <c r="OZN2" s="425"/>
      <c r="OZO2" s="425"/>
      <c r="OZP2" s="425"/>
      <c r="OZQ2" s="424"/>
      <c r="OZR2" s="424"/>
      <c r="OZS2" s="425"/>
      <c r="OZT2" s="425"/>
      <c r="OZU2" s="425"/>
      <c r="OZV2" s="425"/>
      <c r="OZW2" s="425"/>
      <c r="OZX2" s="425"/>
      <c r="OZY2" s="424"/>
      <c r="OZZ2" s="424"/>
      <c r="PAA2" s="425"/>
      <c r="PAB2" s="425"/>
      <c r="PAC2" s="425"/>
      <c r="PAD2" s="425"/>
      <c r="PAE2" s="425"/>
      <c r="PAF2" s="425"/>
      <c r="PAG2" s="424"/>
      <c r="PAH2" s="424"/>
      <c r="PAI2" s="425"/>
      <c r="PAJ2" s="425"/>
      <c r="PAK2" s="425"/>
      <c r="PAL2" s="425"/>
      <c r="PAM2" s="425"/>
      <c r="PAN2" s="425"/>
      <c r="PAO2" s="424"/>
      <c r="PAP2" s="424"/>
      <c r="PAQ2" s="425"/>
      <c r="PAR2" s="425"/>
      <c r="PAS2" s="425"/>
      <c r="PAT2" s="425"/>
      <c r="PAU2" s="425"/>
      <c r="PAV2" s="425"/>
      <c r="PAW2" s="424"/>
      <c r="PAX2" s="424"/>
      <c r="PAY2" s="425"/>
      <c r="PAZ2" s="425"/>
      <c r="PBA2" s="425"/>
      <c r="PBB2" s="425"/>
      <c r="PBC2" s="425"/>
      <c r="PBD2" s="425"/>
      <c r="PBE2" s="424"/>
      <c r="PBF2" s="424"/>
      <c r="PBG2" s="425"/>
      <c r="PBH2" s="425"/>
      <c r="PBI2" s="425"/>
      <c r="PBJ2" s="425"/>
      <c r="PBK2" s="425"/>
      <c r="PBL2" s="425"/>
      <c r="PBM2" s="424"/>
      <c r="PBN2" s="424"/>
      <c r="PBO2" s="425"/>
      <c r="PBP2" s="425"/>
      <c r="PBQ2" s="425"/>
      <c r="PBR2" s="425"/>
      <c r="PBS2" s="425"/>
      <c r="PBT2" s="425"/>
      <c r="PBU2" s="424"/>
      <c r="PBV2" s="424"/>
      <c r="PBW2" s="425"/>
      <c r="PBX2" s="425"/>
      <c r="PBY2" s="425"/>
      <c r="PBZ2" s="425"/>
      <c r="PCA2" s="425"/>
      <c r="PCB2" s="425"/>
      <c r="PCC2" s="424"/>
      <c r="PCD2" s="424"/>
      <c r="PCE2" s="425"/>
      <c r="PCF2" s="425"/>
      <c r="PCG2" s="425"/>
      <c r="PCH2" s="425"/>
      <c r="PCI2" s="425"/>
      <c r="PCJ2" s="425"/>
      <c r="PCK2" s="424"/>
      <c r="PCL2" s="424"/>
      <c r="PCM2" s="425"/>
      <c r="PCN2" s="425"/>
      <c r="PCO2" s="425"/>
      <c r="PCP2" s="425"/>
      <c r="PCQ2" s="425"/>
      <c r="PCR2" s="425"/>
      <c r="PCS2" s="424"/>
      <c r="PCT2" s="424"/>
      <c r="PCU2" s="425"/>
      <c r="PCV2" s="425"/>
      <c r="PCW2" s="425"/>
      <c r="PCX2" s="425"/>
      <c r="PCY2" s="425"/>
      <c r="PCZ2" s="425"/>
      <c r="PDA2" s="424"/>
      <c r="PDB2" s="424"/>
      <c r="PDC2" s="425"/>
      <c r="PDD2" s="425"/>
      <c r="PDE2" s="425"/>
      <c r="PDF2" s="425"/>
      <c r="PDG2" s="425"/>
      <c r="PDH2" s="425"/>
      <c r="PDI2" s="424"/>
      <c r="PDJ2" s="424"/>
      <c r="PDK2" s="425"/>
      <c r="PDL2" s="425"/>
      <c r="PDM2" s="425"/>
      <c r="PDN2" s="425"/>
      <c r="PDO2" s="425"/>
      <c r="PDP2" s="425"/>
      <c r="PDQ2" s="424"/>
      <c r="PDR2" s="424"/>
      <c r="PDS2" s="425"/>
      <c r="PDT2" s="425"/>
      <c r="PDU2" s="425"/>
      <c r="PDV2" s="425"/>
      <c r="PDW2" s="425"/>
      <c r="PDX2" s="425"/>
      <c r="PDY2" s="424"/>
      <c r="PDZ2" s="424"/>
      <c r="PEA2" s="425"/>
      <c r="PEB2" s="425"/>
      <c r="PEC2" s="425"/>
      <c r="PED2" s="425"/>
      <c r="PEE2" s="425"/>
      <c r="PEF2" s="425"/>
      <c r="PEG2" s="424"/>
      <c r="PEH2" s="424"/>
      <c r="PEI2" s="425"/>
      <c r="PEJ2" s="425"/>
      <c r="PEK2" s="425"/>
      <c r="PEL2" s="425"/>
      <c r="PEM2" s="425"/>
      <c r="PEN2" s="425"/>
      <c r="PEO2" s="424"/>
      <c r="PEP2" s="424"/>
      <c r="PEQ2" s="425"/>
      <c r="PER2" s="425"/>
      <c r="PES2" s="425"/>
      <c r="PET2" s="425"/>
      <c r="PEU2" s="425"/>
      <c r="PEV2" s="425"/>
      <c r="PEW2" s="424"/>
      <c r="PEX2" s="424"/>
      <c r="PEY2" s="425"/>
      <c r="PEZ2" s="425"/>
      <c r="PFA2" s="425"/>
      <c r="PFB2" s="425"/>
      <c r="PFC2" s="425"/>
      <c r="PFD2" s="425"/>
      <c r="PFE2" s="424"/>
      <c r="PFF2" s="424"/>
      <c r="PFG2" s="425"/>
      <c r="PFH2" s="425"/>
      <c r="PFI2" s="425"/>
      <c r="PFJ2" s="425"/>
      <c r="PFK2" s="425"/>
      <c r="PFL2" s="425"/>
      <c r="PFM2" s="424"/>
      <c r="PFN2" s="424"/>
      <c r="PFO2" s="425"/>
      <c r="PFP2" s="425"/>
      <c r="PFQ2" s="425"/>
      <c r="PFR2" s="425"/>
      <c r="PFS2" s="425"/>
      <c r="PFT2" s="425"/>
      <c r="PFU2" s="424"/>
      <c r="PFV2" s="424"/>
      <c r="PFW2" s="425"/>
      <c r="PFX2" s="425"/>
      <c r="PFY2" s="425"/>
      <c r="PFZ2" s="425"/>
      <c r="PGA2" s="425"/>
      <c r="PGB2" s="425"/>
      <c r="PGC2" s="424"/>
      <c r="PGD2" s="424"/>
      <c r="PGE2" s="425"/>
      <c r="PGF2" s="425"/>
      <c r="PGG2" s="425"/>
      <c r="PGH2" s="425"/>
      <c r="PGI2" s="425"/>
      <c r="PGJ2" s="425"/>
      <c r="PGK2" s="424"/>
      <c r="PGL2" s="424"/>
      <c r="PGM2" s="425"/>
      <c r="PGN2" s="425"/>
      <c r="PGO2" s="425"/>
      <c r="PGP2" s="425"/>
      <c r="PGQ2" s="425"/>
      <c r="PGR2" s="425"/>
      <c r="PGS2" s="424"/>
      <c r="PGT2" s="424"/>
      <c r="PGU2" s="425"/>
      <c r="PGV2" s="425"/>
      <c r="PGW2" s="425"/>
      <c r="PGX2" s="425"/>
      <c r="PGY2" s="425"/>
      <c r="PGZ2" s="425"/>
      <c r="PHA2" s="424"/>
      <c r="PHB2" s="424"/>
      <c r="PHC2" s="425"/>
      <c r="PHD2" s="425"/>
      <c r="PHE2" s="425"/>
      <c r="PHF2" s="425"/>
      <c r="PHG2" s="425"/>
      <c r="PHH2" s="425"/>
      <c r="PHI2" s="424"/>
      <c r="PHJ2" s="424"/>
      <c r="PHK2" s="425"/>
      <c r="PHL2" s="425"/>
      <c r="PHM2" s="425"/>
      <c r="PHN2" s="425"/>
      <c r="PHO2" s="425"/>
      <c r="PHP2" s="425"/>
      <c r="PHQ2" s="424"/>
      <c r="PHR2" s="424"/>
      <c r="PHS2" s="425"/>
      <c r="PHT2" s="425"/>
      <c r="PHU2" s="425"/>
      <c r="PHV2" s="425"/>
      <c r="PHW2" s="425"/>
      <c r="PHX2" s="425"/>
      <c r="PHY2" s="424"/>
      <c r="PHZ2" s="424"/>
      <c r="PIA2" s="425"/>
      <c r="PIB2" s="425"/>
      <c r="PIC2" s="425"/>
      <c r="PID2" s="425"/>
      <c r="PIE2" s="425"/>
      <c r="PIF2" s="425"/>
      <c r="PIG2" s="424"/>
      <c r="PIH2" s="424"/>
      <c r="PII2" s="425"/>
      <c r="PIJ2" s="425"/>
      <c r="PIK2" s="425"/>
      <c r="PIL2" s="425"/>
      <c r="PIM2" s="425"/>
      <c r="PIN2" s="425"/>
      <c r="PIO2" s="424"/>
      <c r="PIP2" s="424"/>
      <c r="PIQ2" s="425"/>
      <c r="PIR2" s="425"/>
      <c r="PIS2" s="425"/>
      <c r="PIT2" s="425"/>
      <c r="PIU2" s="425"/>
      <c r="PIV2" s="425"/>
      <c r="PIW2" s="424"/>
      <c r="PIX2" s="424"/>
      <c r="PIY2" s="425"/>
      <c r="PIZ2" s="425"/>
      <c r="PJA2" s="425"/>
      <c r="PJB2" s="425"/>
      <c r="PJC2" s="425"/>
      <c r="PJD2" s="425"/>
      <c r="PJE2" s="424"/>
      <c r="PJF2" s="424"/>
      <c r="PJG2" s="425"/>
      <c r="PJH2" s="425"/>
      <c r="PJI2" s="425"/>
      <c r="PJJ2" s="425"/>
      <c r="PJK2" s="425"/>
      <c r="PJL2" s="425"/>
      <c r="PJM2" s="424"/>
      <c r="PJN2" s="424"/>
      <c r="PJO2" s="425"/>
      <c r="PJP2" s="425"/>
      <c r="PJQ2" s="425"/>
      <c r="PJR2" s="425"/>
      <c r="PJS2" s="425"/>
      <c r="PJT2" s="425"/>
      <c r="PJU2" s="424"/>
      <c r="PJV2" s="424"/>
      <c r="PJW2" s="425"/>
      <c r="PJX2" s="425"/>
      <c r="PJY2" s="425"/>
      <c r="PJZ2" s="425"/>
      <c r="PKA2" s="425"/>
      <c r="PKB2" s="425"/>
      <c r="PKC2" s="424"/>
      <c r="PKD2" s="424"/>
      <c r="PKE2" s="425"/>
      <c r="PKF2" s="425"/>
      <c r="PKG2" s="425"/>
      <c r="PKH2" s="425"/>
      <c r="PKI2" s="425"/>
      <c r="PKJ2" s="425"/>
      <c r="PKK2" s="424"/>
      <c r="PKL2" s="424"/>
      <c r="PKM2" s="425"/>
      <c r="PKN2" s="425"/>
      <c r="PKO2" s="425"/>
      <c r="PKP2" s="425"/>
      <c r="PKQ2" s="425"/>
      <c r="PKR2" s="425"/>
      <c r="PKS2" s="424"/>
      <c r="PKT2" s="424"/>
      <c r="PKU2" s="425"/>
      <c r="PKV2" s="425"/>
      <c r="PKW2" s="425"/>
      <c r="PKX2" s="425"/>
      <c r="PKY2" s="425"/>
      <c r="PKZ2" s="425"/>
      <c r="PLA2" s="424"/>
      <c r="PLB2" s="424"/>
      <c r="PLC2" s="425"/>
      <c r="PLD2" s="425"/>
      <c r="PLE2" s="425"/>
      <c r="PLF2" s="425"/>
      <c r="PLG2" s="425"/>
      <c r="PLH2" s="425"/>
      <c r="PLI2" s="424"/>
      <c r="PLJ2" s="424"/>
      <c r="PLK2" s="425"/>
      <c r="PLL2" s="425"/>
      <c r="PLM2" s="425"/>
      <c r="PLN2" s="425"/>
      <c r="PLO2" s="425"/>
      <c r="PLP2" s="425"/>
      <c r="PLQ2" s="424"/>
      <c r="PLR2" s="424"/>
      <c r="PLS2" s="425"/>
      <c r="PLT2" s="425"/>
      <c r="PLU2" s="425"/>
      <c r="PLV2" s="425"/>
      <c r="PLW2" s="425"/>
      <c r="PLX2" s="425"/>
      <c r="PLY2" s="424"/>
      <c r="PLZ2" s="424"/>
      <c r="PMA2" s="425"/>
      <c r="PMB2" s="425"/>
      <c r="PMC2" s="425"/>
      <c r="PMD2" s="425"/>
      <c r="PME2" s="425"/>
      <c r="PMF2" s="425"/>
      <c r="PMG2" s="424"/>
      <c r="PMH2" s="424"/>
      <c r="PMI2" s="425"/>
      <c r="PMJ2" s="425"/>
      <c r="PMK2" s="425"/>
      <c r="PML2" s="425"/>
      <c r="PMM2" s="425"/>
      <c r="PMN2" s="425"/>
      <c r="PMO2" s="424"/>
      <c r="PMP2" s="424"/>
      <c r="PMQ2" s="425"/>
      <c r="PMR2" s="425"/>
      <c r="PMS2" s="425"/>
      <c r="PMT2" s="425"/>
      <c r="PMU2" s="425"/>
      <c r="PMV2" s="425"/>
      <c r="PMW2" s="424"/>
      <c r="PMX2" s="424"/>
      <c r="PMY2" s="425"/>
      <c r="PMZ2" s="425"/>
      <c r="PNA2" s="425"/>
      <c r="PNB2" s="425"/>
      <c r="PNC2" s="425"/>
      <c r="PND2" s="425"/>
      <c r="PNE2" s="424"/>
      <c r="PNF2" s="424"/>
      <c r="PNG2" s="425"/>
      <c r="PNH2" s="425"/>
      <c r="PNI2" s="425"/>
      <c r="PNJ2" s="425"/>
      <c r="PNK2" s="425"/>
      <c r="PNL2" s="425"/>
      <c r="PNM2" s="424"/>
      <c r="PNN2" s="424"/>
      <c r="PNO2" s="425"/>
      <c r="PNP2" s="425"/>
      <c r="PNQ2" s="425"/>
      <c r="PNR2" s="425"/>
      <c r="PNS2" s="425"/>
      <c r="PNT2" s="425"/>
      <c r="PNU2" s="424"/>
      <c r="PNV2" s="424"/>
      <c r="PNW2" s="425"/>
      <c r="PNX2" s="425"/>
      <c r="PNY2" s="425"/>
      <c r="PNZ2" s="425"/>
      <c r="POA2" s="425"/>
      <c r="POB2" s="425"/>
      <c r="POC2" s="424"/>
      <c r="POD2" s="424"/>
      <c r="POE2" s="425"/>
      <c r="POF2" s="425"/>
      <c r="POG2" s="425"/>
      <c r="POH2" s="425"/>
      <c r="POI2" s="425"/>
      <c r="POJ2" s="425"/>
      <c r="POK2" s="424"/>
      <c r="POL2" s="424"/>
      <c r="POM2" s="425"/>
      <c r="PON2" s="425"/>
      <c r="POO2" s="425"/>
      <c r="POP2" s="425"/>
      <c r="POQ2" s="425"/>
      <c r="POR2" s="425"/>
      <c r="POS2" s="424"/>
      <c r="POT2" s="424"/>
      <c r="POU2" s="425"/>
      <c r="POV2" s="425"/>
      <c r="POW2" s="425"/>
      <c r="POX2" s="425"/>
      <c r="POY2" s="425"/>
      <c r="POZ2" s="425"/>
      <c r="PPA2" s="424"/>
      <c r="PPB2" s="424"/>
      <c r="PPC2" s="425"/>
      <c r="PPD2" s="425"/>
      <c r="PPE2" s="425"/>
      <c r="PPF2" s="425"/>
      <c r="PPG2" s="425"/>
      <c r="PPH2" s="425"/>
      <c r="PPI2" s="424"/>
      <c r="PPJ2" s="424"/>
      <c r="PPK2" s="425"/>
      <c r="PPL2" s="425"/>
      <c r="PPM2" s="425"/>
      <c r="PPN2" s="425"/>
      <c r="PPO2" s="425"/>
      <c r="PPP2" s="425"/>
      <c r="PPQ2" s="424"/>
      <c r="PPR2" s="424"/>
      <c r="PPS2" s="425"/>
      <c r="PPT2" s="425"/>
      <c r="PPU2" s="425"/>
      <c r="PPV2" s="425"/>
      <c r="PPW2" s="425"/>
      <c r="PPX2" s="425"/>
      <c r="PPY2" s="424"/>
      <c r="PPZ2" s="424"/>
      <c r="PQA2" s="425"/>
      <c r="PQB2" s="425"/>
      <c r="PQC2" s="425"/>
      <c r="PQD2" s="425"/>
      <c r="PQE2" s="425"/>
      <c r="PQF2" s="425"/>
      <c r="PQG2" s="424"/>
      <c r="PQH2" s="424"/>
      <c r="PQI2" s="425"/>
      <c r="PQJ2" s="425"/>
      <c r="PQK2" s="425"/>
      <c r="PQL2" s="425"/>
      <c r="PQM2" s="425"/>
      <c r="PQN2" s="425"/>
      <c r="PQO2" s="424"/>
      <c r="PQP2" s="424"/>
      <c r="PQQ2" s="425"/>
      <c r="PQR2" s="425"/>
      <c r="PQS2" s="425"/>
      <c r="PQT2" s="425"/>
      <c r="PQU2" s="425"/>
      <c r="PQV2" s="425"/>
      <c r="PQW2" s="424"/>
      <c r="PQX2" s="424"/>
      <c r="PQY2" s="425"/>
      <c r="PQZ2" s="425"/>
      <c r="PRA2" s="425"/>
      <c r="PRB2" s="425"/>
      <c r="PRC2" s="425"/>
      <c r="PRD2" s="425"/>
      <c r="PRE2" s="424"/>
      <c r="PRF2" s="424"/>
      <c r="PRG2" s="425"/>
      <c r="PRH2" s="425"/>
      <c r="PRI2" s="425"/>
      <c r="PRJ2" s="425"/>
      <c r="PRK2" s="425"/>
      <c r="PRL2" s="425"/>
      <c r="PRM2" s="424"/>
      <c r="PRN2" s="424"/>
      <c r="PRO2" s="425"/>
      <c r="PRP2" s="425"/>
      <c r="PRQ2" s="425"/>
      <c r="PRR2" s="425"/>
      <c r="PRS2" s="425"/>
      <c r="PRT2" s="425"/>
      <c r="PRU2" s="424"/>
      <c r="PRV2" s="424"/>
      <c r="PRW2" s="425"/>
      <c r="PRX2" s="425"/>
      <c r="PRY2" s="425"/>
      <c r="PRZ2" s="425"/>
      <c r="PSA2" s="425"/>
      <c r="PSB2" s="425"/>
      <c r="PSC2" s="424"/>
      <c r="PSD2" s="424"/>
      <c r="PSE2" s="425"/>
      <c r="PSF2" s="425"/>
      <c r="PSG2" s="425"/>
      <c r="PSH2" s="425"/>
      <c r="PSI2" s="425"/>
      <c r="PSJ2" s="425"/>
      <c r="PSK2" s="424"/>
      <c r="PSL2" s="424"/>
      <c r="PSM2" s="425"/>
      <c r="PSN2" s="425"/>
      <c r="PSO2" s="425"/>
      <c r="PSP2" s="425"/>
      <c r="PSQ2" s="425"/>
      <c r="PSR2" s="425"/>
      <c r="PSS2" s="424"/>
      <c r="PST2" s="424"/>
      <c r="PSU2" s="425"/>
      <c r="PSV2" s="425"/>
      <c r="PSW2" s="425"/>
      <c r="PSX2" s="425"/>
      <c r="PSY2" s="425"/>
      <c r="PSZ2" s="425"/>
      <c r="PTA2" s="424"/>
      <c r="PTB2" s="424"/>
      <c r="PTC2" s="425"/>
      <c r="PTD2" s="425"/>
      <c r="PTE2" s="425"/>
      <c r="PTF2" s="425"/>
      <c r="PTG2" s="425"/>
      <c r="PTH2" s="425"/>
      <c r="PTI2" s="424"/>
      <c r="PTJ2" s="424"/>
      <c r="PTK2" s="425"/>
      <c r="PTL2" s="425"/>
      <c r="PTM2" s="425"/>
      <c r="PTN2" s="425"/>
      <c r="PTO2" s="425"/>
      <c r="PTP2" s="425"/>
      <c r="PTQ2" s="424"/>
      <c r="PTR2" s="424"/>
      <c r="PTS2" s="425"/>
      <c r="PTT2" s="425"/>
      <c r="PTU2" s="425"/>
      <c r="PTV2" s="425"/>
      <c r="PTW2" s="425"/>
      <c r="PTX2" s="425"/>
      <c r="PTY2" s="424"/>
      <c r="PTZ2" s="424"/>
      <c r="PUA2" s="425"/>
      <c r="PUB2" s="425"/>
      <c r="PUC2" s="425"/>
      <c r="PUD2" s="425"/>
      <c r="PUE2" s="425"/>
      <c r="PUF2" s="425"/>
      <c r="PUG2" s="424"/>
      <c r="PUH2" s="424"/>
      <c r="PUI2" s="425"/>
      <c r="PUJ2" s="425"/>
      <c r="PUK2" s="425"/>
      <c r="PUL2" s="425"/>
      <c r="PUM2" s="425"/>
      <c r="PUN2" s="425"/>
      <c r="PUO2" s="424"/>
      <c r="PUP2" s="424"/>
      <c r="PUQ2" s="425"/>
      <c r="PUR2" s="425"/>
      <c r="PUS2" s="425"/>
      <c r="PUT2" s="425"/>
      <c r="PUU2" s="425"/>
      <c r="PUV2" s="425"/>
      <c r="PUW2" s="424"/>
      <c r="PUX2" s="424"/>
      <c r="PUY2" s="425"/>
      <c r="PUZ2" s="425"/>
      <c r="PVA2" s="425"/>
      <c r="PVB2" s="425"/>
      <c r="PVC2" s="425"/>
      <c r="PVD2" s="425"/>
      <c r="PVE2" s="424"/>
      <c r="PVF2" s="424"/>
      <c r="PVG2" s="425"/>
      <c r="PVH2" s="425"/>
      <c r="PVI2" s="425"/>
      <c r="PVJ2" s="425"/>
      <c r="PVK2" s="425"/>
      <c r="PVL2" s="425"/>
      <c r="PVM2" s="424"/>
      <c r="PVN2" s="424"/>
      <c r="PVO2" s="425"/>
      <c r="PVP2" s="425"/>
      <c r="PVQ2" s="425"/>
      <c r="PVR2" s="425"/>
      <c r="PVS2" s="425"/>
      <c r="PVT2" s="425"/>
      <c r="PVU2" s="424"/>
      <c r="PVV2" s="424"/>
      <c r="PVW2" s="425"/>
      <c r="PVX2" s="425"/>
      <c r="PVY2" s="425"/>
      <c r="PVZ2" s="425"/>
      <c r="PWA2" s="425"/>
      <c r="PWB2" s="425"/>
      <c r="PWC2" s="424"/>
      <c r="PWD2" s="424"/>
      <c r="PWE2" s="425"/>
      <c r="PWF2" s="425"/>
      <c r="PWG2" s="425"/>
      <c r="PWH2" s="425"/>
      <c r="PWI2" s="425"/>
      <c r="PWJ2" s="425"/>
      <c r="PWK2" s="424"/>
      <c r="PWL2" s="424"/>
      <c r="PWM2" s="425"/>
      <c r="PWN2" s="425"/>
      <c r="PWO2" s="425"/>
      <c r="PWP2" s="425"/>
      <c r="PWQ2" s="425"/>
      <c r="PWR2" s="425"/>
      <c r="PWS2" s="424"/>
      <c r="PWT2" s="424"/>
      <c r="PWU2" s="425"/>
      <c r="PWV2" s="425"/>
      <c r="PWW2" s="425"/>
      <c r="PWX2" s="425"/>
      <c r="PWY2" s="425"/>
      <c r="PWZ2" s="425"/>
      <c r="PXA2" s="424"/>
      <c r="PXB2" s="424"/>
      <c r="PXC2" s="425"/>
      <c r="PXD2" s="425"/>
      <c r="PXE2" s="425"/>
      <c r="PXF2" s="425"/>
      <c r="PXG2" s="425"/>
      <c r="PXH2" s="425"/>
      <c r="PXI2" s="424"/>
      <c r="PXJ2" s="424"/>
      <c r="PXK2" s="425"/>
      <c r="PXL2" s="425"/>
      <c r="PXM2" s="425"/>
      <c r="PXN2" s="425"/>
      <c r="PXO2" s="425"/>
      <c r="PXP2" s="425"/>
      <c r="PXQ2" s="424"/>
      <c r="PXR2" s="424"/>
      <c r="PXS2" s="425"/>
      <c r="PXT2" s="425"/>
      <c r="PXU2" s="425"/>
      <c r="PXV2" s="425"/>
      <c r="PXW2" s="425"/>
      <c r="PXX2" s="425"/>
      <c r="PXY2" s="424"/>
      <c r="PXZ2" s="424"/>
      <c r="PYA2" s="425"/>
      <c r="PYB2" s="425"/>
      <c r="PYC2" s="425"/>
      <c r="PYD2" s="425"/>
      <c r="PYE2" s="425"/>
      <c r="PYF2" s="425"/>
      <c r="PYG2" s="424"/>
      <c r="PYH2" s="424"/>
      <c r="PYI2" s="425"/>
      <c r="PYJ2" s="425"/>
      <c r="PYK2" s="425"/>
      <c r="PYL2" s="425"/>
      <c r="PYM2" s="425"/>
      <c r="PYN2" s="425"/>
      <c r="PYO2" s="424"/>
      <c r="PYP2" s="424"/>
      <c r="PYQ2" s="425"/>
      <c r="PYR2" s="425"/>
      <c r="PYS2" s="425"/>
      <c r="PYT2" s="425"/>
      <c r="PYU2" s="425"/>
      <c r="PYV2" s="425"/>
      <c r="PYW2" s="424"/>
      <c r="PYX2" s="424"/>
      <c r="PYY2" s="425"/>
      <c r="PYZ2" s="425"/>
      <c r="PZA2" s="425"/>
      <c r="PZB2" s="425"/>
      <c r="PZC2" s="425"/>
      <c r="PZD2" s="425"/>
      <c r="PZE2" s="424"/>
      <c r="PZF2" s="424"/>
      <c r="PZG2" s="425"/>
      <c r="PZH2" s="425"/>
      <c r="PZI2" s="425"/>
      <c r="PZJ2" s="425"/>
      <c r="PZK2" s="425"/>
      <c r="PZL2" s="425"/>
      <c r="PZM2" s="424"/>
      <c r="PZN2" s="424"/>
      <c r="PZO2" s="425"/>
      <c r="PZP2" s="425"/>
      <c r="PZQ2" s="425"/>
      <c r="PZR2" s="425"/>
      <c r="PZS2" s="425"/>
      <c r="PZT2" s="425"/>
      <c r="PZU2" s="424"/>
      <c r="PZV2" s="424"/>
      <c r="PZW2" s="425"/>
      <c r="PZX2" s="425"/>
      <c r="PZY2" s="425"/>
      <c r="PZZ2" s="425"/>
      <c r="QAA2" s="425"/>
      <c r="QAB2" s="425"/>
      <c r="QAC2" s="424"/>
      <c r="QAD2" s="424"/>
      <c r="QAE2" s="425"/>
      <c r="QAF2" s="425"/>
      <c r="QAG2" s="425"/>
      <c r="QAH2" s="425"/>
      <c r="QAI2" s="425"/>
      <c r="QAJ2" s="425"/>
      <c r="QAK2" s="424"/>
      <c r="QAL2" s="424"/>
      <c r="QAM2" s="425"/>
      <c r="QAN2" s="425"/>
      <c r="QAO2" s="425"/>
      <c r="QAP2" s="425"/>
      <c r="QAQ2" s="425"/>
      <c r="QAR2" s="425"/>
      <c r="QAS2" s="424"/>
      <c r="QAT2" s="424"/>
      <c r="QAU2" s="425"/>
      <c r="QAV2" s="425"/>
      <c r="QAW2" s="425"/>
      <c r="QAX2" s="425"/>
      <c r="QAY2" s="425"/>
      <c r="QAZ2" s="425"/>
      <c r="QBA2" s="424"/>
      <c r="QBB2" s="424"/>
      <c r="QBC2" s="425"/>
      <c r="QBD2" s="425"/>
      <c r="QBE2" s="425"/>
      <c r="QBF2" s="425"/>
      <c r="QBG2" s="425"/>
      <c r="QBH2" s="425"/>
      <c r="QBI2" s="424"/>
      <c r="QBJ2" s="424"/>
      <c r="QBK2" s="425"/>
      <c r="QBL2" s="425"/>
      <c r="QBM2" s="425"/>
      <c r="QBN2" s="425"/>
      <c r="QBO2" s="425"/>
      <c r="QBP2" s="425"/>
      <c r="QBQ2" s="424"/>
      <c r="QBR2" s="424"/>
      <c r="QBS2" s="425"/>
      <c r="QBT2" s="425"/>
      <c r="QBU2" s="425"/>
      <c r="QBV2" s="425"/>
      <c r="QBW2" s="425"/>
      <c r="QBX2" s="425"/>
      <c r="QBY2" s="424"/>
      <c r="QBZ2" s="424"/>
      <c r="QCA2" s="425"/>
      <c r="QCB2" s="425"/>
      <c r="QCC2" s="425"/>
      <c r="QCD2" s="425"/>
      <c r="QCE2" s="425"/>
      <c r="QCF2" s="425"/>
      <c r="QCG2" s="424"/>
      <c r="QCH2" s="424"/>
      <c r="QCI2" s="425"/>
      <c r="QCJ2" s="425"/>
      <c r="QCK2" s="425"/>
      <c r="QCL2" s="425"/>
      <c r="QCM2" s="425"/>
      <c r="QCN2" s="425"/>
      <c r="QCO2" s="424"/>
      <c r="QCP2" s="424"/>
      <c r="QCQ2" s="425"/>
      <c r="QCR2" s="425"/>
      <c r="QCS2" s="425"/>
      <c r="QCT2" s="425"/>
      <c r="QCU2" s="425"/>
      <c r="QCV2" s="425"/>
      <c r="QCW2" s="424"/>
      <c r="QCX2" s="424"/>
      <c r="QCY2" s="425"/>
      <c r="QCZ2" s="425"/>
      <c r="QDA2" s="425"/>
      <c r="QDB2" s="425"/>
      <c r="QDC2" s="425"/>
      <c r="QDD2" s="425"/>
      <c r="QDE2" s="424"/>
      <c r="QDF2" s="424"/>
      <c r="QDG2" s="425"/>
      <c r="QDH2" s="425"/>
      <c r="QDI2" s="425"/>
      <c r="QDJ2" s="425"/>
      <c r="QDK2" s="425"/>
      <c r="QDL2" s="425"/>
      <c r="QDM2" s="424"/>
      <c r="QDN2" s="424"/>
      <c r="QDO2" s="425"/>
      <c r="QDP2" s="425"/>
      <c r="QDQ2" s="425"/>
      <c r="QDR2" s="425"/>
      <c r="QDS2" s="425"/>
      <c r="QDT2" s="425"/>
      <c r="QDU2" s="424"/>
      <c r="QDV2" s="424"/>
      <c r="QDW2" s="425"/>
      <c r="QDX2" s="425"/>
      <c r="QDY2" s="425"/>
      <c r="QDZ2" s="425"/>
      <c r="QEA2" s="425"/>
      <c r="QEB2" s="425"/>
      <c r="QEC2" s="424"/>
      <c r="QED2" s="424"/>
      <c r="QEE2" s="425"/>
      <c r="QEF2" s="425"/>
      <c r="QEG2" s="425"/>
      <c r="QEH2" s="425"/>
      <c r="QEI2" s="425"/>
      <c r="QEJ2" s="425"/>
      <c r="QEK2" s="424"/>
      <c r="QEL2" s="424"/>
      <c r="QEM2" s="425"/>
      <c r="QEN2" s="425"/>
      <c r="QEO2" s="425"/>
      <c r="QEP2" s="425"/>
      <c r="QEQ2" s="425"/>
      <c r="QER2" s="425"/>
      <c r="QES2" s="424"/>
      <c r="QET2" s="424"/>
      <c r="QEU2" s="425"/>
      <c r="QEV2" s="425"/>
      <c r="QEW2" s="425"/>
      <c r="QEX2" s="425"/>
      <c r="QEY2" s="425"/>
      <c r="QEZ2" s="425"/>
      <c r="QFA2" s="424"/>
      <c r="QFB2" s="424"/>
      <c r="QFC2" s="425"/>
      <c r="QFD2" s="425"/>
      <c r="QFE2" s="425"/>
      <c r="QFF2" s="425"/>
      <c r="QFG2" s="425"/>
      <c r="QFH2" s="425"/>
      <c r="QFI2" s="424"/>
      <c r="QFJ2" s="424"/>
      <c r="QFK2" s="425"/>
      <c r="QFL2" s="425"/>
      <c r="QFM2" s="425"/>
      <c r="QFN2" s="425"/>
      <c r="QFO2" s="425"/>
      <c r="QFP2" s="425"/>
      <c r="QFQ2" s="424"/>
      <c r="QFR2" s="424"/>
      <c r="QFS2" s="425"/>
      <c r="QFT2" s="425"/>
      <c r="QFU2" s="425"/>
      <c r="QFV2" s="425"/>
      <c r="QFW2" s="425"/>
      <c r="QFX2" s="425"/>
      <c r="QFY2" s="424"/>
      <c r="QFZ2" s="424"/>
      <c r="QGA2" s="425"/>
      <c r="QGB2" s="425"/>
      <c r="QGC2" s="425"/>
      <c r="QGD2" s="425"/>
      <c r="QGE2" s="425"/>
      <c r="QGF2" s="425"/>
      <c r="QGG2" s="424"/>
      <c r="QGH2" s="424"/>
      <c r="QGI2" s="425"/>
      <c r="QGJ2" s="425"/>
      <c r="QGK2" s="425"/>
      <c r="QGL2" s="425"/>
      <c r="QGM2" s="425"/>
      <c r="QGN2" s="425"/>
      <c r="QGO2" s="424"/>
      <c r="QGP2" s="424"/>
      <c r="QGQ2" s="425"/>
      <c r="QGR2" s="425"/>
      <c r="QGS2" s="425"/>
      <c r="QGT2" s="425"/>
      <c r="QGU2" s="425"/>
      <c r="QGV2" s="425"/>
      <c r="QGW2" s="424"/>
      <c r="QGX2" s="424"/>
      <c r="QGY2" s="425"/>
      <c r="QGZ2" s="425"/>
      <c r="QHA2" s="425"/>
      <c r="QHB2" s="425"/>
      <c r="QHC2" s="425"/>
      <c r="QHD2" s="425"/>
      <c r="QHE2" s="424"/>
      <c r="QHF2" s="424"/>
      <c r="QHG2" s="425"/>
      <c r="QHH2" s="425"/>
      <c r="QHI2" s="425"/>
      <c r="QHJ2" s="425"/>
      <c r="QHK2" s="425"/>
      <c r="QHL2" s="425"/>
      <c r="QHM2" s="424"/>
      <c r="QHN2" s="424"/>
      <c r="QHO2" s="425"/>
      <c r="QHP2" s="425"/>
      <c r="QHQ2" s="425"/>
      <c r="QHR2" s="425"/>
      <c r="QHS2" s="425"/>
      <c r="QHT2" s="425"/>
      <c r="QHU2" s="424"/>
      <c r="QHV2" s="424"/>
      <c r="QHW2" s="425"/>
      <c r="QHX2" s="425"/>
      <c r="QHY2" s="425"/>
      <c r="QHZ2" s="425"/>
      <c r="QIA2" s="425"/>
      <c r="QIB2" s="425"/>
      <c r="QIC2" s="424"/>
      <c r="QID2" s="424"/>
      <c r="QIE2" s="425"/>
      <c r="QIF2" s="425"/>
      <c r="QIG2" s="425"/>
      <c r="QIH2" s="425"/>
      <c r="QII2" s="425"/>
      <c r="QIJ2" s="425"/>
      <c r="QIK2" s="424"/>
      <c r="QIL2" s="424"/>
      <c r="QIM2" s="425"/>
      <c r="QIN2" s="425"/>
      <c r="QIO2" s="425"/>
      <c r="QIP2" s="425"/>
      <c r="QIQ2" s="425"/>
      <c r="QIR2" s="425"/>
      <c r="QIS2" s="424"/>
      <c r="QIT2" s="424"/>
      <c r="QIU2" s="425"/>
      <c r="QIV2" s="425"/>
      <c r="QIW2" s="425"/>
      <c r="QIX2" s="425"/>
      <c r="QIY2" s="425"/>
      <c r="QIZ2" s="425"/>
      <c r="QJA2" s="424"/>
      <c r="QJB2" s="424"/>
      <c r="QJC2" s="425"/>
      <c r="QJD2" s="425"/>
      <c r="QJE2" s="425"/>
      <c r="QJF2" s="425"/>
      <c r="QJG2" s="425"/>
      <c r="QJH2" s="425"/>
      <c r="QJI2" s="424"/>
      <c r="QJJ2" s="424"/>
      <c r="QJK2" s="425"/>
      <c r="QJL2" s="425"/>
      <c r="QJM2" s="425"/>
      <c r="QJN2" s="425"/>
      <c r="QJO2" s="425"/>
      <c r="QJP2" s="425"/>
      <c r="QJQ2" s="424"/>
      <c r="QJR2" s="424"/>
      <c r="QJS2" s="425"/>
      <c r="QJT2" s="425"/>
      <c r="QJU2" s="425"/>
      <c r="QJV2" s="425"/>
      <c r="QJW2" s="425"/>
      <c r="QJX2" s="425"/>
      <c r="QJY2" s="424"/>
      <c r="QJZ2" s="424"/>
      <c r="QKA2" s="425"/>
      <c r="QKB2" s="425"/>
      <c r="QKC2" s="425"/>
      <c r="QKD2" s="425"/>
      <c r="QKE2" s="425"/>
      <c r="QKF2" s="425"/>
      <c r="QKG2" s="424"/>
      <c r="QKH2" s="424"/>
      <c r="QKI2" s="425"/>
      <c r="QKJ2" s="425"/>
      <c r="QKK2" s="425"/>
      <c r="QKL2" s="425"/>
      <c r="QKM2" s="425"/>
      <c r="QKN2" s="425"/>
      <c r="QKO2" s="424"/>
      <c r="QKP2" s="424"/>
      <c r="QKQ2" s="425"/>
      <c r="QKR2" s="425"/>
      <c r="QKS2" s="425"/>
      <c r="QKT2" s="425"/>
      <c r="QKU2" s="425"/>
      <c r="QKV2" s="425"/>
      <c r="QKW2" s="424"/>
      <c r="QKX2" s="424"/>
      <c r="QKY2" s="425"/>
      <c r="QKZ2" s="425"/>
      <c r="QLA2" s="425"/>
      <c r="QLB2" s="425"/>
      <c r="QLC2" s="425"/>
      <c r="QLD2" s="425"/>
      <c r="QLE2" s="424"/>
      <c r="QLF2" s="424"/>
      <c r="QLG2" s="425"/>
      <c r="QLH2" s="425"/>
      <c r="QLI2" s="425"/>
      <c r="QLJ2" s="425"/>
      <c r="QLK2" s="425"/>
      <c r="QLL2" s="425"/>
      <c r="QLM2" s="424"/>
      <c r="QLN2" s="424"/>
      <c r="QLO2" s="425"/>
      <c r="QLP2" s="425"/>
      <c r="QLQ2" s="425"/>
      <c r="QLR2" s="425"/>
      <c r="QLS2" s="425"/>
      <c r="QLT2" s="425"/>
      <c r="QLU2" s="424"/>
      <c r="QLV2" s="424"/>
      <c r="QLW2" s="425"/>
      <c r="QLX2" s="425"/>
      <c r="QLY2" s="425"/>
      <c r="QLZ2" s="425"/>
      <c r="QMA2" s="425"/>
      <c r="QMB2" s="425"/>
      <c r="QMC2" s="424"/>
      <c r="QMD2" s="424"/>
      <c r="QME2" s="425"/>
      <c r="QMF2" s="425"/>
      <c r="QMG2" s="425"/>
      <c r="QMH2" s="425"/>
      <c r="QMI2" s="425"/>
      <c r="QMJ2" s="425"/>
      <c r="QMK2" s="424"/>
      <c r="QML2" s="424"/>
      <c r="QMM2" s="425"/>
      <c r="QMN2" s="425"/>
      <c r="QMO2" s="425"/>
      <c r="QMP2" s="425"/>
      <c r="QMQ2" s="425"/>
      <c r="QMR2" s="425"/>
      <c r="QMS2" s="424"/>
      <c r="QMT2" s="424"/>
      <c r="QMU2" s="425"/>
      <c r="QMV2" s="425"/>
      <c r="QMW2" s="425"/>
      <c r="QMX2" s="425"/>
      <c r="QMY2" s="425"/>
      <c r="QMZ2" s="425"/>
      <c r="QNA2" s="424"/>
      <c r="QNB2" s="424"/>
      <c r="QNC2" s="425"/>
      <c r="QND2" s="425"/>
      <c r="QNE2" s="425"/>
      <c r="QNF2" s="425"/>
      <c r="QNG2" s="425"/>
      <c r="QNH2" s="425"/>
      <c r="QNI2" s="424"/>
      <c r="QNJ2" s="424"/>
      <c r="QNK2" s="425"/>
      <c r="QNL2" s="425"/>
      <c r="QNM2" s="425"/>
      <c r="QNN2" s="425"/>
      <c r="QNO2" s="425"/>
      <c r="QNP2" s="425"/>
      <c r="QNQ2" s="424"/>
      <c r="QNR2" s="424"/>
      <c r="QNS2" s="425"/>
      <c r="QNT2" s="425"/>
      <c r="QNU2" s="425"/>
      <c r="QNV2" s="425"/>
      <c r="QNW2" s="425"/>
      <c r="QNX2" s="425"/>
      <c r="QNY2" s="424"/>
      <c r="QNZ2" s="424"/>
      <c r="QOA2" s="425"/>
      <c r="QOB2" s="425"/>
      <c r="QOC2" s="425"/>
      <c r="QOD2" s="425"/>
      <c r="QOE2" s="425"/>
      <c r="QOF2" s="425"/>
      <c r="QOG2" s="424"/>
      <c r="QOH2" s="424"/>
      <c r="QOI2" s="425"/>
      <c r="QOJ2" s="425"/>
      <c r="QOK2" s="425"/>
      <c r="QOL2" s="425"/>
      <c r="QOM2" s="425"/>
      <c r="QON2" s="425"/>
      <c r="QOO2" s="424"/>
      <c r="QOP2" s="424"/>
      <c r="QOQ2" s="425"/>
      <c r="QOR2" s="425"/>
      <c r="QOS2" s="425"/>
      <c r="QOT2" s="425"/>
      <c r="QOU2" s="425"/>
      <c r="QOV2" s="425"/>
      <c r="QOW2" s="424"/>
      <c r="QOX2" s="424"/>
      <c r="QOY2" s="425"/>
      <c r="QOZ2" s="425"/>
      <c r="QPA2" s="425"/>
      <c r="QPB2" s="425"/>
      <c r="QPC2" s="425"/>
      <c r="QPD2" s="425"/>
      <c r="QPE2" s="424"/>
      <c r="QPF2" s="424"/>
      <c r="QPG2" s="425"/>
      <c r="QPH2" s="425"/>
      <c r="QPI2" s="425"/>
      <c r="QPJ2" s="425"/>
      <c r="QPK2" s="425"/>
      <c r="QPL2" s="425"/>
      <c r="QPM2" s="424"/>
      <c r="QPN2" s="424"/>
      <c r="QPO2" s="425"/>
      <c r="QPP2" s="425"/>
      <c r="QPQ2" s="425"/>
      <c r="QPR2" s="425"/>
      <c r="QPS2" s="425"/>
      <c r="QPT2" s="425"/>
      <c r="QPU2" s="424"/>
      <c r="QPV2" s="424"/>
      <c r="QPW2" s="425"/>
      <c r="QPX2" s="425"/>
      <c r="QPY2" s="425"/>
      <c r="QPZ2" s="425"/>
      <c r="QQA2" s="425"/>
      <c r="QQB2" s="425"/>
      <c r="QQC2" s="424"/>
      <c r="QQD2" s="424"/>
      <c r="QQE2" s="425"/>
      <c r="QQF2" s="425"/>
      <c r="QQG2" s="425"/>
      <c r="QQH2" s="425"/>
      <c r="QQI2" s="425"/>
      <c r="QQJ2" s="425"/>
      <c r="QQK2" s="424"/>
      <c r="QQL2" s="424"/>
      <c r="QQM2" s="425"/>
      <c r="QQN2" s="425"/>
      <c r="QQO2" s="425"/>
      <c r="QQP2" s="425"/>
      <c r="QQQ2" s="425"/>
      <c r="QQR2" s="425"/>
      <c r="QQS2" s="424"/>
      <c r="QQT2" s="424"/>
      <c r="QQU2" s="425"/>
      <c r="QQV2" s="425"/>
      <c r="QQW2" s="425"/>
      <c r="QQX2" s="425"/>
      <c r="QQY2" s="425"/>
      <c r="QQZ2" s="425"/>
      <c r="QRA2" s="424"/>
      <c r="QRB2" s="424"/>
      <c r="QRC2" s="425"/>
      <c r="QRD2" s="425"/>
      <c r="QRE2" s="425"/>
      <c r="QRF2" s="425"/>
      <c r="QRG2" s="425"/>
      <c r="QRH2" s="425"/>
      <c r="QRI2" s="424"/>
      <c r="QRJ2" s="424"/>
      <c r="QRK2" s="425"/>
      <c r="QRL2" s="425"/>
      <c r="QRM2" s="425"/>
      <c r="QRN2" s="425"/>
      <c r="QRO2" s="425"/>
      <c r="QRP2" s="425"/>
      <c r="QRQ2" s="424"/>
      <c r="QRR2" s="424"/>
      <c r="QRS2" s="425"/>
      <c r="QRT2" s="425"/>
      <c r="QRU2" s="425"/>
      <c r="QRV2" s="425"/>
      <c r="QRW2" s="425"/>
      <c r="QRX2" s="425"/>
      <c r="QRY2" s="424"/>
      <c r="QRZ2" s="424"/>
      <c r="QSA2" s="425"/>
      <c r="QSB2" s="425"/>
      <c r="QSC2" s="425"/>
      <c r="QSD2" s="425"/>
      <c r="QSE2" s="425"/>
      <c r="QSF2" s="425"/>
      <c r="QSG2" s="424"/>
      <c r="QSH2" s="424"/>
      <c r="QSI2" s="425"/>
      <c r="QSJ2" s="425"/>
      <c r="QSK2" s="425"/>
      <c r="QSL2" s="425"/>
      <c r="QSM2" s="425"/>
      <c r="QSN2" s="425"/>
      <c r="QSO2" s="424"/>
      <c r="QSP2" s="424"/>
      <c r="QSQ2" s="425"/>
      <c r="QSR2" s="425"/>
      <c r="QSS2" s="425"/>
      <c r="QST2" s="425"/>
      <c r="QSU2" s="425"/>
      <c r="QSV2" s="425"/>
      <c r="QSW2" s="424"/>
      <c r="QSX2" s="424"/>
      <c r="QSY2" s="425"/>
      <c r="QSZ2" s="425"/>
      <c r="QTA2" s="425"/>
      <c r="QTB2" s="425"/>
      <c r="QTC2" s="425"/>
      <c r="QTD2" s="425"/>
      <c r="QTE2" s="424"/>
      <c r="QTF2" s="424"/>
      <c r="QTG2" s="425"/>
      <c r="QTH2" s="425"/>
      <c r="QTI2" s="425"/>
      <c r="QTJ2" s="425"/>
      <c r="QTK2" s="425"/>
      <c r="QTL2" s="425"/>
      <c r="QTM2" s="424"/>
      <c r="QTN2" s="424"/>
      <c r="QTO2" s="425"/>
      <c r="QTP2" s="425"/>
      <c r="QTQ2" s="425"/>
      <c r="QTR2" s="425"/>
      <c r="QTS2" s="425"/>
      <c r="QTT2" s="425"/>
      <c r="QTU2" s="424"/>
      <c r="QTV2" s="424"/>
      <c r="QTW2" s="425"/>
      <c r="QTX2" s="425"/>
      <c r="QTY2" s="425"/>
      <c r="QTZ2" s="425"/>
      <c r="QUA2" s="425"/>
      <c r="QUB2" s="425"/>
      <c r="QUC2" s="424"/>
      <c r="QUD2" s="424"/>
      <c r="QUE2" s="425"/>
      <c r="QUF2" s="425"/>
      <c r="QUG2" s="425"/>
      <c r="QUH2" s="425"/>
      <c r="QUI2" s="425"/>
      <c r="QUJ2" s="425"/>
      <c r="QUK2" s="424"/>
      <c r="QUL2" s="424"/>
      <c r="QUM2" s="425"/>
      <c r="QUN2" s="425"/>
      <c r="QUO2" s="425"/>
      <c r="QUP2" s="425"/>
      <c r="QUQ2" s="425"/>
      <c r="QUR2" s="425"/>
      <c r="QUS2" s="424"/>
      <c r="QUT2" s="424"/>
      <c r="QUU2" s="425"/>
      <c r="QUV2" s="425"/>
      <c r="QUW2" s="425"/>
      <c r="QUX2" s="425"/>
      <c r="QUY2" s="425"/>
      <c r="QUZ2" s="425"/>
      <c r="QVA2" s="424"/>
      <c r="QVB2" s="424"/>
      <c r="QVC2" s="425"/>
      <c r="QVD2" s="425"/>
      <c r="QVE2" s="425"/>
      <c r="QVF2" s="425"/>
      <c r="QVG2" s="425"/>
      <c r="QVH2" s="425"/>
      <c r="QVI2" s="424"/>
      <c r="QVJ2" s="424"/>
      <c r="QVK2" s="425"/>
      <c r="QVL2" s="425"/>
      <c r="QVM2" s="425"/>
      <c r="QVN2" s="425"/>
      <c r="QVO2" s="425"/>
      <c r="QVP2" s="425"/>
      <c r="QVQ2" s="424"/>
      <c r="QVR2" s="424"/>
      <c r="QVS2" s="425"/>
      <c r="QVT2" s="425"/>
      <c r="QVU2" s="425"/>
      <c r="QVV2" s="425"/>
      <c r="QVW2" s="425"/>
      <c r="QVX2" s="425"/>
      <c r="QVY2" s="424"/>
      <c r="QVZ2" s="424"/>
      <c r="QWA2" s="425"/>
      <c r="QWB2" s="425"/>
      <c r="QWC2" s="425"/>
      <c r="QWD2" s="425"/>
      <c r="QWE2" s="425"/>
      <c r="QWF2" s="425"/>
      <c r="QWG2" s="424"/>
      <c r="QWH2" s="424"/>
      <c r="QWI2" s="425"/>
      <c r="QWJ2" s="425"/>
      <c r="QWK2" s="425"/>
      <c r="QWL2" s="425"/>
      <c r="QWM2" s="425"/>
      <c r="QWN2" s="425"/>
      <c r="QWO2" s="424"/>
      <c r="QWP2" s="424"/>
      <c r="QWQ2" s="425"/>
      <c r="QWR2" s="425"/>
      <c r="QWS2" s="425"/>
      <c r="QWT2" s="425"/>
      <c r="QWU2" s="425"/>
      <c r="QWV2" s="425"/>
      <c r="QWW2" s="424"/>
      <c r="QWX2" s="424"/>
      <c r="QWY2" s="425"/>
      <c r="QWZ2" s="425"/>
      <c r="QXA2" s="425"/>
      <c r="QXB2" s="425"/>
      <c r="QXC2" s="425"/>
      <c r="QXD2" s="425"/>
      <c r="QXE2" s="424"/>
      <c r="QXF2" s="424"/>
      <c r="QXG2" s="425"/>
      <c r="QXH2" s="425"/>
      <c r="QXI2" s="425"/>
      <c r="QXJ2" s="425"/>
      <c r="QXK2" s="425"/>
      <c r="QXL2" s="425"/>
      <c r="QXM2" s="424"/>
      <c r="QXN2" s="424"/>
      <c r="QXO2" s="425"/>
      <c r="QXP2" s="425"/>
      <c r="QXQ2" s="425"/>
      <c r="QXR2" s="425"/>
      <c r="QXS2" s="425"/>
      <c r="QXT2" s="425"/>
      <c r="QXU2" s="424"/>
      <c r="QXV2" s="424"/>
      <c r="QXW2" s="425"/>
      <c r="QXX2" s="425"/>
      <c r="QXY2" s="425"/>
      <c r="QXZ2" s="425"/>
      <c r="QYA2" s="425"/>
      <c r="QYB2" s="425"/>
      <c r="QYC2" s="424"/>
      <c r="QYD2" s="424"/>
      <c r="QYE2" s="425"/>
      <c r="QYF2" s="425"/>
      <c r="QYG2" s="425"/>
      <c r="QYH2" s="425"/>
      <c r="QYI2" s="425"/>
      <c r="QYJ2" s="425"/>
      <c r="QYK2" s="424"/>
      <c r="QYL2" s="424"/>
      <c r="QYM2" s="425"/>
      <c r="QYN2" s="425"/>
      <c r="QYO2" s="425"/>
      <c r="QYP2" s="425"/>
      <c r="QYQ2" s="425"/>
      <c r="QYR2" s="425"/>
      <c r="QYS2" s="424"/>
      <c r="QYT2" s="424"/>
      <c r="QYU2" s="425"/>
      <c r="QYV2" s="425"/>
      <c r="QYW2" s="425"/>
      <c r="QYX2" s="425"/>
      <c r="QYY2" s="425"/>
      <c r="QYZ2" s="425"/>
      <c r="QZA2" s="424"/>
      <c r="QZB2" s="424"/>
      <c r="QZC2" s="425"/>
      <c r="QZD2" s="425"/>
      <c r="QZE2" s="425"/>
      <c r="QZF2" s="425"/>
      <c r="QZG2" s="425"/>
      <c r="QZH2" s="425"/>
      <c r="QZI2" s="424"/>
      <c r="QZJ2" s="424"/>
      <c r="QZK2" s="425"/>
      <c r="QZL2" s="425"/>
      <c r="QZM2" s="425"/>
      <c r="QZN2" s="425"/>
      <c r="QZO2" s="425"/>
      <c r="QZP2" s="425"/>
      <c r="QZQ2" s="424"/>
      <c r="QZR2" s="424"/>
      <c r="QZS2" s="425"/>
      <c r="QZT2" s="425"/>
      <c r="QZU2" s="425"/>
      <c r="QZV2" s="425"/>
      <c r="QZW2" s="425"/>
      <c r="QZX2" s="425"/>
      <c r="QZY2" s="424"/>
      <c r="QZZ2" s="424"/>
      <c r="RAA2" s="425"/>
      <c r="RAB2" s="425"/>
      <c r="RAC2" s="425"/>
      <c r="RAD2" s="425"/>
      <c r="RAE2" s="425"/>
      <c r="RAF2" s="425"/>
      <c r="RAG2" s="424"/>
      <c r="RAH2" s="424"/>
      <c r="RAI2" s="425"/>
      <c r="RAJ2" s="425"/>
      <c r="RAK2" s="425"/>
      <c r="RAL2" s="425"/>
      <c r="RAM2" s="425"/>
      <c r="RAN2" s="425"/>
      <c r="RAO2" s="424"/>
      <c r="RAP2" s="424"/>
      <c r="RAQ2" s="425"/>
      <c r="RAR2" s="425"/>
      <c r="RAS2" s="425"/>
      <c r="RAT2" s="425"/>
      <c r="RAU2" s="425"/>
      <c r="RAV2" s="425"/>
      <c r="RAW2" s="424"/>
      <c r="RAX2" s="424"/>
      <c r="RAY2" s="425"/>
      <c r="RAZ2" s="425"/>
      <c r="RBA2" s="425"/>
      <c r="RBB2" s="425"/>
      <c r="RBC2" s="425"/>
      <c r="RBD2" s="425"/>
      <c r="RBE2" s="424"/>
      <c r="RBF2" s="424"/>
      <c r="RBG2" s="425"/>
      <c r="RBH2" s="425"/>
      <c r="RBI2" s="425"/>
      <c r="RBJ2" s="425"/>
      <c r="RBK2" s="425"/>
      <c r="RBL2" s="425"/>
      <c r="RBM2" s="424"/>
      <c r="RBN2" s="424"/>
      <c r="RBO2" s="425"/>
      <c r="RBP2" s="425"/>
      <c r="RBQ2" s="425"/>
      <c r="RBR2" s="425"/>
      <c r="RBS2" s="425"/>
      <c r="RBT2" s="425"/>
      <c r="RBU2" s="424"/>
      <c r="RBV2" s="424"/>
      <c r="RBW2" s="425"/>
      <c r="RBX2" s="425"/>
      <c r="RBY2" s="425"/>
      <c r="RBZ2" s="425"/>
      <c r="RCA2" s="425"/>
      <c r="RCB2" s="425"/>
      <c r="RCC2" s="424"/>
      <c r="RCD2" s="424"/>
      <c r="RCE2" s="425"/>
      <c r="RCF2" s="425"/>
      <c r="RCG2" s="425"/>
      <c r="RCH2" s="425"/>
      <c r="RCI2" s="425"/>
      <c r="RCJ2" s="425"/>
      <c r="RCK2" s="424"/>
      <c r="RCL2" s="424"/>
      <c r="RCM2" s="425"/>
      <c r="RCN2" s="425"/>
      <c r="RCO2" s="425"/>
      <c r="RCP2" s="425"/>
      <c r="RCQ2" s="425"/>
      <c r="RCR2" s="425"/>
      <c r="RCS2" s="424"/>
      <c r="RCT2" s="424"/>
      <c r="RCU2" s="425"/>
      <c r="RCV2" s="425"/>
      <c r="RCW2" s="425"/>
      <c r="RCX2" s="425"/>
      <c r="RCY2" s="425"/>
      <c r="RCZ2" s="425"/>
      <c r="RDA2" s="424"/>
      <c r="RDB2" s="424"/>
      <c r="RDC2" s="425"/>
      <c r="RDD2" s="425"/>
      <c r="RDE2" s="425"/>
      <c r="RDF2" s="425"/>
      <c r="RDG2" s="425"/>
      <c r="RDH2" s="425"/>
      <c r="RDI2" s="424"/>
      <c r="RDJ2" s="424"/>
      <c r="RDK2" s="425"/>
      <c r="RDL2" s="425"/>
      <c r="RDM2" s="425"/>
      <c r="RDN2" s="425"/>
      <c r="RDO2" s="425"/>
      <c r="RDP2" s="425"/>
      <c r="RDQ2" s="424"/>
      <c r="RDR2" s="424"/>
      <c r="RDS2" s="425"/>
      <c r="RDT2" s="425"/>
      <c r="RDU2" s="425"/>
      <c r="RDV2" s="425"/>
      <c r="RDW2" s="425"/>
      <c r="RDX2" s="425"/>
      <c r="RDY2" s="424"/>
      <c r="RDZ2" s="424"/>
      <c r="REA2" s="425"/>
      <c r="REB2" s="425"/>
      <c r="REC2" s="425"/>
      <c r="RED2" s="425"/>
      <c r="REE2" s="425"/>
      <c r="REF2" s="425"/>
      <c r="REG2" s="424"/>
      <c r="REH2" s="424"/>
      <c r="REI2" s="425"/>
      <c r="REJ2" s="425"/>
      <c r="REK2" s="425"/>
      <c r="REL2" s="425"/>
      <c r="REM2" s="425"/>
      <c r="REN2" s="425"/>
      <c r="REO2" s="424"/>
      <c r="REP2" s="424"/>
      <c r="REQ2" s="425"/>
      <c r="RER2" s="425"/>
      <c r="RES2" s="425"/>
      <c r="RET2" s="425"/>
      <c r="REU2" s="425"/>
      <c r="REV2" s="425"/>
      <c r="REW2" s="424"/>
      <c r="REX2" s="424"/>
      <c r="REY2" s="425"/>
      <c r="REZ2" s="425"/>
      <c r="RFA2" s="425"/>
      <c r="RFB2" s="425"/>
      <c r="RFC2" s="425"/>
      <c r="RFD2" s="425"/>
      <c r="RFE2" s="424"/>
      <c r="RFF2" s="424"/>
      <c r="RFG2" s="425"/>
      <c r="RFH2" s="425"/>
      <c r="RFI2" s="425"/>
      <c r="RFJ2" s="425"/>
      <c r="RFK2" s="425"/>
      <c r="RFL2" s="425"/>
      <c r="RFM2" s="424"/>
      <c r="RFN2" s="424"/>
      <c r="RFO2" s="425"/>
      <c r="RFP2" s="425"/>
      <c r="RFQ2" s="425"/>
      <c r="RFR2" s="425"/>
      <c r="RFS2" s="425"/>
      <c r="RFT2" s="425"/>
      <c r="RFU2" s="424"/>
      <c r="RFV2" s="424"/>
      <c r="RFW2" s="425"/>
      <c r="RFX2" s="425"/>
      <c r="RFY2" s="425"/>
      <c r="RFZ2" s="425"/>
      <c r="RGA2" s="425"/>
      <c r="RGB2" s="425"/>
      <c r="RGC2" s="424"/>
      <c r="RGD2" s="424"/>
      <c r="RGE2" s="425"/>
      <c r="RGF2" s="425"/>
      <c r="RGG2" s="425"/>
      <c r="RGH2" s="425"/>
      <c r="RGI2" s="425"/>
      <c r="RGJ2" s="425"/>
      <c r="RGK2" s="424"/>
      <c r="RGL2" s="424"/>
      <c r="RGM2" s="425"/>
      <c r="RGN2" s="425"/>
      <c r="RGO2" s="425"/>
      <c r="RGP2" s="425"/>
      <c r="RGQ2" s="425"/>
      <c r="RGR2" s="425"/>
      <c r="RGS2" s="424"/>
      <c r="RGT2" s="424"/>
      <c r="RGU2" s="425"/>
      <c r="RGV2" s="425"/>
      <c r="RGW2" s="425"/>
      <c r="RGX2" s="425"/>
      <c r="RGY2" s="425"/>
      <c r="RGZ2" s="425"/>
      <c r="RHA2" s="424"/>
      <c r="RHB2" s="424"/>
      <c r="RHC2" s="425"/>
      <c r="RHD2" s="425"/>
      <c r="RHE2" s="425"/>
      <c r="RHF2" s="425"/>
      <c r="RHG2" s="425"/>
      <c r="RHH2" s="425"/>
      <c r="RHI2" s="424"/>
      <c r="RHJ2" s="424"/>
      <c r="RHK2" s="425"/>
      <c r="RHL2" s="425"/>
      <c r="RHM2" s="425"/>
      <c r="RHN2" s="425"/>
      <c r="RHO2" s="425"/>
      <c r="RHP2" s="425"/>
      <c r="RHQ2" s="424"/>
      <c r="RHR2" s="424"/>
      <c r="RHS2" s="425"/>
      <c r="RHT2" s="425"/>
      <c r="RHU2" s="425"/>
      <c r="RHV2" s="425"/>
      <c r="RHW2" s="425"/>
      <c r="RHX2" s="425"/>
      <c r="RHY2" s="424"/>
      <c r="RHZ2" s="424"/>
      <c r="RIA2" s="425"/>
      <c r="RIB2" s="425"/>
      <c r="RIC2" s="425"/>
      <c r="RID2" s="425"/>
      <c r="RIE2" s="425"/>
      <c r="RIF2" s="425"/>
      <c r="RIG2" s="424"/>
      <c r="RIH2" s="424"/>
      <c r="RII2" s="425"/>
      <c r="RIJ2" s="425"/>
      <c r="RIK2" s="425"/>
      <c r="RIL2" s="425"/>
      <c r="RIM2" s="425"/>
      <c r="RIN2" s="425"/>
      <c r="RIO2" s="424"/>
      <c r="RIP2" s="424"/>
      <c r="RIQ2" s="425"/>
      <c r="RIR2" s="425"/>
      <c r="RIS2" s="425"/>
      <c r="RIT2" s="425"/>
      <c r="RIU2" s="425"/>
      <c r="RIV2" s="425"/>
      <c r="RIW2" s="424"/>
      <c r="RIX2" s="424"/>
      <c r="RIY2" s="425"/>
      <c r="RIZ2" s="425"/>
      <c r="RJA2" s="425"/>
      <c r="RJB2" s="425"/>
      <c r="RJC2" s="425"/>
      <c r="RJD2" s="425"/>
      <c r="RJE2" s="424"/>
      <c r="RJF2" s="424"/>
      <c r="RJG2" s="425"/>
      <c r="RJH2" s="425"/>
      <c r="RJI2" s="425"/>
      <c r="RJJ2" s="425"/>
      <c r="RJK2" s="425"/>
      <c r="RJL2" s="425"/>
      <c r="RJM2" s="424"/>
      <c r="RJN2" s="424"/>
      <c r="RJO2" s="425"/>
      <c r="RJP2" s="425"/>
      <c r="RJQ2" s="425"/>
      <c r="RJR2" s="425"/>
      <c r="RJS2" s="425"/>
      <c r="RJT2" s="425"/>
      <c r="RJU2" s="424"/>
      <c r="RJV2" s="424"/>
      <c r="RJW2" s="425"/>
      <c r="RJX2" s="425"/>
      <c r="RJY2" s="425"/>
      <c r="RJZ2" s="425"/>
      <c r="RKA2" s="425"/>
      <c r="RKB2" s="425"/>
      <c r="RKC2" s="424"/>
      <c r="RKD2" s="424"/>
      <c r="RKE2" s="425"/>
      <c r="RKF2" s="425"/>
      <c r="RKG2" s="425"/>
      <c r="RKH2" s="425"/>
      <c r="RKI2" s="425"/>
      <c r="RKJ2" s="425"/>
      <c r="RKK2" s="424"/>
      <c r="RKL2" s="424"/>
      <c r="RKM2" s="425"/>
      <c r="RKN2" s="425"/>
      <c r="RKO2" s="425"/>
      <c r="RKP2" s="425"/>
      <c r="RKQ2" s="425"/>
      <c r="RKR2" s="425"/>
      <c r="RKS2" s="424"/>
      <c r="RKT2" s="424"/>
      <c r="RKU2" s="425"/>
      <c r="RKV2" s="425"/>
      <c r="RKW2" s="425"/>
      <c r="RKX2" s="425"/>
      <c r="RKY2" s="425"/>
      <c r="RKZ2" s="425"/>
      <c r="RLA2" s="424"/>
      <c r="RLB2" s="424"/>
      <c r="RLC2" s="425"/>
      <c r="RLD2" s="425"/>
      <c r="RLE2" s="425"/>
      <c r="RLF2" s="425"/>
      <c r="RLG2" s="425"/>
      <c r="RLH2" s="425"/>
      <c r="RLI2" s="424"/>
      <c r="RLJ2" s="424"/>
      <c r="RLK2" s="425"/>
      <c r="RLL2" s="425"/>
      <c r="RLM2" s="425"/>
      <c r="RLN2" s="425"/>
      <c r="RLO2" s="425"/>
      <c r="RLP2" s="425"/>
      <c r="RLQ2" s="424"/>
      <c r="RLR2" s="424"/>
      <c r="RLS2" s="425"/>
      <c r="RLT2" s="425"/>
      <c r="RLU2" s="425"/>
      <c r="RLV2" s="425"/>
      <c r="RLW2" s="425"/>
      <c r="RLX2" s="425"/>
      <c r="RLY2" s="424"/>
      <c r="RLZ2" s="424"/>
      <c r="RMA2" s="425"/>
      <c r="RMB2" s="425"/>
      <c r="RMC2" s="425"/>
      <c r="RMD2" s="425"/>
      <c r="RME2" s="425"/>
      <c r="RMF2" s="425"/>
      <c r="RMG2" s="424"/>
      <c r="RMH2" s="424"/>
      <c r="RMI2" s="425"/>
      <c r="RMJ2" s="425"/>
      <c r="RMK2" s="425"/>
      <c r="RML2" s="425"/>
      <c r="RMM2" s="425"/>
      <c r="RMN2" s="425"/>
      <c r="RMO2" s="424"/>
      <c r="RMP2" s="424"/>
      <c r="RMQ2" s="425"/>
      <c r="RMR2" s="425"/>
      <c r="RMS2" s="425"/>
      <c r="RMT2" s="425"/>
      <c r="RMU2" s="425"/>
      <c r="RMV2" s="425"/>
      <c r="RMW2" s="424"/>
      <c r="RMX2" s="424"/>
      <c r="RMY2" s="425"/>
      <c r="RMZ2" s="425"/>
      <c r="RNA2" s="425"/>
      <c r="RNB2" s="425"/>
      <c r="RNC2" s="425"/>
      <c r="RND2" s="425"/>
      <c r="RNE2" s="424"/>
      <c r="RNF2" s="424"/>
      <c r="RNG2" s="425"/>
      <c r="RNH2" s="425"/>
      <c r="RNI2" s="425"/>
      <c r="RNJ2" s="425"/>
      <c r="RNK2" s="425"/>
      <c r="RNL2" s="425"/>
      <c r="RNM2" s="424"/>
      <c r="RNN2" s="424"/>
      <c r="RNO2" s="425"/>
      <c r="RNP2" s="425"/>
      <c r="RNQ2" s="425"/>
      <c r="RNR2" s="425"/>
      <c r="RNS2" s="425"/>
      <c r="RNT2" s="425"/>
      <c r="RNU2" s="424"/>
      <c r="RNV2" s="424"/>
      <c r="RNW2" s="425"/>
      <c r="RNX2" s="425"/>
      <c r="RNY2" s="425"/>
      <c r="RNZ2" s="425"/>
      <c r="ROA2" s="425"/>
      <c r="ROB2" s="425"/>
      <c r="ROC2" s="424"/>
      <c r="ROD2" s="424"/>
      <c r="ROE2" s="425"/>
      <c r="ROF2" s="425"/>
      <c r="ROG2" s="425"/>
      <c r="ROH2" s="425"/>
      <c r="ROI2" s="425"/>
      <c r="ROJ2" s="425"/>
      <c r="ROK2" s="424"/>
      <c r="ROL2" s="424"/>
      <c r="ROM2" s="425"/>
      <c r="RON2" s="425"/>
      <c r="ROO2" s="425"/>
      <c r="ROP2" s="425"/>
      <c r="ROQ2" s="425"/>
      <c r="ROR2" s="425"/>
      <c r="ROS2" s="424"/>
      <c r="ROT2" s="424"/>
      <c r="ROU2" s="425"/>
      <c r="ROV2" s="425"/>
      <c r="ROW2" s="425"/>
      <c r="ROX2" s="425"/>
      <c r="ROY2" s="425"/>
      <c r="ROZ2" s="425"/>
      <c r="RPA2" s="424"/>
      <c r="RPB2" s="424"/>
      <c r="RPC2" s="425"/>
      <c r="RPD2" s="425"/>
      <c r="RPE2" s="425"/>
      <c r="RPF2" s="425"/>
      <c r="RPG2" s="425"/>
      <c r="RPH2" s="425"/>
      <c r="RPI2" s="424"/>
      <c r="RPJ2" s="424"/>
      <c r="RPK2" s="425"/>
      <c r="RPL2" s="425"/>
      <c r="RPM2" s="425"/>
      <c r="RPN2" s="425"/>
      <c r="RPO2" s="425"/>
      <c r="RPP2" s="425"/>
      <c r="RPQ2" s="424"/>
      <c r="RPR2" s="424"/>
      <c r="RPS2" s="425"/>
      <c r="RPT2" s="425"/>
      <c r="RPU2" s="425"/>
      <c r="RPV2" s="425"/>
      <c r="RPW2" s="425"/>
      <c r="RPX2" s="425"/>
      <c r="RPY2" s="424"/>
      <c r="RPZ2" s="424"/>
      <c r="RQA2" s="425"/>
      <c r="RQB2" s="425"/>
      <c r="RQC2" s="425"/>
      <c r="RQD2" s="425"/>
      <c r="RQE2" s="425"/>
      <c r="RQF2" s="425"/>
      <c r="RQG2" s="424"/>
      <c r="RQH2" s="424"/>
      <c r="RQI2" s="425"/>
      <c r="RQJ2" s="425"/>
      <c r="RQK2" s="425"/>
      <c r="RQL2" s="425"/>
      <c r="RQM2" s="425"/>
      <c r="RQN2" s="425"/>
      <c r="RQO2" s="424"/>
      <c r="RQP2" s="424"/>
      <c r="RQQ2" s="425"/>
      <c r="RQR2" s="425"/>
      <c r="RQS2" s="425"/>
      <c r="RQT2" s="425"/>
      <c r="RQU2" s="425"/>
      <c r="RQV2" s="425"/>
      <c r="RQW2" s="424"/>
      <c r="RQX2" s="424"/>
      <c r="RQY2" s="425"/>
      <c r="RQZ2" s="425"/>
      <c r="RRA2" s="425"/>
      <c r="RRB2" s="425"/>
      <c r="RRC2" s="425"/>
      <c r="RRD2" s="425"/>
      <c r="RRE2" s="424"/>
      <c r="RRF2" s="424"/>
      <c r="RRG2" s="425"/>
      <c r="RRH2" s="425"/>
      <c r="RRI2" s="425"/>
      <c r="RRJ2" s="425"/>
      <c r="RRK2" s="425"/>
      <c r="RRL2" s="425"/>
      <c r="RRM2" s="424"/>
      <c r="RRN2" s="424"/>
      <c r="RRO2" s="425"/>
      <c r="RRP2" s="425"/>
      <c r="RRQ2" s="425"/>
      <c r="RRR2" s="425"/>
      <c r="RRS2" s="425"/>
      <c r="RRT2" s="425"/>
      <c r="RRU2" s="424"/>
      <c r="RRV2" s="424"/>
      <c r="RRW2" s="425"/>
      <c r="RRX2" s="425"/>
      <c r="RRY2" s="425"/>
      <c r="RRZ2" s="425"/>
      <c r="RSA2" s="425"/>
      <c r="RSB2" s="425"/>
      <c r="RSC2" s="424"/>
      <c r="RSD2" s="424"/>
      <c r="RSE2" s="425"/>
      <c r="RSF2" s="425"/>
      <c r="RSG2" s="425"/>
      <c r="RSH2" s="425"/>
      <c r="RSI2" s="425"/>
      <c r="RSJ2" s="425"/>
      <c r="RSK2" s="424"/>
      <c r="RSL2" s="424"/>
      <c r="RSM2" s="425"/>
      <c r="RSN2" s="425"/>
      <c r="RSO2" s="425"/>
      <c r="RSP2" s="425"/>
      <c r="RSQ2" s="425"/>
      <c r="RSR2" s="425"/>
      <c r="RSS2" s="424"/>
      <c r="RST2" s="424"/>
      <c r="RSU2" s="425"/>
      <c r="RSV2" s="425"/>
      <c r="RSW2" s="425"/>
      <c r="RSX2" s="425"/>
      <c r="RSY2" s="425"/>
      <c r="RSZ2" s="425"/>
      <c r="RTA2" s="424"/>
      <c r="RTB2" s="424"/>
      <c r="RTC2" s="425"/>
      <c r="RTD2" s="425"/>
      <c r="RTE2" s="425"/>
      <c r="RTF2" s="425"/>
      <c r="RTG2" s="425"/>
      <c r="RTH2" s="425"/>
      <c r="RTI2" s="424"/>
      <c r="RTJ2" s="424"/>
      <c r="RTK2" s="425"/>
      <c r="RTL2" s="425"/>
      <c r="RTM2" s="425"/>
      <c r="RTN2" s="425"/>
      <c r="RTO2" s="425"/>
      <c r="RTP2" s="425"/>
      <c r="RTQ2" s="424"/>
      <c r="RTR2" s="424"/>
      <c r="RTS2" s="425"/>
      <c r="RTT2" s="425"/>
      <c r="RTU2" s="425"/>
      <c r="RTV2" s="425"/>
      <c r="RTW2" s="425"/>
      <c r="RTX2" s="425"/>
      <c r="RTY2" s="424"/>
      <c r="RTZ2" s="424"/>
      <c r="RUA2" s="425"/>
      <c r="RUB2" s="425"/>
      <c r="RUC2" s="425"/>
      <c r="RUD2" s="425"/>
      <c r="RUE2" s="425"/>
      <c r="RUF2" s="425"/>
      <c r="RUG2" s="424"/>
      <c r="RUH2" s="424"/>
      <c r="RUI2" s="425"/>
      <c r="RUJ2" s="425"/>
      <c r="RUK2" s="425"/>
      <c r="RUL2" s="425"/>
      <c r="RUM2" s="425"/>
      <c r="RUN2" s="425"/>
      <c r="RUO2" s="424"/>
      <c r="RUP2" s="424"/>
      <c r="RUQ2" s="425"/>
      <c r="RUR2" s="425"/>
      <c r="RUS2" s="425"/>
      <c r="RUT2" s="425"/>
      <c r="RUU2" s="425"/>
      <c r="RUV2" s="425"/>
      <c r="RUW2" s="424"/>
      <c r="RUX2" s="424"/>
      <c r="RUY2" s="425"/>
      <c r="RUZ2" s="425"/>
      <c r="RVA2" s="425"/>
      <c r="RVB2" s="425"/>
      <c r="RVC2" s="425"/>
      <c r="RVD2" s="425"/>
      <c r="RVE2" s="424"/>
      <c r="RVF2" s="424"/>
      <c r="RVG2" s="425"/>
      <c r="RVH2" s="425"/>
      <c r="RVI2" s="425"/>
      <c r="RVJ2" s="425"/>
      <c r="RVK2" s="425"/>
      <c r="RVL2" s="425"/>
      <c r="RVM2" s="424"/>
      <c r="RVN2" s="424"/>
      <c r="RVO2" s="425"/>
      <c r="RVP2" s="425"/>
      <c r="RVQ2" s="425"/>
      <c r="RVR2" s="425"/>
      <c r="RVS2" s="425"/>
      <c r="RVT2" s="425"/>
      <c r="RVU2" s="424"/>
      <c r="RVV2" s="424"/>
      <c r="RVW2" s="425"/>
      <c r="RVX2" s="425"/>
      <c r="RVY2" s="425"/>
      <c r="RVZ2" s="425"/>
      <c r="RWA2" s="425"/>
      <c r="RWB2" s="425"/>
      <c r="RWC2" s="424"/>
      <c r="RWD2" s="424"/>
      <c r="RWE2" s="425"/>
      <c r="RWF2" s="425"/>
      <c r="RWG2" s="425"/>
      <c r="RWH2" s="425"/>
      <c r="RWI2" s="425"/>
      <c r="RWJ2" s="425"/>
      <c r="RWK2" s="424"/>
      <c r="RWL2" s="424"/>
      <c r="RWM2" s="425"/>
      <c r="RWN2" s="425"/>
      <c r="RWO2" s="425"/>
      <c r="RWP2" s="425"/>
      <c r="RWQ2" s="425"/>
      <c r="RWR2" s="425"/>
      <c r="RWS2" s="424"/>
      <c r="RWT2" s="424"/>
      <c r="RWU2" s="425"/>
      <c r="RWV2" s="425"/>
      <c r="RWW2" s="425"/>
      <c r="RWX2" s="425"/>
      <c r="RWY2" s="425"/>
      <c r="RWZ2" s="425"/>
      <c r="RXA2" s="424"/>
      <c r="RXB2" s="424"/>
      <c r="RXC2" s="425"/>
      <c r="RXD2" s="425"/>
      <c r="RXE2" s="425"/>
      <c r="RXF2" s="425"/>
      <c r="RXG2" s="425"/>
      <c r="RXH2" s="425"/>
      <c r="RXI2" s="424"/>
      <c r="RXJ2" s="424"/>
      <c r="RXK2" s="425"/>
      <c r="RXL2" s="425"/>
      <c r="RXM2" s="425"/>
      <c r="RXN2" s="425"/>
      <c r="RXO2" s="425"/>
      <c r="RXP2" s="425"/>
      <c r="RXQ2" s="424"/>
      <c r="RXR2" s="424"/>
      <c r="RXS2" s="425"/>
      <c r="RXT2" s="425"/>
      <c r="RXU2" s="425"/>
      <c r="RXV2" s="425"/>
      <c r="RXW2" s="425"/>
      <c r="RXX2" s="425"/>
      <c r="RXY2" s="424"/>
      <c r="RXZ2" s="424"/>
      <c r="RYA2" s="425"/>
      <c r="RYB2" s="425"/>
      <c r="RYC2" s="425"/>
      <c r="RYD2" s="425"/>
      <c r="RYE2" s="425"/>
      <c r="RYF2" s="425"/>
      <c r="RYG2" s="424"/>
      <c r="RYH2" s="424"/>
      <c r="RYI2" s="425"/>
      <c r="RYJ2" s="425"/>
      <c r="RYK2" s="425"/>
      <c r="RYL2" s="425"/>
      <c r="RYM2" s="425"/>
      <c r="RYN2" s="425"/>
      <c r="RYO2" s="424"/>
      <c r="RYP2" s="424"/>
      <c r="RYQ2" s="425"/>
      <c r="RYR2" s="425"/>
      <c r="RYS2" s="425"/>
      <c r="RYT2" s="425"/>
      <c r="RYU2" s="425"/>
      <c r="RYV2" s="425"/>
      <c r="RYW2" s="424"/>
      <c r="RYX2" s="424"/>
      <c r="RYY2" s="425"/>
      <c r="RYZ2" s="425"/>
      <c r="RZA2" s="425"/>
      <c r="RZB2" s="425"/>
      <c r="RZC2" s="425"/>
      <c r="RZD2" s="425"/>
      <c r="RZE2" s="424"/>
      <c r="RZF2" s="424"/>
      <c r="RZG2" s="425"/>
      <c r="RZH2" s="425"/>
      <c r="RZI2" s="425"/>
      <c r="RZJ2" s="425"/>
      <c r="RZK2" s="425"/>
      <c r="RZL2" s="425"/>
      <c r="RZM2" s="424"/>
      <c r="RZN2" s="424"/>
      <c r="RZO2" s="425"/>
      <c r="RZP2" s="425"/>
      <c r="RZQ2" s="425"/>
      <c r="RZR2" s="425"/>
      <c r="RZS2" s="425"/>
      <c r="RZT2" s="425"/>
      <c r="RZU2" s="424"/>
      <c r="RZV2" s="424"/>
      <c r="RZW2" s="425"/>
      <c r="RZX2" s="425"/>
      <c r="RZY2" s="425"/>
      <c r="RZZ2" s="425"/>
      <c r="SAA2" s="425"/>
      <c r="SAB2" s="425"/>
      <c r="SAC2" s="424"/>
      <c r="SAD2" s="424"/>
      <c r="SAE2" s="425"/>
      <c r="SAF2" s="425"/>
      <c r="SAG2" s="425"/>
      <c r="SAH2" s="425"/>
      <c r="SAI2" s="425"/>
      <c r="SAJ2" s="425"/>
      <c r="SAK2" s="424"/>
      <c r="SAL2" s="424"/>
      <c r="SAM2" s="425"/>
      <c r="SAN2" s="425"/>
      <c r="SAO2" s="425"/>
      <c r="SAP2" s="425"/>
      <c r="SAQ2" s="425"/>
      <c r="SAR2" s="425"/>
      <c r="SAS2" s="424"/>
      <c r="SAT2" s="424"/>
      <c r="SAU2" s="425"/>
      <c r="SAV2" s="425"/>
      <c r="SAW2" s="425"/>
      <c r="SAX2" s="425"/>
      <c r="SAY2" s="425"/>
      <c r="SAZ2" s="425"/>
      <c r="SBA2" s="424"/>
      <c r="SBB2" s="424"/>
      <c r="SBC2" s="425"/>
      <c r="SBD2" s="425"/>
      <c r="SBE2" s="425"/>
      <c r="SBF2" s="425"/>
      <c r="SBG2" s="425"/>
      <c r="SBH2" s="425"/>
      <c r="SBI2" s="424"/>
      <c r="SBJ2" s="424"/>
      <c r="SBK2" s="425"/>
      <c r="SBL2" s="425"/>
      <c r="SBM2" s="425"/>
      <c r="SBN2" s="425"/>
      <c r="SBO2" s="425"/>
      <c r="SBP2" s="425"/>
      <c r="SBQ2" s="424"/>
      <c r="SBR2" s="424"/>
      <c r="SBS2" s="425"/>
      <c r="SBT2" s="425"/>
      <c r="SBU2" s="425"/>
      <c r="SBV2" s="425"/>
      <c r="SBW2" s="425"/>
      <c r="SBX2" s="425"/>
      <c r="SBY2" s="424"/>
      <c r="SBZ2" s="424"/>
      <c r="SCA2" s="425"/>
      <c r="SCB2" s="425"/>
      <c r="SCC2" s="425"/>
      <c r="SCD2" s="425"/>
      <c r="SCE2" s="425"/>
      <c r="SCF2" s="425"/>
      <c r="SCG2" s="424"/>
      <c r="SCH2" s="424"/>
      <c r="SCI2" s="425"/>
      <c r="SCJ2" s="425"/>
      <c r="SCK2" s="425"/>
      <c r="SCL2" s="425"/>
      <c r="SCM2" s="425"/>
      <c r="SCN2" s="425"/>
      <c r="SCO2" s="424"/>
      <c r="SCP2" s="424"/>
      <c r="SCQ2" s="425"/>
      <c r="SCR2" s="425"/>
      <c r="SCS2" s="425"/>
      <c r="SCT2" s="425"/>
      <c r="SCU2" s="425"/>
      <c r="SCV2" s="425"/>
      <c r="SCW2" s="424"/>
      <c r="SCX2" s="424"/>
      <c r="SCY2" s="425"/>
      <c r="SCZ2" s="425"/>
      <c r="SDA2" s="425"/>
      <c r="SDB2" s="425"/>
      <c r="SDC2" s="425"/>
      <c r="SDD2" s="425"/>
      <c r="SDE2" s="424"/>
      <c r="SDF2" s="424"/>
      <c r="SDG2" s="425"/>
      <c r="SDH2" s="425"/>
      <c r="SDI2" s="425"/>
      <c r="SDJ2" s="425"/>
      <c r="SDK2" s="425"/>
      <c r="SDL2" s="425"/>
      <c r="SDM2" s="424"/>
      <c r="SDN2" s="424"/>
      <c r="SDO2" s="425"/>
      <c r="SDP2" s="425"/>
      <c r="SDQ2" s="425"/>
      <c r="SDR2" s="425"/>
      <c r="SDS2" s="425"/>
      <c r="SDT2" s="425"/>
      <c r="SDU2" s="424"/>
      <c r="SDV2" s="424"/>
      <c r="SDW2" s="425"/>
      <c r="SDX2" s="425"/>
      <c r="SDY2" s="425"/>
      <c r="SDZ2" s="425"/>
      <c r="SEA2" s="425"/>
      <c r="SEB2" s="425"/>
      <c r="SEC2" s="424"/>
      <c r="SED2" s="424"/>
      <c r="SEE2" s="425"/>
      <c r="SEF2" s="425"/>
      <c r="SEG2" s="425"/>
      <c r="SEH2" s="425"/>
      <c r="SEI2" s="425"/>
      <c r="SEJ2" s="425"/>
      <c r="SEK2" s="424"/>
      <c r="SEL2" s="424"/>
      <c r="SEM2" s="425"/>
      <c r="SEN2" s="425"/>
      <c r="SEO2" s="425"/>
      <c r="SEP2" s="425"/>
      <c r="SEQ2" s="425"/>
      <c r="SER2" s="425"/>
      <c r="SES2" s="424"/>
      <c r="SET2" s="424"/>
      <c r="SEU2" s="425"/>
      <c r="SEV2" s="425"/>
      <c r="SEW2" s="425"/>
      <c r="SEX2" s="425"/>
      <c r="SEY2" s="425"/>
      <c r="SEZ2" s="425"/>
      <c r="SFA2" s="424"/>
      <c r="SFB2" s="424"/>
      <c r="SFC2" s="425"/>
      <c r="SFD2" s="425"/>
      <c r="SFE2" s="425"/>
      <c r="SFF2" s="425"/>
      <c r="SFG2" s="425"/>
      <c r="SFH2" s="425"/>
      <c r="SFI2" s="424"/>
      <c r="SFJ2" s="424"/>
      <c r="SFK2" s="425"/>
      <c r="SFL2" s="425"/>
      <c r="SFM2" s="425"/>
      <c r="SFN2" s="425"/>
      <c r="SFO2" s="425"/>
      <c r="SFP2" s="425"/>
      <c r="SFQ2" s="424"/>
      <c r="SFR2" s="424"/>
      <c r="SFS2" s="425"/>
      <c r="SFT2" s="425"/>
      <c r="SFU2" s="425"/>
      <c r="SFV2" s="425"/>
      <c r="SFW2" s="425"/>
      <c r="SFX2" s="425"/>
      <c r="SFY2" s="424"/>
      <c r="SFZ2" s="424"/>
      <c r="SGA2" s="425"/>
      <c r="SGB2" s="425"/>
      <c r="SGC2" s="425"/>
      <c r="SGD2" s="425"/>
      <c r="SGE2" s="425"/>
      <c r="SGF2" s="425"/>
      <c r="SGG2" s="424"/>
      <c r="SGH2" s="424"/>
      <c r="SGI2" s="425"/>
      <c r="SGJ2" s="425"/>
      <c r="SGK2" s="425"/>
      <c r="SGL2" s="425"/>
      <c r="SGM2" s="425"/>
      <c r="SGN2" s="425"/>
      <c r="SGO2" s="424"/>
      <c r="SGP2" s="424"/>
      <c r="SGQ2" s="425"/>
      <c r="SGR2" s="425"/>
      <c r="SGS2" s="425"/>
      <c r="SGT2" s="425"/>
      <c r="SGU2" s="425"/>
      <c r="SGV2" s="425"/>
      <c r="SGW2" s="424"/>
      <c r="SGX2" s="424"/>
      <c r="SGY2" s="425"/>
      <c r="SGZ2" s="425"/>
      <c r="SHA2" s="425"/>
      <c r="SHB2" s="425"/>
      <c r="SHC2" s="425"/>
      <c r="SHD2" s="425"/>
      <c r="SHE2" s="424"/>
      <c r="SHF2" s="424"/>
      <c r="SHG2" s="425"/>
      <c r="SHH2" s="425"/>
      <c r="SHI2" s="425"/>
      <c r="SHJ2" s="425"/>
      <c r="SHK2" s="425"/>
      <c r="SHL2" s="425"/>
      <c r="SHM2" s="424"/>
      <c r="SHN2" s="424"/>
      <c r="SHO2" s="425"/>
      <c r="SHP2" s="425"/>
      <c r="SHQ2" s="425"/>
      <c r="SHR2" s="425"/>
      <c r="SHS2" s="425"/>
      <c r="SHT2" s="425"/>
      <c r="SHU2" s="424"/>
      <c r="SHV2" s="424"/>
      <c r="SHW2" s="425"/>
      <c r="SHX2" s="425"/>
      <c r="SHY2" s="425"/>
      <c r="SHZ2" s="425"/>
      <c r="SIA2" s="425"/>
      <c r="SIB2" s="425"/>
      <c r="SIC2" s="424"/>
      <c r="SID2" s="424"/>
      <c r="SIE2" s="425"/>
      <c r="SIF2" s="425"/>
      <c r="SIG2" s="425"/>
      <c r="SIH2" s="425"/>
      <c r="SII2" s="425"/>
      <c r="SIJ2" s="425"/>
      <c r="SIK2" s="424"/>
      <c r="SIL2" s="424"/>
      <c r="SIM2" s="425"/>
      <c r="SIN2" s="425"/>
      <c r="SIO2" s="425"/>
      <c r="SIP2" s="425"/>
      <c r="SIQ2" s="425"/>
      <c r="SIR2" s="425"/>
      <c r="SIS2" s="424"/>
      <c r="SIT2" s="424"/>
      <c r="SIU2" s="425"/>
      <c r="SIV2" s="425"/>
      <c r="SIW2" s="425"/>
      <c r="SIX2" s="425"/>
      <c r="SIY2" s="425"/>
      <c r="SIZ2" s="425"/>
      <c r="SJA2" s="424"/>
      <c r="SJB2" s="424"/>
      <c r="SJC2" s="425"/>
      <c r="SJD2" s="425"/>
      <c r="SJE2" s="425"/>
      <c r="SJF2" s="425"/>
      <c r="SJG2" s="425"/>
      <c r="SJH2" s="425"/>
      <c r="SJI2" s="424"/>
      <c r="SJJ2" s="424"/>
      <c r="SJK2" s="425"/>
      <c r="SJL2" s="425"/>
      <c r="SJM2" s="425"/>
      <c r="SJN2" s="425"/>
      <c r="SJO2" s="425"/>
      <c r="SJP2" s="425"/>
      <c r="SJQ2" s="424"/>
      <c r="SJR2" s="424"/>
      <c r="SJS2" s="425"/>
      <c r="SJT2" s="425"/>
      <c r="SJU2" s="425"/>
      <c r="SJV2" s="425"/>
      <c r="SJW2" s="425"/>
      <c r="SJX2" s="425"/>
      <c r="SJY2" s="424"/>
      <c r="SJZ2" s="424"/>
      <c r="SKA2" s="425"/>
      <c r="SKB2" s="425"/>
      <c r="SKC2" s="425"/>
      <c r="SKD2" s="425"/>
      <c r="SKE2" s="425"/>
      <c r="SKF2" s="425"/>
      <c r="SKG2" s="424"/>
      <c r="SKH2" s="424"/>
      <c r="SKI2" s="425"/>
      <c r="SKJ2" s="425"/>
      <c r="SKK2" s="425"/>
      <c r="SKL2" s="425"/>
      <c r="SKM2" s="425"/>
      <c r="SKN2" s="425"/>
      <c r="SKO2" s="424"/>
      <c r="SKP2" s="424"/>
      <c r="SKQ2" s="425"/>
      <c r="SKR2" s="425"/>
      <c r="SKS2" s="425"/>
      <c r="SKT2" s="425"/>
      <c r="SKU2" s="425"/>
      <c r="SKV2" s="425"/>
      <c r="SKW2" s="424"/>
      <c r="SKX2" s="424"/>
      <c r="SKY2" s="425"/>
      <c r="SKZ2" s="425"/>
      <c r="SLA2" s="425"/>
      <c r="SLB2" s="425"/>
      <c r="SLC2" s="425"/>
      <c r="SLD2" s="425"/>
      <c r="SLE2" s="424"/>
      <c r="SLF2" s="424"/>
      <c r="SLG2" s="425"/>
      <c r="SLH2" s="425"/>
      <c r="SLI2" s="425"/>
      <c r="SLJ2" s="425"/>
      <c r="SLK2" s="425"/>
      <c r="SLL2" s="425"/>
      <c r="SLM2" s="424"/>
      <c r="SLN2" s="424"/>
      <c r="SLO2" s="425"/>
      <c r="SLP2" s="425"/>
      <c r="SLQ2" s="425"/>
      <c r="SLR2" s="425"/>
      <c r="SLS2" s="425"/>
      <c r="SLT2" s="425"/>
      <c r="SLU2" s="424"/>
      <c r="SLV2" s="424"/>
      <c r="SLW2" s="425"/>
      <c r="SLX2" s="425"/>
      <c r="SLY2" s="425"/>
      <c r="SLZ2" s="425"/>
      <c r="SMA2" s="425"/>
      <c r="SMB2" s="425"/>
      <c r="SMC2" s="424"/>
      <c r="SMD2" s="424"/>
      <c r="SME2" s="425"/>
      <c r="SMF2" s="425"/>
      <c r="SMG2" s="425"/>
      <c r="SMH2" s="425"/>
      <c r="SMI2" s="425"/>
      <c r="SMJ2" s="425"/>
      <c r="SMK2" s="424"/>
      <c r="SML2" s="424"/>
      <c r="SMM2" s="425"/>
      <c r="SMN2" s="425"/>
      <c r="SMO2" s="425"/>
      <c r="SMP2" s="425"/>
      <c r="SMQ2" s="425"/>
      <c r="SMR2" s="425"/>
      <c r="SMS2" s="424"/>
      <c r="SMT2" s="424"/>
      <c r="SMU2" s="425"/>
      <c r="SMV2" s="425"/>
      <c r="SMW2" s="425"/>
      <c r="SMX2" s="425"/>
      <c r="SMY2" s="425"/>
      <c r="SMZ2" s="425"/>
      <c r="SNA2" s="424"/>
      <c r="SNB2" s="424"/>
      <c r="SNC2" s="425"/>
      <c r="SND2" s="425"/>
      <c r="SNE2" s="425"/>
      <c r="SNF2" s="425"/>
      <c r="SNG2" s="425"/>
      <c r="SNH2" s="425"/>
      <c r="SNI2" s="424"/>
      <c r="SNJ2" s="424"/>
      <c r="SNK2" s="425"/>
      <c r="SNL2" s="425"/>
      <c r="SNM2" s="425"/>
      <c r="SNN2" s="425"/>
      <c r="SNO2" s="425"/>
      <c r="SNP2" s="425"/>
      <c r="SNQ2" s="424"/>
      <c r="SNR2" s="424"/>
      <c r="SNS2" s="425"/>
      <c r="SNT2" s="425"/>
      <c r="SNU2" s="425"/>
      <c r="SNV2" s="425"/>
      <c r="SNW2" s="425"/>
      <c r="SNX2" s="425"/>
      <c r="SNY2" s="424"/>
      <c r="SNZ2" s="424"/>
      <c r="SOA2" s="425"/>
      <c r="SOB2" s="425"/>
      <c r="SOC2" s="425"/>
      <c r="SOD2" s="425"/>
      <c r="SOE2" s="425"/>
      <c r="SOF2" s="425"/>
      <c r="SOG2" s="424"/>
      <c r="SOH2" s="424"/>
      <c r="SOI2" s="425"/>
      <c r="SOJ2" s="425"/>
      <c r="SOK2" s="425"/>
      <c r="SOL2" s="425"/>
      <c r="SOM2" s="425"/>
      <c r="SON2" s="425"/>
      <c r="SOO2" s="424"/>
      <c r="SOP2" s="424"/>
      <c r="SOQ2" s="425"/>
      <c r="SOR2" s="425"/>
      <c r="SOS2" s="425"/>
      <c r="SOT2" s="425"/>
      <c r="SOU2" s="425"/>
      <c r="SOV2" s="425"/>
      <c r="SOW2" s="424"/>
      <c r="SOX2" s="424"/>
      <c r="SOY2" s="425"/>
      <c r="SOZ2" s="425"/>
      <c r="SPA2" s="425"/>
      <c r="SPB2" s="425"/>
      <c r="SPC2" s="425"/>
      <c r="SPD2" s="425"/>
      <c r="SPE2" s="424"/>
      <c r="SPF2" s="424"/>
      <c r="SPG2" s="425"/>
      <c r="SPH2" s="425"/>
      <c r="SPI2" s="425"/>
      <c r="SPJ2" s="425"/>
      <c r="SPK2" s="425"/>
      <c r="SPL2" s="425"/>
      <c r="SPM2" s="424"/>
      <c r="SPN2" s="424"/>
      <c r="SPO2" s="425"/>
      <c r="SPP2" s="425"/>
      <c r="SPQ2" s="425"/>
      <c r="SPR2" s="425"/>
      <c r="SPS2" s="425"/>
      <c r="SPT2" s="425"/>
      <c r="SPU2" s="424"/>
      <c r="SPV2" s="424"/>
      <c r="SPW2" s="425"/>
      <c r="SPX2" s="425"/>
      <c r="SPY2" s="425"/>
      <c r="SPZ2" s="425"/>
      <c r="SQA2" s="425"/>
      <c r="SQB2" s="425"/>
      <c r="SQC2" s="424"/>
      <c r="SQD2" s="424"/>
      <c r="SQE2" s="425"/>
      <c r="SQF2" s="425"/>
      <c r="SQG2" s="425"/>
      <c r="SQH2" s="425"/>
      <c r="SQI2" s="425"/>
      <c r="SQJ2" s="425"/>
      <c r="SQK2" s="424"/>
      <c r="SQL2" s="424"/>
      <c r="SQM2" s="425"/>
      <c r="SQN2" s="425"/>
      <c r="SQO2" s="425"/>
      <c r="SQP2" s="425"/>
      <c r="SQQ2" s="425"/>
      <c r="SQR2" s="425"/>
      <c r="SQS2" s="424"/>
      <c r="SQT2" s="424"/>
      <c r="SQU2" s="425"/>
      <c r="SQV2" s="425"/>
      <c r="SQW2" s="425"/>
      <c r="SQX2" s="425"/>
      <c r="SQY2" s="425"/>
      <c r="SQZ2" s="425"/>
      <c r="SRA2" s="424"/>
      <c r="SRB2" s="424"/>
      <c r="SRC2" s="425"/>
      <c r="SRD2" s="425"/>
      <c r="SRE2" s="425"/>
      <c r="SRF2" s="425"/>
      <c r="SRG2" s="425"/>
      <c r="SRH2" s="425"/>
      <c r="SRI2" s="424"/>
      <c r="SRJ2" s="424"/>
      <c r="SRK2" s="425"/>
      <c r="SRL2" s="425"/>
      <c r="SRM2" s="425"/>
      <c r="SRN2" s="425"/>
      <c r="SRO2" s="425"/>
      <c r="SRP2" s="425"/>
      <c r="SRQ2" s="424"/>
      <c r="SRR2" s="424"/>
      <c r="SRS2" s="425"/>
      <c r="SRT2" s="425"/>
      <c r="SRU2" s="425"/>
      <c r="SRV2" s="425"/>
      <c r="SRW2" s="425"/>
      <c r="SRX2" s="425"/>
      <c r="SRY2" s="424"/>
      <c r="SRZ2" s="424"/>
      <c r="SSA2" s="425"/>
      <c r="SSB2" s="425"/>
      <c r="SSC2" s="425"/>
      <c r="SSD2" s="425"/>
      <c r="SSE2" s="425"/>
      <c r="SSF2" s="425"/>
      <c r="SSG2" s="424"/>
      <c r="SSH2" s="424"/>
      <c r="SSI2" s="425"/>
      <c r="SSJ2" s="425"/>
      <c r="SSK2" s="425"/>
      <c r="SSL2" s="425"/>
      <c r="SSM2" s="425"/>
      <c r="SSN2" s="425"/>
      <c r="SSO2" s="424"/>
      <c r="SSP2" s="424"/>
      <c r="SSQ2" s="425"/>
      <c r="SSR2" s="425"/>
      <c r="SSS2" s="425"/>
      <c r="SST2" s="425"/>
      <c r="SSU2" s="425"/>
      <c r="SSV2" s="425"/>
      <c r="SSW2" s="424"/>
      <c r="SSX2" s="424"/>
      <c r="SSY2" s="425"/>
      <c r="SSZ2" s="425"/>
      <c r="STA2" s="425"/>
      <c r="STB2" s="425"/>
      <c r="STC2" s="425"/>
      <c r="STD2" s="425"/>
      <c r="STE2" s="424"/>
      <c r="STF2" s="424"/>
      <c r="STG2" s="425"/>
      <c r="STH2" s="425"/>
      <c r="STI2" s="425"/>
      <c r="STJ2" s="425"/>
      <c r="STK2" s="425"/>
      <c r="STL2" s="425"/>
      <c r="STM2" s="424"/>
      <c r="STN2" s="424"/>
      <c r="STO2" s="425"/>
      <c r="STP2" s="425"/>
      <c r="STQ2" s="425"/>
      <c r="STR2" s="425"/>
      <c r="STS2" s="425"/>
      <c r="STT2" s="425"/>
      <c r="STU2" s="424"/>
      <c r="STV2" s="424"/>
      <c r="STW2" s="425"/>
      <c r="STX2" s="425"/>
      <c r="STY2" s="425"/>
      <c r="STZ2" s="425"/>
      <c r="SUA2" s="425"/>
      <c r="SUB2" s="425"/>
      <c r="SUC2" s="424"/>
      <c r="SUD2" s="424"/>
      <c r="SUE2" s="425"/>
      <c r="SUF2" s="425"/>
      <c r="SUG2" s="425"/>
      <c r="SUH2" s="425"/>
      <c r="SUI2" s="425"/>
      <c r="SUJ2" s="425"/>
      <c r="SUK2" s="424"/>
      <c r="SUL2" s="424"/>
      <c r="SUM2" s="425"/>
      <c r="SUN2" s="425"/>
      <c r="SUO2" s="425"/>
      <c r="SUP2" s="425"/>
      <c r="SUQ2" s="425"/>
      <c r="SUR2" s="425"/>
      <c r="SUS2" s="424"/>
      <c r="SUT2" s="424"/>
      <c r="SUU2" s="425"/>
      <c r="SUV2" s="425"/>
      <c r="SUW2" s="425"/>
      <c r="SUX2" s="425"/>
      <c r="SUY2" s="425"/>
      <c r="SUZ2" s="425"/>
      <c r="SVA2" s="424"/>
      <c r="SVB2" s="424"/>
      <c r="SVC2" s="425"/>
      <c r="SVD2" s="425"/>
      <c r="SVE2" s="425"/>
      <c r="SVF2" s="425"/>
      <c r="SVG2" s="425"/>
      <c r="SVH2" s="425"/>
      <c r="SVI2" s="424"/>
      <c r="SVJ2" s="424"/>
      <c r="SVK2" s="425"/>
      <c r="SVL2" s="425"/>
      <c r="SVM2" s="425"/>
      <c r="SVN2" s="425"/>
      <c r="SVO2" s="425"/>
      <c r="SVP2" s="425"/>
      <c r="SVQ2" s="424"/>
      <c r="SVR2" s="424"/>
      <c r="SVS2" s="425"/>
      <c r="SVT2" s="425"/>
      <c r="SVU2" s="425"/>
      <c r="SVV2" s="425"/>
      <c r="SVW2" s="425"/>
      <c r="SVX2" s="425"/>
      <c r="SVY2" s="424"/>
      <c r="SVZ2" s="424"/>
      <c r="SWA2" s="425"/>
      <c r="SWB2" s="425"/>
      <c r="SWC2" s="425"/>
      <c r="SWD2" s="425"/>
      <c r="SWE2" s="425"/>
      <c r="SWF2" s="425"/>
      <c r="SWG2" s="424"/>
      <c r="SWH2" s="424"/>
      <c r="SWI2" s="425"/>
      <c r="SWJ2" s="425"/>
      <c r="SWK2" s="425"/>
      <c r="SWL2" s="425"/>
      <c r="SWM2" s="425"/>
      <c r="SWN2" s="425"/>
      <c r="SWO2" s="424"/>
      <c r="SWP2" s="424"/>
      <c r="SWQ2" s="425"/>
      <c r="SWR2" s="425"/>
      <c r="SWS2" s="425"/>
      <c r="SWT2" s="425"/>
      <c r="SWU2" s="425"/>
      <c r="SWV2" s="425"/>
      <c r="SWW2" s="424"/>
      <c r="SWX2" s="424"/>
      <c r="SWY2" s="425"/>
      <c r="SWZ2" s="425"/>
      <c r="SXA2" s="425"/>
      <c r="SXB2" s="425"/>
      <c r="SXC2" s="425"/>
      <c r="SXD2" s="425"/>
      <c r="SXE2" s="424"/>
      <c r="SXF2" s="424"/>
      <c r="SXG2" s="425"/>
      <c r="SXH2" s="425"/>
      <c r="SXI2" s="425"/>
      <c r="SXJ2" s="425"/>
      <c r="SXK2" s="425"/>
      <c r="SXL2" s="425"/>
      <c r="SXM2" s="424"/>
      <c r="SXN2" s="424"/>
      <c r="SXO2" s="425"/>
      <c r="SXP2" s="425"/>
      <c r="SXQ2" s="425"/>
      <c r="SXR2" s="425"/>
      <c r="SXS2" s="425"/>
      <c r="SXT2" s="425"/>
      <c r="SXU2" s="424"/>
      <c r="SXV2" s="424"/>
      <c r="SXW2" s="425"/>
      <c r="SXX2" s="425"/>
      <c r="SXY2" s="425"/>
      <c r="SXZ2" s="425"/>
      <c r="SYA2" s="425"/>
      <c r="SYB2" s="425"/>
      <c r="SYC2" s="424"/>
      <c r="SYD2" s="424"/>
      <c r="SYE2" s="425"/>
      <c r="SYF2" s="425"/>
      <c r="SYG2" s="425"/>
      <c r="SYH2" s="425"/>
      <c r="SYI2" s="425"/>
      <c r="SYJ2" s="425"/>
      <c r="SYK2" s="424"/>
      <c r="SYL2" s="424"/>
      <c r="SYM2" s="425"/>
      <c r="SYN2" s="425"/>
      <c r="SYO2" s="425"/>
      <c r="SYP2" s="425"/>
      <c r="SYQ2" s="425"/>
      <c r="SYR2" s="425"/>
      <c r="SYS2" s="424"/>
      <c r="SYT2" s="424"/>
      <c r="SYU2" s="425"/>
      <c r="SYV2" s="425"/>
      <c r="SYW2" s="425"/>
      <c r="SYX2" s="425"/>
      <c r="SYY2" s="425"/>
      <c r="SYZ2" s="425"/>
      <c r="SZA2" s="424"/>
      <c r="SZB2" s="424"/>
      <c r="SZC2" s="425"/>
      <c r="SZD2" s="425"/>
      <c r="SZE2" s="425"/>
      <c r="SZF2" s="425"/>
      <c r="SZG2" s="425"/>
      <c r="SZH2" s="425"/>
      <c r="SZI2" s="424"/>
      <c r="SZJ2" s="424"/>
      <c r="SZK2" s="425"/>
      <c r="SZL2" s="425"/>
      <c r="SZM2" s="425"/>
      <c r="SZN2" s="425"/>
      <c r="SZO2" s="425"/>
      <c r="SZP2" s="425"/>
      <c r="SZQ2" s="424"/>
      <c r="SZR2" s="424"/>
      <c r="SZS2" s="425"/>
      <c r="SZT2" s="425"/>
      <c r="SZU2" s="425"/>
      <c r="SZV2" s="425"/>
      <c r="SZW2" s="425"/>
      <c r="SZX2" s="425"/>
      <c r="SZY2" s="424"/>
      <c r="SZZ2" s="424"/>
      <c r="TAA2" s="425"/>
      <c r="TAB2" s="425"/>
      <c r="TAC2" s="425"/>
      <c r="TAD2" s="425"/>
      <c r="TAE2" s="425"/>
      <c r="TAF2" s="425"/>
      <c r="TAG2" s="424"/>
      <c r="TAH2" s="424"/>
      <c r="TAI2" s="425"/>
      <c r="TAJ2" s="425"/>
      <c r="TAK2" s="425"/>
      <c r="TAL2" s="425"/>
      <c r="TAM2" s="425"/>
      <c r="TAN2" s="425"/>
      <c r="TAO2" s="424"/>
      <c r="TAP2" s="424"/>
      <c r="TAQ2" s="425"/>
      <c r="TAR2" s="425"/>
      <c r="TAS2" s="425"/>
      <c r="TAT2" s="425"/>
      <c r="TAU2" s="425"/>
      <c r="TAV2" s="425"/>
      <c r="TAW2" s="424"/>
      <c r="TAX2" s="424"/>
      <c r="TAY2" s="425"/>
      <c r="TAZ2" s="425"/>
      <c r="TBA2" s="425"/>
      <c r="TBB2" s="425"/>
      <c r="TBC2" s="425"/>
      <c r="TBD2" s="425"/>
      <c r="TBE2" s="424"/>
      <c r="TBF2" s="424"/>
      <c r="TBG2" s="425"/>
      <c r="TBH2" s="425"/>
      <c r="TBI2" s="425"/>
      <c r="TBJ2" s="425"/>
      <c r="TBK2" s="425"/>
      <c r="TBL2" s="425"/>
      <c r="TBM2" s="424"/>
      <c r="TBN2" s="424"/>
      <c r="TBO2" s="425"/>
      <c r="TBP2" s="425"/>
      <c r="TBQ2" s="425"/>
      <c r="TBR2" s="425"/>
      <c r="TBS2" s="425"/>
      <c r="TBT2" s="425"/>
      <c r="TBU2" s="424"/>
      <c r="TBV2" s="424"/>
      <c r="TBW2" s="425"/>
      <c r="TBX2" s="425"/>
      <c r="TBY2" s="425"/>
      <c r="TBZ2" s="425"/>
      <c r="TCA2" s="425"/>
      <c r="TCB2" s="425"/>
      <c r="TCC2" s="424"/>
      <c r="TCD2" s="424"/>
      <c r="TCE2" s="425"/>
      <c r="TCF2" s="425"/>
      <c r="TCG2" s="425"/>
      <c r="TCH2" s="425"/>
      <c r="TCI2" s="425"/>
      <c r="TCJ2" s="425"/>
      <c r="TCK2" s="424"/>
      <c r="TCL2" s="424"/>
      <c r="TCM2" s="425"/>
      <c r="TCN2" s="425"/>
      <c r="TCO2" s="425"/>
      <c r="TCP2" s="425"/>
      <c r="TCQ2" s="425"/>
      <c r="TCR2" s="425"/>
      <c r="TCS2" s="424"/>
      <c r="TCT2" s="424"/>
      <c r="TCU2" s="425"/>
      <c r="TCV2" s="425"/>
      <c r="TCW2" s="425"/>
      <c r="TCX2" s="425"/>
      <c r="TCY2" s="425"/>
      <c r="TCZ2" s="425"/>
      <c r="TDA2" s="424"/>
      <c r="TDB2" s="424"/>
      <c r="TDC2" s="425"/>
      <c r="TDD2" s="425"/>
      <c r="TDE2" s="425"/>
      <c r="TDF2" s="425"/>
      <c r="TDG2" s="425"/>
      <c r="TDH2" s="425"/>
      <c r="TDI2" s="424"/>
      <c r="TDJ2" s="424"/>
      <c r="TDK2" s="425"/>
      <c r="TDL2" s="425"/>
      <c r="TDM2" s="425"/>
      <c r="TDN2" s="425"/>
      <c r="TDO2" s="425"/>
      <c r="TDP2" s="425"/>
      <c r="TDQ2" s="424"/>
      <c r="TDR2" s="424"/>
      <c r="TDS2" s="425"/>
      <c r="TDT2" s="425"/>
      <c r="TDU2" s="425"/>
      <c r="TDV2" s="425"/>
      <c r="TDW2" s="425"/>
      <c r="TDX2" s="425"/>
      <c r="TDY2" s="424"/>
      <c r="TDZ2" s="424"/>
      <c r="TEA2" s="425"/>
      <c r="TEB2" s="425"/>
      <c r="TEC2" s="425"/>
      <c r="TED2" s="425"/>
      <c r="TEE2" s="425"/>
      <c r="TEF2" s="425"/>
      <c r="TEG2" s="424"/>
      <c r="TEH2" s="424"/>
      <c r="TEI2" s="425"/>
      <c r="TEJ2" s="425"/>
      <c r="TEK2" s="425"/>
      <c r="TEL2" s="425"/>
      <c r="TEM2" s="425"/>
      <c r="TEN2" s="425"/>
      <c r="TEO2" s="424"/>
      <c r="TEP2" s="424"/>
      <c r="TEQ2" s="425"/>
      <c r="TER2" s="425"/>
      <c r="TES2" s="425"/>
      <c r="TET2" s="425"/>
      <c r="TEU2" s="425"/>
      <c r="TEV2" s="425"/>
      <c r="TEW2" s="424"/>
      <c r="TEX2" s="424"/>
      <c r="TEY2" s="425"/>
      <c r="TEZ2" s="425"/>
      <c r="TFA2" s="425"/>
      <c r="TFB2" s="425"/>
      <c r="TFC2" s="425"/>
      <c r="TFD2" s="425"/>
      <c r="TFE2" s="424"/>
      <c r="TFF2" s="424"/>
      <c r="TFG2" s="425"/>
      <c r="TFH2" s="425"/>
      <c r="TFI2" s="425"/>
      <c r="TFJ2" s="425"/>
      <c r="TFK2" s="425"/>
      <c r="TFL2" s="425"/>
      <c r="TFM2" s="424"/>
      <c r="TFN2" s="424"/>
      <c r="TFO2" s="425"/>
      <c r="TFP2" s="425"/>
      <c r="TFQ2" s="425"/>
      <c r="TFR2" s="425"/>
      <c r="TFS2" s="425"/>
      <c r="TFT2" s="425"/>
      <c r="TFU2" s="424"/>
      <c r="TFV2" s="424"/>
      <c r="TFW2" s="425"/>
      <c r="TFX2" s="425"/>
      <c r="TFY2" s="425"/>
      <c r="TFZ2" s="425"/>
      <c r="TGA2" s="425"/>
      <c r="TGB2" s="425"/>
      <c r="TGC2" s="424"/>
      <c r="TGD2" s="424"/>
      <c r="TGE2" s="425"/>
      <c r="TGF2" s="425"/>
      <c r="TGG2" s="425"/>
      <c r="TGH2" s="425"/>
      <c r="TGI2" s="425"/>
      <c r="TGJ2" s="425"/>
      <c r="TGK2" s="424"/>
      <c r="TGL2" s="424"/>
      <c r="TGM2" s="425"/>
      <c r="TGN2" s="425"/>
      <c r="TGO2" s="425"/>
      <c r="TGP2" s="425"/>
      <c r="TGQ2" s="425"/>
      <c r="TGR2" s="425"/>
      <c r="TGS2" s="424"/>
      <c r="TGT2" s="424"/>
      <c r="TGU2" s="425"/>
      <c r="TGV2" s="425"/>
      <c r="TGW2" s="425"/>
      <c r="TGX2" s="425"/>
      <c r="TGY2" s="425"/>
      <c r="TGZ2" s="425"/>
      <c r="THA2" s="424"/>
      <c r="THB2" s="424"/>
      <c r="THC2" s="425"/>
      <c r="THD2" s="425"/>
      <c r="THE2" s="425"/>
      <c r="THF2" s="425"/>
      <c r="THG2" s="425"/>
      <c r="THH2" s="425"/>
      <c r="THI2" s="424"/>
      <c r="THJ2" s="424"/>
      <c r="THK2" s="425"/>
      <c r="THL2" s="425"/>
      <c r="THM2" s="425"/>
      <c r="THN2" s="425"/>
      <c r="THO2" s="425"/>
      <c r="THP2" s="425"/>
      <c r="THQ2" s="424"/>
      <c r="THR2" s="424"/>
      <c r="THS2" s="425"/>
      <c r="THT2" s="425"/>
      <c r="THU2" s="425"/>
      <c r="THV2" s="425"/>
      <c r="THW2" s="425"/>
      <c r="THX2" s="425"/>
      <c r="THY2" s="424"/>
      <c r="THZ2" s="424"/>
      <c r="TIA2" s="425"/>
      <c r="TIB2" s="425"/>
      <c r="TIC2" s="425"/>
      <c r="TID2" s="425"/>
      <c r="TIE2" s="425"/>
      <c r="TIF2" s="425"/>
      <c r="TIG2" s="424"/>
      <c r="TIH2" s="424"/>
      <c r="TII2" s="425"/>
      <c r="TIJ2" s="425"/>
      <c r="TIK2" s="425"/>
      <c r="TIL2" s="425"/>
      <c r="TIM2" s="425"/>
      <c r="TIN2" s="425"/>
      <c r="TIO2" s="424"/>
      <c r="TIP2" s="424"/>
      <c r="TIQ2" s="425"/>
      <c r="TIR2" s="425"/>
      <c r="TIS2" s="425"/>
      <c r="TIT2" s="425"/>
      <c r="TIU2" s="425"/>
      <c r="TIV2" s="425"/>
      <c r="TIW2" s="424"/>
      <c r="TIX2" s="424"/>
      <c r="TIY2" s="425"/>
      <c r="TIZ2" s="425"/>
      <c r="TJA2" s="425"/>
      <c r="TJB2" s="425"/>
      <c r="TJC2" s="425"/>
      <c r="TJD2" s="425"/>
      <c r="TJE2" s="424"/>
      <c r="TJF2" s="424"/>
      <c r="TJG2" s="425"/>
      <c r="TJH2" s="425"/>
      <c r="TJI2" s="425"/>
      <c r="TJJ2" s="425"/>
      <c r="TJK2" s="425"/>
      <c r="TJL2" s="425"/>
      <c r="TJM2" s="424"/>
      <c r="TJN2" s="424"/>
      <c r="TJO2" s="425"/>
      <c r="TJP2" s="425"/>
      <c r="TJQ2" s="425"/>
      <c r="TJR2" s="425"/>
      <c r="TJS2" s="425"/>
      <c r="TJT2" s="425"/>
      <c r="TJU2" s="424"/>
      <c r="TJV2" s="424"/>
      <c r="TJW2" s="425"/>
      <c r="TJX2" s="425"/>
      <c r="TJY2" s="425"/>
      <c r="TJZ2" s="425"/>
      <c r="TKA2" s="425"/>
      <c r="TKB2" s="425"/>
      <c r="TKC2" s="424"/>
      <c r="TKD2" s="424"/>
      <c r="TKE2" s="425"/>
      <c r="TKF2" s="425"/>
      <c r="TKG2" s="425"/>
      <c r="TKH2" s="425"/>
      <c r="TKI2" s="425"/>
      <c r="TKJ2" s="425"/>
      <c r="TKK2" s="424"/>
      <c r="TKL2" s="424"/>
      <c r="TKM2" s="425"/>
      <c r="TKN2" s="425"/>
      <c r="TKO2" s="425"/>
      <c r="TKP2" s="425"/>
      <c r="TKQ2" s="425"/>
      <c r="TKR2" s="425"/>
      <c r="TKS2" s="424"/>
      <c r="TKT2" s="424"/>
      <c r="TKU2" s="425"/>
      <c r="TKV2" s="425"/>
      <c r="TKW2" s="425"/>
      <c r="TKX2" s="425"/>
      <c r="TKY2" s="425"/>
      <c r="TKZ2" s="425"/>
      <c r="TLA2" s="424"/>
      <c r="TLB2" s="424"/>
      <c r="TLC2" s="425"/>
      <c r="TLD2" s="425"/>
      <c r="TLE2" s="425"/>
      <c r="TLF2" s="425"/>
      <c r="TLG2" s="425"/>
      <c r="TLH2" s="425"/>
      <c r="TLI2" s="424"/>
      <c r="TLJ2" s="424"/>
      <c r="TLK2" s="425"/>
      <c r="TLL2" s="425"/>
      <c r="TLM2" s="425"/>
      <c r="TLN2" s="425"/>
      <c r="TLO2" s="425"/>
      <c r="TLP2" s="425"/>
      <c r="TLQ2" s="424"/>
      <c r="TLR2" s="424"/>
      <c r="TLS2" s="425"/>
      <c r="TLT2" s="425"/>
      <c r="TLU2" s="425"/>
      <c r="TLV2" s="425"/>
      <c r="TLW2" s="425"/>
      <c r="TLX2" s="425"/>
      <c r="TLY2" s="424"/>
      <c r="TLZ2" s="424"/>
      <c r="TMA2" s="425"/>
      <c r="TMB2" s="425"/>
      <c r="TMC2" s="425"/>
      <c r="TMD2" s="425"/>
      <c r="TME2" s="425"/>
      <c r="TMF2" s="425"/>
      <c r="TMG2" s="424"/>
      <c r="TMH2" s="424"/>
      <c r="TMI2" s="425"/>
      <c r="TMJ2" s="425"/>
      <c r="TMK2" s="425"/>
      <c r="TML2" s="425"/>
      <c r="TMM2" s="425"/>
      <c r="TMN2" s="425"/>
      <c r="TMO2" s="424"/>
      <c r="TMP2" s="424"/>
      <c r="TMQ2" s="425"/>
      <c r="TMR2" s="425"/>
      <c r="TMS2" s="425"/>
      <c r="TMT2" s="425"/>
      <c r="TMU2" s="425"/>
      <c r="TMV2" s="425"/>
      <c r="TMW2" s="424"/>
      <c r="TMX2" s="424"/>
      <c r="TMY2" s="425"/>
      <c r="TMZ2" s="425"/>
      <c r="TNA2" s="425"/>
      <c r="TNB2" s="425"/>
      <c r="TNC2" s="425"/>
      <c r="TND2" s="425"/>
      <c r="TNE2" s="424"/>
      <c r="TNF2" s="424"/>
      <c r="TNG2" s="425"/>
      <c r="TNH2" s="425"/>
      <c r="TNI2" s="425"/>
      <c r="TNJ2" s="425"/>
      <c r="TNK2" s="425"/>
      <c r="TNL2" s="425"/>
      <c r="TNM2" s="424"/>
      <c r="TNN2" s="424"/>
      <c r="TNO2" s="425"/>
      <c r="TNP2" s="425"/>
      <c r="TNQ2" s="425"/>
      <c r="TNR2" s="425"/>
      <c r="TNS2" s="425"/>
      <c r="TNT2" s="425"/>
      <c r="TNU2" s="424"/>
      <c r="TNV2" s="424"/>
      <c r="TNW2" s="425"/>
      <c r="TNX2" s="425"/>
      <c r="TNY2" s="425"/>
      <c r="TNZ2" s="425"/>
      <c r="TOA2" s="425"/>
      <c r="TOB2" s="425"/>
      <c r="TOC2" s="424"/>
      <c r="TOD2" s="424"/>
      <c r="TOE2" s="425"/>
      <c r="TOF2" s="425"/>
      <c r="TOG2" s="425"/>
      <c r="TOH2" s="425"/>
      <c r="TOI2" s="425"/>
      <c r="TOJ2" s="425"/>
      <c r="TOK2" s="424"/>
      <c r="TOL2" s="424"/>
      <c r="TOM2" s="425"/>
      <c r="TON2" s="425"/>
      <c r="TOO2" s="425"/>
      <c r="TOP2" s="425"/>
      <c r="TOQ2" s="425"/>
      <c r="TOR2" s="425"/>
      <c r="TOS2" s="424"/>
      <c r="TOT2" s="424"/>
      <c r="TOU2" s="425"/>
      <c r="TOV2" s="425"/>
      <c r="TOW2" s="425"/>
      <c r="TOX2" s="425"/>
      <c r="TOY2" s="425"/>
      <c r="TOZ2" s="425"/>
      <c r="TPA2" s="424"/>
      <c r="TPB2" s="424"/>
      <c r="TPC2" s="425"/>
      <c r="TPD2" s="425"/>
      <c r="TPE2" s="425"/>
      <c r="TPF2" s="425"/>
      <c r="TPG2" s="425"/>
      <c r="TPH2" s="425"/>
      <c r="TPI2" s="424"/>
      <c r="TPJ2" s="424"/>
      <c r="TPK2" s="425"/>
      <c r="TPL2" s="425"/>
      <c r="TPM2" s="425"/>
      <c r="TPN2" s="425"/>
      <c r="TPO2" s="425"/>
      <c r="TPP2" s="425"/>
      <c r="TPQ2" s="424"/>
      <c r="TPR2" s="424"/>
      <c r="TPS2" s="425"/>
      <c r="TPT2" s="425"/>
      <c r="TPU2" s="425"/>
      <c r="TPV2" s="425"/>
      <c r="TPW2" s="425"/>
      <c r="TPX2" s="425"/>
      <c r="TPY2" s="424"/>
      <c r="TPZ2" s="424"/>
      <c r="TQA2" s="425"/>
      <c r="TQB2" s="425"/>
      <c r="TQC2" s="425"/>
      <c r="TQD2" s="425"/>
      <c r="TQE2" s="425"/>
      <c r="TQF2" s="425"/>
      <c r="TQG2" s="424"/>
      <c r="TQH2" s="424"/>
      <c r="TQI2" s="425"/>
      <c r="TQJ2" s="425"/>
      <c r="TQK2" s="425"/>
      <c r="TQL2" s="425"/>
      <c r="TQM2" s="425"/>
      <c r="TQN2" s="425"/>
      <c r="TQO2" s="424"/>
      <c r="TQP2" s="424"/>
      <c r="TQQ2" s="425"/>
      <c r="TQR2" s="425"/>
      <c r="TQS2" s="425"/>
      <c r="TQT2" s="425"/>
      <c r="TQU2" s="425"/>
      <c r="TQV2" s="425"/>
      <c r="TQW2" s="424"/>
      <c r="TQX2" s="424"/>
      <c r="TQY2" s="425"/>
      <c r="TQZ2" s="425"/>
      <c r="TRA2" s="425"/>
      <c r="TRB2" s="425"/>
      <c r="TRC2" s="425"/>
      <c r="TRD2" s="425"/>
      <c r="TRE2" s="424"/>
      <c r="TRF2" s="424"/>
      <c r="TRG2" s="425"/>
      <c r="TRH2" s="425"/>
      <c r="TRI2" s="425"/>
      <c r="TRJ2" s="425"/>
      <c r="TRK2" s="425"/>
      <c r="TRL2" s="425"/>
      <c r="TRM2" s="424"/>
      <c r="TRN2" s="424"/>
      <c r="TRO2" s="425"/>
      <c r="TRP2" s="425"/>
      <c r="TRQ2" s="425"/>
      <c r="TRR2" s="425"/>
      <c r="TRS2" s="425"/>
      <c r="TRT2" s="425"/>
      <c r="TRU2" s="424"/>
      <c r="TRV2" s="424"/>
      <c r="TRW2" s="425"/>
      <c r="TRX2" s="425"/>
      <c r="TRY2" s="425"/>
      <c r="TRZ2" s="425"/>
      <c r="TSA2" s="425"/>
      <c r="TSB2" s="425"/>
      <c r="TSC2" s="424"/>
      <c r="TSD2" s="424"/>
      <c r="TSE2" s="425"/>
      <c r="TSF2" s="425"/>
      <c r="TSG2" s="425"/>
      <c r="TSH2" s="425"/>
      <c r="TSI2" s="425"/>
      <c r="TSJ2" s="425"/>
      <c r="TSK2" s="424"/>
      <c r="TSL2" s="424"/>
      <c r="TSM2" s="425"/>
      <c r="TSN2" s="425"/>
      <c r="TSO2" s="425"/>
      <c r="TSP2" s="425"/>
      <c r="TSQ2" s="425"/>
      <c r="TSR2" s="425"/>
      <c r="TSS2" s="424"/>
      <c r="TST2" s="424"/>
      <c r="TSU2" s="425"/>
      <c r="TSV2" s="425"/>
      <c r="TSW2" s="425"/>
      <c r="TSX2" s="425"/>
      <c r="TSY2" s="425"/>
      <c r="TSZ2" s="425"/>
      <c r="TTA2" s="424"/>
      <c r="TTB2" s="424"/>
      <c r="TTC2" s="425"/>
      <c r="TTD2" s="425"/>
      <c r="TTE2" s="425"/>
      <c r="TTF2" s="425"/>
      <c r="TTG2" s="425"/>
      <c r="TTH2" s="425"/>
      <c r="TTI2" s="424"/>
      <c r="TTJ2" s="424"/>
      <c r="TTK2" s="425"/>
      <c r="TTL2" s="425"/>
      <c r="TTM2" s="425"/>
      <c r="TTN2" s="425"/>
      <c r="TTO2" s="425"/>
      <c r="TTP2" s="425"/>
      <c r="TTQ2" s="424"/>
      <c r="TTR2" s="424"/>
      <c r="TTS2" s="425"/>
      <c r="TTT2" s="425"/>
      <c r="TTU2" s="425"/>
      <c r="TTV2" s="425"/>
      <c r="TTW2" s="425"/>
      <c r="TTX2" s="425"/>
      <c r="TTY2" s="424"/>
      <c r="TTZ2" s="424"/>
      <c r="TUA2" s="425"/>
      <c r="TUB2" s="425"/>
      <c r="TUC2" s="425"/>
      <c r="TUD2" s="425"/>
      <c r="TUE2" s="425"/>
      <c r="TUF2" s="425"/>
      <c r="TUG2" s="424"/>
      <c r="TUH2" s="424"/>
      <c r="TUI2" s="425"/>
      <c r="TUJ2" s="425"/>
      <c r="TUK2" s="425"/>
      <c r="TUL2" s="425"/>
      <c r="TUM2" s="425"/>
      <c r="TUN2" s="425"/>
      <c r="TUO2" s="424"/>
      <c r="TUP2" s="424"/>
      <c r="TUQ2" s="425"/>
      <c r="TUR2" s="425"/>
      <c r="TUS2" s="425"/>
      <c r="TUT2" s="425"/>
      <c r="TUU2" s="425"/>
      <c r="TUV2" s="425"/>
      <c r="TUW2" s="424"/>
      <c r="TUX2" s="424"/>
      <c r="TUY2" s="425"/>
      <c r="TUZ2" s="425"/>
      <c r="TVA2" s="425"/>
      <c r="TVB2" s="425"/>
      <c r="TVC2" s="425"/>
      <c r="TVD2" s="425"/>
      <c r="TVE2" s="424"/>
      <c r="TVF2" s="424"/>
      <c r="TVG2" s="425"/>
      <c r="TVH2" s="425"/>
      <c r="TVI2" s="425"/>
      <c r="TVJ2" s="425"/>
      <c r="TVK2" s="425"/>
      <c r="TVL2" s="425"/>
      <c r="TVM2" s="424"/>
      <c r="TVN2" s="424"/>
      <c r="TVO2" s="425"/>
      <c r="TVP2" s="425"/>
      <c r="TVQ2" s="425"/>
      <c r="TVR2" s="425"/>
      <c r="TVS2" s="425"/>
      <c r="TVT2" s="425"/>
      <c r="TVU2" s="424"/>
      <c r="TVV2" s="424"/>
      <c r="TVW2" s="425"/>
      <c r="TVX2" s="425"/>
      <c r="TVY2" s="425"/>
      <c r="TVZ2" s="425"/>
      <c r="TWA2" s="425"/>
      <c r="TWB2" s="425"/>
      <c r="TWC2" s="424"/>
      <c r="TWD2" s="424"/>
      <c r="TWE2" s="425"/>
      <c r="TWF2" s="425"/>
      <c r="TWG2" s="425"/>
      <c r="TWH2" s="425"/>
      <c r="TWI2" s="425"/>
      <c r="TWJ2" s="425"/>
      <c r="TWK2" s="424"/>
      <c r="TWL2" s="424"/>
      <c r="TWM2" s="425"/>
      <c r="TWN2" s="425"/>
      <c r="TWO2" s="425"/>
      <c r="TWP2" s="425"/>
      <c r="TWQ2" s="425"/>
      <c r="TWR2" s="425"/>
      <c r="TWS2" s="424"/>
      <c r="TWT2" s="424"/>
      <c r="TWU2" s="425"/>
      <c r="TWV2" s="425"/>
      <c r="TWW2" s="425"/>
      <c r="TWX2" s="425"/>
      <c r="TWY2" s="425"/>
      <c r="TWZ2" s="425"/>
      <c r="TXA2" s="424"/>
      <c r="TXB2" s="424"/>
      <c r="TXC2" s="425"/>
      <c r="TXD2" s="425"/>
      <c r="TXE2" s="425"/>
      <c r="TXF2" s="425"/>
      <c r="TXG2" s="425"/>
      <c r="TXH2" s="425"/>
      <c r="TXI2" s="424"/>
      <c r="TXJ2" s="424"/>
      <c r="TXK2" s="425"/>
      <c r="TXL2" s="425"/>
      <c r="TXM2" s="425"/>
      <c r="TXN2" s="425"/>
      <c r="TXO2" s="425"/>
      <c r="TXP2" s="425"/>
      <c r="TXQ2" s="424"/>
      <c r="TXR2" s="424"/>
      <c r="TXS2" s="425"/>
      <c r="TXT2" s="425"/>
      <c r="TXU2" s="425"/>
      <c r="TXV2" s="425"/>
      <c r="TXW2" s="425"/>
      <c r="TXX2" s="425"/>
      <c r="TXY2" s="424"/>
      <c r="TXZ2" s="424"/>
      <c r="TYA2" s="425"/>
      <c r="TYB2" s="425"/>
      <c r="TYC2" s="425"/>
      <c r="TYD2" s="425"/>
      <c r="TYE2" s="425"/>
      <c r="TYF2" s="425"/>
      <c r="TYG2" s="424"/>
      <c r="TYH2" s="424"/>
      <c r="TYI2" s="425"/>
      <c r="TYJ2" s="425"/>
      <c r="TYK2" s="425"/>
      <c r="TYL2" s="425"/>
      <c r="TYM2" s="425"/>
      <c r="TYN2" s="425"/>
      <c r="TYO2" s="424"/>
      <c r="TYP2" s="424"/>
      <c r="TYQ2" s="425"/>
      <c r="TYR2" s="425"/>
      <c r="TYS2" s="425"/>
      <c r="TYT2" s="425"/>
      <c r="TYU2" s="425"/>
      <c r="TYV2" s="425"/>
      <c r="TYW2" s="424"/>
      <c r="TYX2" s="424"/>
      <c r="TYY2" s="425"/>
      <c r="TYZ2" s="425"/>
      <c r="TZA2" s="425"/>
      <c r="TZB2" s="425"/>
      <c r="TZC2" s="425"/>
      <c r="TZD2" s="425"/>
      <c r="TZE2" s="424"/>
      <c r="TZF2" s="424"/>
      <c r="TZG2" s="425"/>
      <c r="TZH2" s="425"/>
      <c r="TZI2" s="425"/>
      <c r="TZJ2" s="425"/>
      <c r="TZK2" s="425"/>
      <c r="TZL2" s="425"/>
      <c r="TZM2" s="424"/>
      <c r="TZN2" s="424"/>
      <c r="TZO2" s="425"/>
      <c r="TZP2" s="425"/>
      <c r="TZQ2" s="425"/>
      <c r="TZR2" s="425"/>
      <c r="TZS2" s="425"/>
      <c r="TZT2" s="425"/>
      <c r="TZU2" s="424"/>
      <c r="TZV2" s="424"/>
      <c r="TZW2" s="425"/>
      <c r="TZX2" s="425"/>
      <c r="TZY2" s="425"/>
      <c r="TZZ2" s="425"/>
      <c r="UAA2" s="425"/>
      <c r="UAB2" s="425"/>
      <c r="UAC2" s="424"/>
      <c r="UAD2" s="424"/>
      <c r="UAE2" s="425"/>
      <c r="UAF2" s="425"/>
      <c r="UAG2" s="425"/>
      <c r="UAH2" s="425"/>
      <c r="UAI2" s="425"/>
      <c r="UAJ2" s="425"/>
      <c r="UAK2" s="424"/>
      <c r="UAL2" s="424"/>
      <c r="UAM2" s="425"/>
      <c r="UAN2" s="425"/>
      <c r="UAO2" s="425"/>
      <c r="UAP2" s="425"/>
      <c r="UAQ2" s="425"/>
      <c r="UAR2" s="425"/>
      <c r="UAS2" s="424"/>
      <c r="UAT2" s="424"/>
      <c r="UAU2" s="425"/>
      <c r="UAV2" s="425"/>
      <c r="UAW2" s="425"/>
      <c r="UAX2" s="425"/>
      <c r="UAY2" s="425"/>
      <c r="UAZ2" s="425"/>
      <c r="UBA2" s="424"/>
      <c r="UBB2" s="424"/>
      <c r="UBC2" s="425"/>
      <c r="UBD2" s="425"/>
      <c r="UBE2" s="425"/>
      <c r="UBF2" s="425"/>
      <c r="UBG2" s="425"/>
      <c r="UBH2" s="425"/>
      <c r="UBI2" s="424"/>
      <c r="UBJ2" s="424"/>
      <c r="UBK2" s="425"/>
      <c r="UBL2" s="425"/>
      <c r="UBM2" s="425"/>
      <c r="UBN2" s="425"/>
      <c r="UBO2" s="425"/>
      <c r="UBP2" s="425"/>
      <c r="UBQ2" s="424"/>
      <c r="UBR2" s="424"/>
      <c r="UBS2" s="425"/>
      <c r="UBT2" s="425"/>
      <c r="UBU2" s="425"/>
      <c r="UBV2" s="425"/>
      <c r="UBW2" s="425"/>
      <c r="UBX2" s="425"/>
      <c r="UBY2" s="424"/>
      <c r="UBZ2" s="424"/>
      <c r="UCA2" s="425"/>
      <c r="UCB2" s="425"/>
      <c r="UCC2" s="425"/>
      <c r="UCD2" s="425"/>
      <c r="UCE2" s="425"/>
      <c r="UCF2" s="425"/>
      <c r="UCG2" s="424"/>
      <c r="UCH2" s="424"/>
      <c r="UCI2" s="425"/>
      <c r="UCJ2" s="425"/>
      <c r="UCK2" s="425"/>
      <c r="UCL2" s="425"/>
      <c r="UCM2" s="425"/>
      <c r="UCN2" s="425"/>
      <c r="UCO2" s="424"/>
      <c r="UCP2" s="424"/>
      <c r="UCQ2" s="425"/>
      <c r="UCR2" s="425"/>
      <c r="UCS2" s="425"/>
      <c r="UCT2" s="425"/>
      <c r="UCU2" s="425"/>
      <c r="UCV2" s="425"/>
      <c r="UCW2" s="424"/>
      <c r="UCX2" s="424"/>
      <c r="UCY2" s="425"/>
      <c r="UCZ2" s="425"/>
      <c r="UDA2" s="425"/>
      <c r="UDB2" s="425"/>
      <c r="UDC2" s="425"/>
      <c r="UDD2" s="425"/>
      <c r="UDE2" s="424"/>
      <c r="UDF2" s="424"/>
      <c r="UDG2" s="425"/>
      <c r="UDH2" s="425"/>
      <c r="UDI2" s="425"/>
      <c r="UDJ2" s="425"/>
      <c r="UDK2" s="425"/>
      <c r="UDL2" s="425"/>
      <c r="UDM2" s="424"/>
      <c r="UDN2" s="424"/>
      <c r="UDO2" s="425"/>
      <c r="UDP2" s="425"/>
      <c r="UDQ2" s="425"/>
      <c r="UDR2" s="425"/>
      <c r="UDS2" s="425"/>
      <c r="UDT2" s="425"/>
      <c r="UDU2" s="424"/>
      <c r="UDV2" s="424"/>
      <c r="UDW2" s="425"/>
      <c r="UDX2" s="425"/>
      <c r="UDY2" s="425"/>
      <c r="UDZ2" s="425"/>
      <c r="UEA2" s="425"/>
      <c r="UEB2" s="425"/>
      <c r="UEC2" s="424"/>
      <c r="UED2" s="424"/>
      <c r="UEE2" s="425"/>
      <c r="UEF2" s="425"/>
      <c r="UEG2" s="425"/>
      <c r="UEH2" s="425"/>
      <c r="UEI2" s="425"/>
      <c r="UEJ2" s="425"/>
      <c r="UEK2" s="424"/>
      <c r="UEL2" s="424"/>
      <c r="UEM2" s="425"/>
      <c r="UEN2" s="425"/>
      <c r="UEO2" s="425"/>
      <c r="UEP2" s="425"/>
      <c r="UEQ2" s="425"/>
      <c r="UER2" s="425"/>
      <c r="UES2" s="424"/>
      <c r="UET2" s="424"/>
      <c r="UEU2" s="425"/>
      <c r="UEV2" s="425"/>
      <c r="UEW2" s="425"/>
      <c r="UEX2" s="425"/>
      <c r="UEY2" s="425"/>
      <c r="UEZ2" s="425"/>
      <c r="UFA2" s="424"/>
    </row>
    <row r="3" spans="1:14353" ht="14.5" x14ac:dyDescent="0.3">
      <c r="A3" s="426" t="s">
        <v>617</v>
      </c>
      <c r="B3" s="427"/>
      <c r="C3" s="427"/>
      <c r="D3" s="427"/>
      <c r="E3" s="427"/>
      <c r="F3" s="427"/>
      <c r="G3" s="427"/>
      <c r="H3" s="428"/>
      <c r="I3" s="429"/>
      <c r="J3" s="429"/>
      <c r="K3" s="428"/>
      <c r="L3" s="429"/>
      <c r="M3" s="430"/>
      <c r="N3" s="431"/>
      <c r="O3" s="432"/>
      <c r="BU3" s="427"/>
      <c r="BV3" s="427"/>
      <c r="BW3" s="427"/>
      <c r="BX3" s="427"/>
      <c r="BY3" s="427"/>
      <c r="BZ3" s="427"/>
      <c r="CA3" s="427"/>
      <c r="CB3" s="427"/>
      <c r="CC3" s="427"/>
      <c r="CD3" s="427"/>
      <c r="CE3" s="427"/>
      <c r="CF3" s="427"/>
      <c r="CG3" s="427"/>
      <c r="CH3" s="427"/>
      <c r="CI3" s="427"/>
      <c r="CJ3" s="427"/>
      <c r="CK3" s="427"/>
      <c r="CL3" s="427"/>
      <c r="CM3" s="427"/>
      <c r="CN3" s="427"/>
      <c r="CO3" s="427"/>
      <c r="CP3" s="427"/>
      <c r="CQ3" s="427"/>
      <c r="CR3" s="427"/>
      <c r="CS3" s="427"/>
      <c r="CT3" s="427"/>
      <c r="CU3" s="427"/>
      <c r="CV3" s="427"/>
      <c r="CW3" s="427"/>
      <c r="CX3" s="427"/>
      <c r="CY3" s="427"/>
      <c r="CZ3" s="427"/>
      <c r="DA3" s="427"/>
      <c r="DB3" s="427"/>
      <c r="DC3" s="427"/>
      <c r="DD3" s="427"/>
      <c r="DE3" s="427"/>
      <c r="DF3" s="427"/>
      <c r="DG3" s="427"/>
      <c r="DH3" s="427"/>
      <c r="DI3" s="427"/>
      <c r="DJ3" s="427"/>
      <c r="DK3" s="427"/>
      <c r="DL3" s="427"/>
      <c r="DM3" s="427"/>
      <c r="DN3" s="427"/>
      <c r="DO3" s="427"/>
      <c r="DP3" s="427"/>
      <c r="DQ3" s="427"/>
      <c r="DR3" s="427"/>
      <c r="DS3" s="427"/>
      <c r="DT3" s="427"/>
      <c r="DU3" s="427"/>
      <c r="DV3" s="427"/>
      <c r="DW3" s="427"/>
      <c r="DX3" s="427"/>
      <c r="DY3" s="427"/>
      <c r="DZ3" s="427"/>
      <c r="EA3" s="427"/>
      <c r="EB3" s="427"/>
      <c r="EC3" s="427"/>
      <c r="ED3" s="427"/>
      <c r="EE3" s="427"/>
      <c r="EF3" s="427"/>
      <c r="EG3" s="427"/>
      <c r="EH3" s="427"/>
      <c r="EI3" s="427"/>
      <c r="EJ3" s="427"/>
      <c r="EK3" s="427"/>
      <c r="EL3" s="427"/>
      <c r="EM3" s="427"/>
      <c r="EN3" s="427"/>
      <c r="EO3" s="427"/>
      <c r="EP3" s="427"/>
      <c r="EQ3" s="427"/>
      <c r="ER3" s="427"/>
      <c r="ES3" s="427"/>
      <c r="ET3" s="427"/>
      <c r="EU3" s="427"/>
      <c r="EV3" s="427"/>
      <c r="EW3" s="427"/>
      <c r="EX3" s="427"/>
      <c r="EY3" s="427"/>
      <c r="EZ3" s="427"/>
      <c r="FA3" s="427"/>
      <c r="FB3" s="427"/>
      <c r="FC3" s="427"/>
      <c r="FD3" s="427"/>
      <c r="FE3" s="427"/>
      <c r="FF3" s="427"/>
      <c r="FG3" s="427"/>
      <c r="FH3" s="427"/>
      <c r="FI3" s="427"/>
      <c r="FJ3" s="427"/>
      <c r="FK3" s="427"/>
      <c r="FL3" s="427"/>
      <c r="FM3" s="427"/>
      <c r="FN3" s="427"/>
      <c r="FO3" s="427"/>
      <c r="FP3" s="427"/>
      <c r="FQ3" s="427"/>
      <c r="FR3" s="427"/>
      <c r="FS3" s="427"/>
      <c r="FT3" s="427"/>
      <c r="FU3" s="427"/>
      <c r="FV3" s="427"/>
      <c r="FW3" s="427"/>
      <c r="FX3" s="427"/>
      <c r="FY3" s="427"/>
      <c r="FZ3" s="427"/>
      <c r="GA3" s="427"/>
      <c r="GB3" s="427"/>
      <c r="GC3" s="427"/>
      <c r="GD3" s="427"/>
      <c r="GE3" s="427"/>
      <c r="GF3" s="427"/>
      <c r="GG3" s="427"/>
      <c r="GH3" s="427"/>
      <c r="GI3" s="427"/>
      <c r="GJ3" s="427"/>
      <c r="GK3" s="427"/>
      <c r="GL3" s="427"/>
      <c r="GM3" s="427"/>
      <c r="GN3" s="427"/>
      <c r="GO3" s="427"/>
      <c r="GP3" s="427"/>
      <c r="GQ3" s="427"/>
      <c r="GR3" s="427"/>
      <c r="GS3" s="427"/>
      <c r="GT3" s="427"/>
      <c r="GU3" s="427"/>
      <c r="GV3" s="427"/>
      <c r="GW3" s="427"/>
      <c r="GX3" s="427"/>
      <c r="GY3" s="427"/>
      <c r="GZ3" s="427"/>
      <c r="HA3" s="427"/>
      <c r="HB3" s="427"/>
      <c r="HC3" s="427"/>
      <c r="HD3" s="427"/>
      <c r="HE3" s="427"/>
      <c r="HF3" s="427"/>
      <c r="HG3" s="427"/>
      <c r="HH3" s="427"/>
      <c r="HI3" s="427"/>
      <c r="HJ3" s="427"/>
      <c r="HK3" s="427"/>
      <c r="HL3" s="427"/>
      <c r="HM3" s="427"/>
      <c r="HN3" s="427"/>
      <c r="HO3" s="427"/>
      <c r="HP3" s="427"/>
      <c r="HQ3" s="427"/>
      <c r="HR3" s="427"/>
      <c r="HS3" s="427"/>
      <c r="HT3" s="427"/>
      <c r="HU3" s="427"/>
      <c r="HV3" s="427"/>
      <c r="HW3" s="427"/>
      <c r="HX3" s="427"/>
      <c r="HY3" s="427"/>
      <c r="HZ3" s="427"/>
      <c r="IA3" s="427"/>
      <c r="IB3" s="427"/>
      <c r="IC3" s="427"/>
      <c r="ID3" s="427"/>
      <c r="IE3" s="427"/>
      <c r="IF3" s="427"/>
      <c r="IG3" s="427"/>
      <c r="IH3" s="427"/>
      <c r="II3" s="427"/>
      <c r="IJ3" s="427"/>
      <c r="IK3" s="427"/>
      <c r="IL3" s="427"/>
      <c r="IM3" s="427"/>
      <c r="IN3" s="427"/>
      <c r="IO3" s="427"/>
      <c r="IP3" s="427"/>
      <c r="IQ3" s="427"/>
      <c r="IR3" s="427"/>
      <c r="IS3" s="427"/>
      <c r="IT3" s="427"/>
      <c r="IU3" s="427"/>
      <c r="IV3" s="427"/>
      <c r="IW3" s="427"/>
      <c r="IX3" s="427"/>
      <c r="IY3" s="427"/>
      <c r="IZ3" s="427"/>
      <c r="JA3" s="427"/>
      <c r="JB3" s="427"/>
      <c r="JC3" s="427"/>
      <c r="JD3" s="427"/>
      <c r="JE3" s="427"/>
      <c r="JF3" s="427"/>
      <c r="JG3" s="427"/>
      <c r="JH3" s="427"/>
      <c r="JI3" s="427"/>
      <c r="JJ3" s="427"/>
      <c r="JK3" s="427"/>
      <c r="JL3" s="427"/>
      <c r="JM3" s="427"/>
      <c r="JN3" s="427"/>
      <c r="JO3" s="427"/>
      <c r="JP3" s="427"/>
      <c r="JQ3" s="427"/>
      <c r="JR3" s="427"/>
      <c r="JS3" s="427"/>
      <c r="JT3" s="427"/>
      <c r="JU3" s="427"/>
      <c r="JV3" s="427"/>
      <c r="JW3" s="427"/>
      <c r="JX3" s="427"/>
      <c r="JY3" s="427"/>
      <c r="JZ3" s="427"/>
      <c r="KA3" s="427"/>
      <c r="KB3" s="427"/>
      <c r="KC3" s="427"/>
      <c r="KD3" s="427"/>
      <c r="KE3" s="427"/>
      <c r="KF3" s="427"/>
      <c r="KG3" s="427"/>
      <c r="KH3" s="427"/>
      <c r="KI3" s="427"/>
      <c r="KJ3" s="427"/>
      <c r="KK3" s="427"/>
      <c r="KL3" s="427"/>
      <c r="KM3" s="427"/>
      <c r="KN3" s="427"/>
      <c r="KO3" s="427"/>
      <c r="KP3" s="427"/>
      <c r="KQ3" s="427"/>
      <c r="KR3" s="427"/>
      <c r="KS3" s="427"/>
      <c r="KT3" s="427"/>
      <c r="KU3" s="427"/>
      <c r="KV3" s="427"/>
      <c r="KW3" s="427"/>
      <c r="KX3" s="427"/>
      <c r="KY3" s="427"/>
      <c r="KZ3" s="427"/>
      <c r="LA3" s="427"/>
      <c r="LB3" s="427"/>
      <c r="LC3" s="427"/>
      <c r="LD3" s="427"/>
      <c r="LE3" s="427"/>
      <c r="LF3" s="427"/>
      <c r="LG3" s="427"/>
      <c r="LH3" s="427"/>
      <c r="LI3" s="427"/>
      <c r="LJ3" s="427"/>
      <c r="LK3" s="427"/>
      <c r="LL3" s="427"/>
      <c r="LM3" s="427"/>
      <c r="LN3" s="427"/>
      <c r="LO3" s="427"/>
      <c r="LP3" s="427"/>
      <c r="LQ3" s="427"/>
      <c r="LR3" s="427"/>
      <c r="LS3" s="427"/>
      <c r="LT3" s="427"/>
      <c r="LU3" s="427"/>
      <c r="LV3" s="427"/>
      <c r="LW3" s="427"/>
      <c r="LX3" s="427"/>
      <c r="LY3" s="427"/>
      <c r="LZ3" s="427"/>
      <c r="MA3" s="427"/>
      <c r="MB3" s="427"/>
      <c r="MC3" s="427"/>
      <c r="MD3" s="427"/>
      <c r="ME3" s="427"/>
      <c r="MF3" s="427"/>
      <c r="MG3" s="427"/>
      <c r="MH3" s="427"/>
      <c r="MI3" s="427"/>
      <c r="MJ3" s="427"/>
      <c r="MK3" s="427"/>
      <c r="ML3" s="427"/>
      <c r="MM3" s="427"/>
      <c r="MN3" s="427"/>
      <c r="MO3" s="427"/>
      <c r="MP3" s="427"/>
      <c r="MQ3" s="427"/>
      <c r="MR3" s="427"/>
      <c r="MS3" s="427"/>
      <c r="MT3" s="427"/>
      <c r="MU3" s="427"/>
      <c r="MV3" s="427"/>
      <c r="MW3" s="427"/>
      <c r="MX3" s="427"/>
      <c r="MY3" s="427"/>
      <c r="MZ3" s="427"/>
      <c r="NA3" s="427"/>
      <c r="NB3" s="427"/>
      <c r="NC3" s="427"/>
      <c r="ND3" s="427"/>
      <c r="NE3" s="427"/>
      <c r="NF3" s="427"/>
      <c r="NG3" s="427"/>
      <c r="NH3" s="427"/>
      <c r="NI3" s="427"/>
      <c r="NJ3" s="427"/>
      <c r="NK3" s="427"/>
      <c r="NL3" s="427"/>
      <c r="NM3" s="427"/>
      <c r="NN3" s="427"/>
      <c r="NO3" s="427"/>
      <c r="NP3" s="427"/>
      <c r="NQ3" s="427"/>
      <c r="NR3" s="427"/>
      <c r="NS3" s="427"/>
      <c r="NT3" s="427"/>
      <c r="NU3" s="427"/>
      <c r="NV3" s="427"/>
      <c r="NW3" s="427"/>
      <c r="NX3" s="427"/>
      <c r="NY3" s="427"/>
      <c r="NZ3" s="427"/>
      <c r="OA3" s="427"/>
      <c r="OB3" s="427"/>
      <c r="OC3" s="427"/>
      <c r="OD3" s="427"/>
      <c r="OE3" s="427"/>
      <c r="OF3" s="427"/>
      <c r="OG3" s="427"/>
      <c r="OH3" s="427"/>
      <c r="OI3" s="427"/>
      <c r="OJ3" s="427"/>
      <c r="OK3" s="427"/>
      <c r="OL3" s="427"/>
      <c r="OM3" s="427"/>
      <c r="ON3" s="427"/>
      <c r="OO3" s="427"/>
      <c r="OP3" s="427"/>
      <c r="OQ3" s="427"/>
      <c r="OR3" s="427"/>
      <c r="OS3" s="427"/>
      <c r="OT3" s="427"/>
      <c r="OU3" s="427"/>
      <c r="OV3" s="427"/>
      <c r="OW3" s="427"/>
      <c r="OX3" s="427"/>
      <c r="OY3" s="427"/>
      <c r="OZ3" s="427"/>
      <c r="PA3" s="427"/>
      <c r="PB3" s="427"/>
      <c r="PC3" s="427"/>
      <c r="PD3" s="427"/>
      <c r="PE3" s="427"/>
      <c r="PF3" s="427"/>
      <c r="PG3" s="427"/>
      <c r="PH3" s="427"/>
      <c r="PI3" s="427"/>
      <c r="PJ3" s="427"/>
      <c r="PK3" s="427"/>
      <c r="PL3" s="427"/>
      <c r="PM3" s="427"/>
      <c r="PN3" s="427"/>
      <c r="PO3" s="427"/>
      <c r="PP3" s="427"/>
      <c r="PQ3" s="427"/>
      <c r="PR3" s="427"/>
      <c r="PS3" s="427"/>
      <c r="PT3" s="427"/>
      <c r="PU3" s="427"/>
      <c r="PV3" s="427"/>
      <c r="PW3" s="427"/>
      <c r="PX3" s="427"/>
      <c r="PY3" s="427"/>
      <c r="PZ3" s="427"/>
      <c r="QA3" s="427"/>
      <c r="QB3" s="427"/>
      <c r="QC3" s="427"/>
      <c r="QD3" s="427"/>
      <c r="QE3" s="427"/>
      <c r="QF3" s="427"/>
      <c r="QG3" s="427"/>
      <c r="QH3" s="427"/>
      <c r="QI3" s="427"/>
      <c r="QJ3" s="427"/>
      <c r="QK3" s="427"/>
      <c r="QL3" s="427"/>
      <c r="QM3" s="427"/>
      <c r="QN3" s="427"/>
      <c r="QO3" s="427"/>
      <c r="QP3" s="427"/>
      <c r="QQ3" s="427"/>
      <c r="QR3" s="427"/>
      <c r="QS3" s="427"/>
      <c r="QT3" s="427"/>
      <c r="QU3" s="427"/>
      <c r="QV3" s="427"/>
      <c r="QW3" s="427"/>
      <c r="QX3" s="427"/>
      <c r="QY3" s="427"/>
      <c r="QZ3" s="427"/>
      <c r="RA3" s="427"/>
      <c r="RB3" s="427"/>
      <c r="RC3" s="427"/>
      <c r="RD3" s="427"/>
      <c r="RE3" s="427"/>
      <c r="RF3" s="427"/>
      <c r="RG3" s="427"/>
      <c r="RH3" s="427"/>
      <c r="RI3" s="427"/>
      <c r="RJ3" s="427"/>
      <c r="RK3" s="427"/>
      <c r="RL3" s="427"/>
      <c r="RM3" s="427"/>
      <c r="RN3" s="427"/>
      <c r="RO3" s="427"/>
      <c r="RP3" s="427"/>
      <c r="RQ3" s="427"/>
      <c r="RR3" s="427"/>
      <c r="RS3" s="427"/>
      <c r="RT3" s="427"/>
      <c r="RU3" s="427"/>
      <c r="RV3" s="427"/>
      <c r="RW3" s="427"/>
      <c r="RX3" s="427"/>
      <c r="RY3" s="427"/>
      <c r="RZ3" s="427"/>
      <c r="SA3" s="427"/>
      <c r="SB3" s="427"/>
      <c r="SC3" s="427"/>
      <c r="SD3" s="427"/>
      <c r="SE3" s="427"/>
      <c r="SF3" s="427"/>
      <c r="SG3" s="427"/>
      <c r="SH3" s="427"/>
      <c r="SI3" s="427"/>
      <c r="SJ3" s="427"/>
      <c r="SK3" s="427"/>
      <c r="SL3" s="427"/>
      <c r="SM3" s="427"/>
      <c r="SN3" s="427"/>
      <c r="SO3" s="427"/>
      <c r="SP3" s="427"/>
      <c r="SQ3" s="427"/>
      <c r="SR3" s="427"/>
      <c r="SS3" s="427"/>
      <c r="ST3" s="427"/>
      <c r="SU3" s="427"/>
      <c r="SV3" s="427"/>
      <c r="SW3" s="427"/>
      <c r="SX3" s="427"/>
      <c r="SY3" s="427"/>
      <c r="SZ3" s="427"/>
      <c r="TA3" s="427"/>
      <c r="TB3" s="427"/>
      <c r="TC3" s="427"/>
      <c r="TD3" s="427"/>
      <c r="TE3" s="427"/>
      <c r="TF3" s="427"/>
      <c r="TG3" s="427"/>
      <c r="TH3" s="427"/>
      <c r="TI3" s="427"/>
      <c r="TJ3" s="427"/>
      <c r="TK3" s="427"/>
      <c r="TL3" s="427"/>
      <c r="TM3" s="427"/>
      <c r="TN3" s="427"/>
      <c r="TO3" s="427"/>
      <c r="TP3" s="427"/>
      <c r="TQ3" s="427"/>
      <c r="TR3" s="427"/>
      <c r="TS3" s="427"/>
      <c r="TT3" s="427"/>
      <c r="TU3" s="427"/>
      <c r="TV3" s="427"/>
      <c r="TW3" s="427"/>
      <c r="TX3" s="427"/>
      <c r="TY3" s="427"/>
      <c r="TZ3" s="427"/>
      <c r="UA3" s="427"/>
      <c r="UB3" s="427"/>
      <c r="UC3" s="427"/>
      <c r="UD3" s="427"/>
      <c r="UE3" s="427"/>
      <c r="UF3" s="427"/>
      <c r="UG3" s="427"/>
      <c r="UH3" s="427"/>
      <c r="UI3" s="427"/>
      <c r="UJ3" s="427"/>
      <c r="UK3" s="427"/>
      <c r="UL3" s="427"/>
      <c r="UM3" s="427"/>
      <c r="UN3" s="427"/>
      <c r="UO3" s="427"/>
      <c r="UP3" s="427"/>
      <c r="UQ3" s="427"/>
      <c r="UR3" s="427"/>
      <c r="US3" s="427"/>
      <c r="UT3" s="427"/>
      <c r="UU3" s="427"/>
      <c r="UV3" s="427"/>
      <c r="UW3" s="427"/>
      <c r="UX3" s="427"/>
      <c r="UY3" s="427"/>
      <c r="UZ3" s="427"/>
      <c r="VA3" s="427"/>
      <c r="VB3" s="427"/>
      <c r="VC3" s="427"/>
      <c r="VD3" s="427"/>
      <c r="VE3" s="427"/>
      <c r="VF3" s="427"/>
      <c r="VG3" s="427"/>
      <c r="VH3" s="427"/>
      <c r="VI3" s="427"/>
      <c r="VJ3" s="427"/>
      <c r="VK3" s="427"/>
      <c r="VL3" s="427"/>
      <c r="VM3" s="427"/>
      <c r="VN3" s="427"/>
      <c r="VO3" s="427"/>
      <c r="VP3" s="427"/>
      <c r="VQ3" s="427"/>
      <c r="VR3" s="427"/>
      <c r="VS3" s="427"/>
      <c r="VT3" s="427"/>
      <c r="VU3" s="427"/>
      <c r="VV3" s="427"/>
      <c r="VW3" s="427"/>
      <c r="VX3" s="427"/>
      <c r="VY3" s="427"/>
      <c r="VZ3" s="427"/>
      <c r="WA3" s="427"/>
      <c r="WB3" s="427"/>
      <c r="WC3" s="427"/>
      <c r="WD3" s="427"/>
      <c r="WE3" s="427"/>
      <c r="WF3" s="427"/>
      <c r="WG3" s="427"/>
      <c r="WH3" s="427"/>
      <c r="WI3" s="427"/>
      <c r="WJ3" s="427"/>
      <c r="WK3" s="427"/>
      <c r="WL3" s="427"/>
      <c r="WM3" s="427"/>
      <c r="WN3" s="427"/>
      <c r="WO3" s="427"/>
      <c r="WP3" s="427"/>
      <c r="WQ3" s="427"/>
      <c r="WR3" s="427"/>
      <c r="WS3" s="427"/>
      <c r="WT3" s="427"/>
      <c r="WU3" s="427"/>
      <c r="WV3" s="427"/>
      <c r="WW3" s="427"/>
      <c r="WX3" s="427"/>
      <c r="WY3" s="427"/>
      <c r="WZ3" s="427"/>
      <c r="XA3" s="427"/>
      <c r="XB3" s="427"/>
      <c r="XC3" s="427"/>
      <c r="XD3" s="427"/>
      <c r="XE3" s="427"/>
      <c r="XF3" s="427"/>
      <c r="XG3" s="427"/>
      <c r="XH3" s="427"/>
      <c r="XI3" s="427"/>
      <c r="XJ3" s="427"/>
      <c r="XK3" s="427"/>
      <c r="XL3" s="427"/>
      <c r="XM3" s="427"/>
      <c r="XN3" s="427"/>
      <c r="XO3" s="427"/>
      <c r="XP3" s="427"/>
      <c r="XQ3" s="427"/>
      <c r="XR3" s="427"/>
      <c r="XS3" s="427"/>
      <c r="XT3" s="427"/>
      <c r="XU3" s="427"/>
      <c r="XV3" s="427"/>
      <c r="XW3" s="427"/>
      <c r="XX3" s="427"/>
      <c r="XY3" s="427"/>
      <c r="XZ3" s="427"/>
      <c r="YA3" s="427"/>
      <c r="YB3" s="427"/>
      <c r="YC3" s="427"/>
      <c r="YD3" s="427"/>
      <c r="YE3" s="427"/>
      <c r="YF3" s="427"/>
      <c r="YG3" s="427"/>
      <c r="YH3" s="427"/>
      <c r="YI3" s="427"/>
      <c r="YJ3" s="427"/>
      <c r="YK3" s="427"/>
      <c r="YL3" s="427"/>
      <c r="YM3" s="427"/>
      <c r="YN3" s="427"/>
      <c r="YO3" s="427"/>
      <c r="YP3" s="427"/>
      <c r="YQ3" s="427"/>
      <c r="YR3" s="427"/>
      <c r="YS3" s="427"/>
      <c r="YT3" s="427"/>
      <c r="YU3" s="427"/>
      <c r="YV3" s="427"/>
      <c r="YW3" s="427"/>
      <c r="YX3" s="427"/>
      <c r="YY3" s="427"/>
      <c r="YZ3" s="427"/>
      <c r="ZA3" s="427"/>
      <c r="ZB3" s="427"/>
      <c r="ZC3" s="427"/>
      <c r="ZD3" s="427"/>
      <c r="ZE3" s="427"/>
      <c r="ZF3" s="427"/>
      <c r="ZG3" s="427"/>
      <c r="ZH3" s="427"/>
      <c r="ZI3" s="427"/>
      <c r="ZJ3" s="427"/>
      <c r="ZK3" s="427"/>
      <c r="ZL3" s="427"/>
      <c r="ZM3" s="427"/>
      <c r="ZN3" s="427"/>
      <c r="ZO3" s="427"/>
      <c r="ZP3" s="427"/>
      <c r="ZQ3" s="427"/>
      <c r="ZR3" s="427"/>
      <c r="ZS3" s="427"/>
      <c r="ZT3" s="427"/>
      <c r="ZU3" s="427"/>
      <c r="ZV3" s="427"/>
      <c r="ZW3" s="427"/>
      <c r="ZX3" s="427"/>
      <c r="ZY3" s="427"/>
      <c r="ZZ3" s="427"/>
      <c r="AAA3" s="427"/>
      <c r="AAB3" s="427"/>
      <c r="AAC3" s="427"/>
      <c r="AAD3" s="427"/>
      <c r="AAE3" s="427"/>
      <c r="AAF3" s="427"/>
      <c r="AAG3" s="427"/>
      <c r="AAH3" s="427"/>
      <c r="AAI3" s="427"/>
      <c r="AAJ3" s="427"/>
      <c r="AAK3" s="427"/>
      <c r="AAL3" s="427"/>
      <c r="AAM3" s="427"/>
      <c r="AAN3" s="427"/>
      <c r="AAO3" s="427"/>
      <c r="AAP3" s="427"/>
      <c r="AAQ3" s="427"/>
      <c r="AAR3" s="427"/>
      <c r="AAS3" s="427"/>
      <c r="AAT3" s="427"/>
      <c r="AAU3" s="427"/>
      <c r="AAV3" s="427"/>
      <c r="AAW3" s="427"/>
      <c r="AAX3" s="427"/>
      <c r="AAY3" s="427"/>
      <c r="AAZ3" s="427"/>
      <c r="ABA3" s="427"/>
      <c r="ABB3" s="427"/>
      <c r="ABC3" s="427"/>
      <c r="ABD3" s="427"/>
      <c r="ABE3" s="427"/>
      <c r="ABF3" s="427"/>
      <c r="ABG3" s="427"/>
      <c r="ABH3" s="427"/>
      <c r="ABI3" s="427"/>
      <c r="ABJ3" s="427"/>
      <c r="ABK3" s="427"/>
      <c r="ABL3" s="427"/>
      <c r="ABM3" s="427"/>
      <c r="ABN3" s="427"/>
      <c r="ABO3" s="427"/>
      <c r="ABP3" s="427"/>
      <c r="ABQ3" s="427"/>
      <c r="ABR3" s="427"/>
      <c r="ABS3" s="427"/>
      <c r="ABT3" s="427"/>
      <c r="ABU3" s="427"/>
      <c r="ABV3" s="427"/>
      <c r="ABW3" s="427"/>
      <c r="ABX3" s="427"/>
      <c r="ABY3" s="427"/>
      <c r="ABZ3" s="427"/>
      <c r="ACA3" s="427"/>
      <c r="ACB3" s="427"/>
      <c r="ACC3" s="427"/>
      <c r="ACD3" s="427"/>
      <c r="ACE3" s="427"/>
      <c r="ACF3" s="427"/>
      <c r="ACG3" s="427"/>
      <c r="ACH3" s="427"/>
      <c r="ACI3" s="427"/>
      <c r="ACJ3" s="427"/>
      <c r="ACK3" s="427"/>
      <c r="ACL3" s="427"/>
      <c r="ACM3" s="427"/>
      <c r="ACN3" s="427"/>
      <c r="ACO3" s="427"/>
      <c r="ACP3" s="427"/>
      <c r="ACQ3" s="427"/>
      <c r="ACR3" s="427"/>
      <c r="ACS3" s="427"/>
      <c r="ACT3" s="427"/>
      <c r="ACU3" s="427"/>
      <c r="ACV3" s="427"/>
      <c r="ACW3" s="427"/>
      <c r="ACX3" s="427"/>
      <c r="ACY3" s="427"/>
      <c r="ACZ3" s="427"/>
      <c r="ADA3" s="427"/>
      <c r="ADB3" s="427"/>
      <c r="ADC3" s="427"/>
      <c r="ADD3" s="427"/>
      <c r="ADE3" s="427"/>
      <c r="ADF3" s="427"/>
      <c r="ADG3" s="427"/>
      <c r="ADH3" s="427"/>
      <c r="ADI3" s="427"/>
      <c r="ADJ3" s="427"/>
      <c r="ADK3" s="427"/>
      <c r="ADL3" s="427"/>
      <c r="ADM3" s="427"/>
      <c r="ADN3" s="427"/>
      <c r="ADO3" s="427"/>
      <c r="ADP3" s="427"/>
      <c r="ADQ3" s="427"/>
      <c r="ADR3" s="427"/>
      <c r="ADS3" s="427"/>
      <c r="ADT3" s="427"/>
      <c r="ADU3" s="427"/>
      <c r="ADV3" s="427"/>
      <c r="ADW3" s="427"/>
      <c r="ADX3" s="427"/>
      <c r="ADY3" s="427"/>
      <c r="ADZ3" s="427"/>
      <c r="AEA3" s="427"/>
      <c r="AEB3" s="427"/>
      <c r="AEC3" s="427"/>
      <c r="AED3" s="427"/>
      <c r="AEE3" s="427"/>
      <c r="AEF3" s="427"/>
      <c r="AEG3" s="427"/>
      <c r="AEH3" s="427"/>
      <c r="AEI3" s="427"/>
      <c r="AEJ3" s="427"/>
      <c r="AEK3" s="427"/>
      <c r="AEL3" s="427"/>
      <c r="AEM3" s="427"/>
      <c r="AEN3" s="427"/>
      <c r="AEO3" s="427"/>
      <c r="AEP3" s="427"/>
      <c r="AEQ3" s="427"/>
      <c r="AER3" s="427"/>
      <c r="AES3" s="427"/>
      <c r="AET3" s="427"/>
      <c r="AEU3" s="427"/>
      <c r="AEV3" s="427"/>
      <c r="AEW3" s="427"/>
      <c r="AEX3" s="427"/>
      <c r="AEY3" s="427"/>
      <c r="AEZ3" s="427"/>
      <c r="AFA3" s="427"/>
      <c r="AFB3" s="427"/>
      <c r="AFC3" s="427"/>
      <c r="AFD3" s="427"/>
      <c r="AFE3" s="427"/>
      <c r="AFF3" s="427"/>
      <c r="AFG3" s="427"/>
      <c r="AFH3" s="427"/>
      <c r="AFI3" s="427"/>
      <c r="AFJ3" s="427"/>
      <c r="AFK3" s="427"/>
      <c r="AFL3" s="427"/>
      <c r="AFM3" s="427"/>
      <c r="AFN3" s="427"/>
      <c r="AFO3" s="427"/>
      <c r="AFP3" s="427"/>
      <c r="AFQ3" s="427"/>
      <c r="AFR3" s="427"/>
      <c r="AFS3" s="427"/>
      <c r="AFT3" s="427"/>
      <c r="AFU3" s="427"/>
      <c r="AFV3" s="427"/>
      <c r="AFW3" s="427"/>
      <c r="AFX3" s="427"/>
      <c r="AFY3" s="427"/>
      <c r="AFZ3" s="427"/>
      <c r="AGA3" s="427"/>
      <c r="AGB3" s="427"/>
      <c r="AGC3" s="427"/>
      <c r="AGD3" s="427"/>
      <c r="AGE3" s="427"/>
      <c r="AGF3" s="427"/>
      <c r="AGG3" s="427"/>
      <c r="AGH3" s="427"/>
      <c r="AGI3" s="427"/>
      <c r="AGJ3" s="427"/>
      <c r="AGK3" s="427"/>
      <c r="AGL3" s="427"/>
      <c r="AGM3" s="427"/>
      <c r="AGN3" s="427"/>
      <c r="AGO3" s="427"/>
      <c r="AGP3" s="427"/>
      <c r="AGQ3" s="427"/>
      <c r="AGR3" s="427"/>
      <c r="AGS3" s="427"/>
      <c r="AGT3" s="427"/>
      <c r="AGU3" s="427"/>
      <c r="AGV3" s="427"/>
      <c r="AGW3" s="427"/>
      <c r="AGX3" s="427"/>
      <c r="AGY3" s="427"/>
      <c r="AGZ3" s="427"/>
      <c r="AHA3" s="427"/>
      <c r="AHB3" s="427"/>
      <c r="AHC3" s="427"/>
      <c r="AHD3" s="427"/>
      <c r="AHE3" s="427"/>
      <c r="AHF3" s="427"/>
      <c r="AHG3" s="427"/>
      <c r="AHH3" s="427"/>
      <c r="AHI3" s="427"/>
      <c r="AHJ3" s="427"/>
      <c r="AHK3" s="427"/>
      <c r="AHL3" s="427"/>
      <c r="AHM3" s="427"/>
      <c r="AHN3" s="427"/>
      <c r="AHO3" s="427"/>
      <c r="AHP3" s="427"/>
      <c r="AHQ3" s="427"/>
      <c r="AHR3" s="427"/>
      <c r="AHS3" s="427"/>
      <c r="AHT3" s="427"/>
      <c r="AHU3" s="427"/>
      <c r="AHV3" s="427"/>
      <c r="AHW3" s="427"/>
      <c r="AHX3" s="427"/>
      <c r="AHY3" s="427"/>
      <c r="AHZ3" s="427"/>
      <c r="AIA3" s="427"/>
      <c r="AIB3" s="427"/>
      <c r="AIC3" s="427"/>
      <c r="AID3" s="427"/>
      <c r="AIE3" s="427"/>
      <c r="AIF3" s="427"/>
      <c r="AIG3" s="427"/>
      <c r="AIH3" s="427"/>
      <c r="AII3" s="427"/>
      <c r="AIJ3" s="427"/>
      <c r="AIK3" s="427"/>
      <c r="AIL3" s="427"/>
      <c r="AIM3" s="427"/>
      <c r="AIN3" s="427"/>
      <c r="AIO3" s="427"/>
      <c r="AIP3" s="427"/>
      <c r="AIQ3" s="427"/>
      <c r="AIR3" s="427"/>
      <c r="AIS3" s="427"/>
      <c r="AIT3" s="427"/>
      <c r="AIU3" s="427"/>
      <c r="AIV3" s="427"/>
      <c r="AIW3" s="427"/>
      <c r="AIX3" s="427"/>
      <c r="AIY3" s="427"/>
      <c r="AIZ3" s="427"/>
      <c r="AJA3" s="427"/>
      <c r="AJB3" s="427"/>
      <c r="AJC3" s="427"/>
      <c r="AJD3" s="427"/>
      <c r="AJE3" s="427"/>
      <c r="AJF3" s="427"/>
      <c r="AJG3" s="427"/>
      <c r="AJH3" s="427"/>
      <c r="AJI3" s="427"/>
      <c r="AJJ3" s="427"/>
      <c r="AJK3" s="427"/>
      <c r="AJL3" s="427"/>
      <c r="AJM3" s="427"/>
      <c r="AJN3" s="427"/>
      <c r="AJO3" s="427"/>
      <c r="AJP3" s="427"/>
      <c r="AJQ3" s="427"/>
      <c r="AJR3" s="427"/>
      <c r="AJS3" s="427"/>
      <c r="AJT3" s="427"/>
      <c r="AJU3" s="427"/>
      <c r="AJV3" s="427"/>
      <c r="AJW3" s="427"/>
      <c r="AJX3" s="427"/>
      <c r="AJY3" s="427"/>
      <c r="AJZ3" s="427"/>
      <c r="AKA3" s="427"/>
      <c r="AKB3" s="427"/>
      <c r="AKC3" s="427"/>
      <c r="AKD3" s="427"/>
      <c r="AKE3" s="427"/>
      <c r="AKF3" s="427"/>
      <c r="AKG3" s="427"/>
      <c r="AKH3" s="427"/>
      <c r="AKI3" s="427"/>
      <c r="AKJ3" s="427"/>
      <c r="AKK3" s="427"/>
      <c r="AKL3" s="427"/>
      <c r="AKM3" s="427"/>
      <c r="AKN3" s="427"/>
      <c r="AKO3" s="427"/>
      <c r="AKP3" s="427"/>
      <c r="AKQ3" s="427"/>
      <c r="AKR3" s="427"/>
      <c r="AKS3" s="427"/>
      <c r="AKT3" s="427"/>
      <c r="AKU3" s="427"/>
      <c r="AKV3" s="427"/>
      <c r="AKW3" s="427"/>
      <c r="AKX3" s="427"/>
      <c r="AKY3" s="427"/>
      <c r="AKZ3" s="427"/>
      <c r="ALA3" s="427"/>
      <c r="ALB3" s="427"/>
      <c r="ALC3" s="427"/>
      <c r="ALD3" s="427"/>
      <c r="ALE3" s="427"/>
      <c r="ALF3" s="427"/>
      <c r="ALG3" s="427"/>
      <c r="ALH3" s="427"/>
      <c r="ALI3" s="427"/>
      <c r="ALJ3" s="427"/>
      <c r="ALK3" s="427"/>
      <c r="ALL3" s="427"/>
      <c r="ALM3" s="427"/>
      <c r="ALN3" s="427"/>
      <c r="ALO3" s="427"/>
      <c r="ALP3" s="427"/>
      <c r="ALQ3" s="427"/>
      <c r="ALR3" s="427"/>
      <c r="ALS3" s="427"/>
      <c r="ALT3" s="427"/>
      <c r="ALU3" s="427"/>
      <c r="ALV3" s="427"/>
      <c r="ALW3" s="427"/>
      <c r="ALX3" s="427"/>
      <c r="ALY3" s="427"/>
      <c r="ALZ3" s="427"/>
      <c r="AMA3" s="427"/>
      <c r="AMB3" s="427"/>
      <c r="AMC3" s="427"/>
      <c r="AMD3" s="427"/>
      <c r="AME3" s="427"/>
      <c r="AMF3" s="427"/>
      <c r="AMG3" s="427"/>
      <c r="AMH3" s="427"/>
      <c r="AMI3" s="427"/>
      <c r="AMJ3" s="427"/>
      <c r="AMK3" s="427"/>
      <c r="AML3" s="427"/>
      <c r="AMM3" s="427"/>
      <c r="AMN3" s="427"/>
      <c r="AMO3" s="427"/>
      <c r="AMP3" s="427"/>
      <c r="AMQ3" s="427"/>
      <c r="AMR3" s="427"/>
      <c r="AMS3" s="427"/>
      <c r="AMT3" s="427"/>
      <c r="AMU3" s="427"/>
      <c r="AMV3" s="427"/>
      <c r="AMW3" s="427"/>
      <c r="AMX3" s="427"/>
      <c r="AMY3" s="427"/>
      <c r="AMZ3" s="427"/>
      <c r="ANA3" s="427"/>
      <c r="ANB3" s="427"/>
      <c r="ANC3" s="427"/>
      <c r="AND3" s="427"/>
      <c r="ANE3" s="427"/>
      <c r="ANF3" s="427"/>
      <c r="ANG3" s="427"/>
      <c r="ANH3" s="427"/>
      <c r="ANI3" s="427"/>
      <c r="ANJ3" s="427"/>
      <c r="ANK3" s="427"/>
      <c r="ANL3" s="427"/>
      <c r="ANM3" s="427"/>
      <c r="ANN3" s="427"/>
      <c r="ANO3" s="427"/>
      <c r="ANP3" s="427"/>
      <c r="ANQ3" s="427"/>
      <c r="ANR3" s="427"/>
      <c r="ANS3" s="427"/>
      <c r="ANT3" s="427"/>
      <c r="ANU3" s="427"/>
      <c r="ANV3" s="427"/>
      <c r="ANW3" s="427"/>
      <c r="ANX3" s="427"/>
      <c r="ANY3" s="427"/>
      <c r="ANZ3" s="427"/>
      <c r="AOA3" s="427"/>
      <c r="AOB3" s="427"/>
      <c r="AOC3" s="427"/>
      <c r="AOD3" s="427"/>
      <c r="AOE3" s="427"/>
      <c r="AOF3" s="427"/>
      <c r="AOG3" s="427"/>
      <c r="AOH3" s="427"/>
      <c r="AOI3" s="427"/>
      <c r="AOJ3" s="427"/>
      <c r="AOK3" s="427"/>
      <c r="AOL3" s="427"/>
      <c r="AOM3" s="427"/>
      <c r="AON3" s="427"/>
      <c r="AOO3" s="427"/>
      <c r="AOP3" s="427"/>
      <c r="AOQ3" s="427"/>
      <c r="AOR3" s="427"/>
      <c r="AOS3" s="427"/>
      <c r="AOT3" s="427"/>
      <c r="AOU3" s="427"/>
      <c r="AOV3" s="427"/>
      <c r="AOW3" s="427"/>
      <c r="AOX3" s="427"/>
      <c r="AOY3" s="427"/>
      <c r="AOZ3" s="427"/>
      <c r="APA3" s="427"/>
      <c r="APB3" s="427"/>
      <c r="APC3" s="427"/>
      <c r="APD3" s="427"/>
      <c r="APE3" s="427"/>
      <c r="APF3" s="427"/>
      <c r="APG3" s="427"/>
      <c r="APH3" s="427"/>
      <c r="API3" s="427"/>
      <c r="APJ3" s="427"/>
      <c r="APK3" s="427"/>
      <c r="APL3" s="427"/>
      <c r="APM3" s="427"/>
      <c r="APN3" s="427"/>
      <c r="APO3" s="427"/>
      <c r="APP3" s="427"/>
      <c r="APQ3" s="427"/>
      <c r="APR3" s="427"/>
      <c r="APS3" s="427"/>
      <c r="APT3" s="427"/>
      <c r="APU3" s="427"/>
      <c r="APV3" s="427"/>
      <c r="APW3" s="427"/>
      <c r="APX3" s="427"/>
      <c r="APY3" s="427"/>
      <c r="APZ3" s="427"/>
      <c r="AQA3" s="427"/>
      <c r="AQB3" s="427"/>
      <c r="AQC3" s="427"/>
      <c r="AQD3" s="427"/>
      <c r="AQE3" s="427"/>
      <c r="AQF3" s="427"/>
      <c r="AQG3" s="427"/>
      <c r="AQH3" s="427"/>
      <c r="AQI3" s="427"/>
      <c r="AQJ3" s="427"/>
      <c r="AQK3" s="427"/>
      <c r="AQL3" s="427"/>
      <c r="AQM3" s="427"/>
      <c r="AQN3" s="427"/>
      <c r="AQO3" s="427"/>
      <c r="AQP3" s="427"/>
      <c r="AQQ3" s="427"/>
      <c r="AQR3" s="427"/>
      <c r="AQS3" s="427"/>
      <c r="AQT3" s="427"/>
      <c r="AQU3" s="427"/>
      <c r="AQV3" s="427"/>
      <c r="AQW3" s="427"/>
      <c r="AQX3" s="427"/>
      <c r="AQY3" s="427"/>
      <c r="AQZ3" s="427"/>
      <c r="ARA3" s="427"/>
      <c r="ARB3" s="427"/>
      <c r="ARC3" s="427"/>
      <c r="ARD3" s="427"/>
      <c r="ARE3" s="427"/>
      <c r="ARF3" s="427"/>
      <c r="ARG3" s="427"/>
      <c r="ARH3" s="427"/>
      <c r="ARI3" s="427"/>
      <c r="ARJ3" s="427"/>
      <c r="ARK3" s="427"/>
      <c r="ARL3" s="427"/>
      <c r="ARM3" s="427"/>
      <c r="ARN3" s="427"/>
      <c r="ARO3" s="427"/>
      <c r="ARP3" s="427"/>
      <c r="ARQ3" s="427"/>
      <c r="ARR3" s="427"/>
      <c r="ARS3" s="427"/>
      <c r="ART3" s="427"/>
      <c r="ARU3" s="427"/>
      <c r="ARV3" s="427"/>
      <c r="ARW3" s="427"/>
      <c r="ARX3" s="427"/>
      <c r="ARY3" s="427"/>
      <c r="ARZ3" s="427"/>
      <c r="ASA3" s="427"/>
      <c r="ASB3" s="427"/>
      <c r="ASC3" s="427"/>
      <c r="ASD3" s="427"/>
      <c r="ASE3" s="427"/>
      <c r="ASF3" s="427"/>
      <c r="ASG3" s="427"/>
      <c r="ASH3" s="427"/>
      <c r="ASI3" s="427"/>
      <c r="ASJ3" s="427"/>
      <c r="ASK3" s="427"/>
      <c r="ASL3" s="427"/>
      <c r="ASM3" s="427"/>
      <c r="ASN3" s="427"/>
      <c r="ASO3" s="427"/>
      <c r="ASP3" s="427"/>
      <c r="ASQ3" s="427"/>
      <c r="ASR3" s="427"/>
      <c r="ASS3" s="427"/>
      <c r="AST3" s="427"/>
      <c r="ASU3" s="427"/>
      <c r="ASV3" s="427"/>
      <c r="ASW3" s="427"/>
      <c r="ASX3" s="427"/>
      <c r="ASY3" s="427"/>
      <c r="ASZ3" s="427"/>
      <c r="ATA3" s="427"/>
      <c r="ATB3" s="427"/>
      <c r="ATC3" s="427"/>
      <c r="ATD3" s="427"/>
      <c r="ATE3" s="427"/>
      <c r="ATF3" s="427"/>
      <c r="ATG3" s="427"/>
      <c r="ATH3" s="427"/>
      <c r="ATI3" s="427"/>
      <c r="ATJ3" s="427"/>
      <c r="ATK3" s="427"/>
      <c r="ATL3" s="427"/>
      <c r="ATM3" s="427"/>
      <c r="ATN3" s="427"/>
      <c r="ATO3" s="427"/>
      <c r="ATP3" s="427"/>
      <c r="ATQ3" s="427"/>
      <c r="ATR3" s="427"/>
      <c r="ATS3" s="427"/>
      <c r="ATT3" s="427"/>
      <c r="ATU3" s="427"/>
      <c r="ATV3" s="427"/>
      <c r="ATW3" s="427"/>
      <c r="ATX3" s="427"/>
      <c r="ATY3" s="427"/>
      <c r="ATZ3" s="427"/>
      <c r="AUA3" s="427"/>
      <c r="AUB3" s="427"/>
      <c r="AUC3" s="427"/>
      <c r="AUD3" s="427"/>
      <c r="AUE3" s="427"/>
      <c r="AUF3" s="427"/>
      <c r="AUG3" s="427"/>
      <c r="AUH3" s="427"/>
      <c r="AUI3" s="427"/>
      <c r="AUJ3" s="427"/>
      <c r="AUK3" s="427"/>
      <c r="AUL3" s="427"/>
      <c r="AUM3" s="427"/>
      <c r="AUN3" s="427"/>
      <c r="AUO3" s="427"/>
      <c r="AUP3" s="427"/>
      <c r="AUQ3" s="427"/>
      <c r="AUR3" s="427"/>
      <c r="AUS3" s="427"/>
      <c r="AUT3" s="427"/>
      <c r="AUU3" s="427"/>
      <c r="AUV3" s="427"/>
      <c r="AUW3" s="427"/>
      <c r="AUX3" s="427"/>
      <c r="AUY3" s="427"/>
      <c r="AUZ3" s="427"/>
      <c r="AVA3" s="427"/>
      <c r="AVB3" s="427"/>
      <c r="AVC3" s="427"/>
      <c r="AVD3" s="427"/>
      <c r="AVE3" s="427"/>
      <c r="AVF3" s="427"/>
      <c r="AVG3" s="427"/>
      <c r="AVH3" s="427"/>
      <c r="AVI3" s="427"/>
      <c r="AVJ3" s="427"/>
      <c r="AVK3" s="427"/>
      <c r="AVL3" s="427"/>
      <c r="AVM3" s="427"/>
      <c r="AVN3" s="427"/>
      <c r="AVO3" s="427"/>
      <c r="AVP3" s="427"/>
      <c r="AVQ3" s="427"/>
      <c r="AVR3" s="427"/>
      <c r="AVS3" s="427"/>
      <c r="AVT3" s="427"/>
      <c r="AVU3" s="427"/>
      <c r="AVV3" s="427"/>
      <c r="AVW3" s="427"/>
      <c r="AVX3" s="427"/>
      <c r="AVY3" s="427"/>
      <c r="AVZ3" s="427"/>
      <c r="AWA3" s="427"/>
      <c r="AWB3" s="427"/>
      <c r="AWC3" s="427"/>
      <c r="AWD3" s="427"/>
      <c r="AWE3" s="427"/>
      <c r="AWF3" s="427"/>
      <c r="AWG3" s="427"/>
      <c r="AWH3" s="427"/>
      <c r="AWI3" s="427"/>
      <c r="AWJ3" s="427"/>
      <c r="AWK3" s="427"/>
      <c r="AWL3" s="427"/>
      <c r="AWM3" s="427"/>
      <c r="AWN3" s="427"/>
      <c r="AWO3" s="427"/>
      <c r="AWP3" s="427"/>
      <c r="AWQ3" s="427"/>
      <c r="AWR3" s="427"/>
      <c r="AWS3" s="427"/>
      <c r="AWT3" s="427"/>
      <c r="AWU3" s="427"/>
      <c r="AWV3" s="427"/>
      <c r="AWW3" s="427"/>
      <c r="AWX3" s="427"/>
      <c r="AWY3" s="427"/>
      <c r="AWZ3" s="427"/>
      <c r="AXA3" s="427"/>
      <c r="AXB3" s="427"/>
      <c r="AXC3" s="427"/>
      <c r="AXD3" s="427"/>
      <c r="AXE3" s="427"/>
      <c r="AXF3" s="427"/>
      <c r="AXG3" s="427"/>
      <c r="AXH3" s="427"/>
      <c r="AXI3" s="427"/>
      <c r="AXJ3" s="427"/>
      <c r="AXK3" s="427"/>
      <c r="AXL3" s="427"/>
      <c r="AXM3" s="427"/>
      <c r="AXN3" s="427"/>
      <c r="AXO3" s="427"/>
      <c r="AXP3" s="427"/>
      <c r="AXQ3" s="427"/>
      <c r="AXR3" s="427"/>
      <c r="AXS3" s="427"/>
      <c r="AXT3" s="427"/>
      <c r="AXU3" s="427"/>
      <c r="AXV3" s="427"/>
      <c r="AXW3" s="427"/>
      <c r="AXX3" s="427"/>
      <c r="AXY3" s="427"/>
      <c r="AXZ3" s="427"/>
      <c r="AYA3" s="427"/>
      <c r="AYB3" s="427"/>
      <c r="AYC3" s="427"/>
      <c r="AYD3" s="427"/>
      <c r="AYE3" s="427"/>
      <c r="AYF3" s="427"/>
      <c r="AYG3" s="427"/>
      <c r="AYH3" s="427"/>
      <c r="AYI3" s="427"/>
      <c r="AYJ3" s="427"/>
      <c r="AYK3" s="427"/>
      <c r="AYL3" s="427"/>
      <c r="AYM3" s="427"/>
      <c r="AYN3" s="427"/>
      <c r="AYO3" s="427"/>
      <c r="AYP3" s="427"/>
      <c r="AYQ3" s="427"/>
      <c r="AYR3" s="427"/>
      <c r="AYS3" s="427"/>
      <c r="AYT3" s="427"/>
      <c r="AYU3" s="427"/>
      <c r="AYV3" s="427"/>
      <c r="AYW3" s="427"/>
      <c r="AYX3" s="427"/>
      <c r="AYY3" s="427"/>
      <c r="AYZ3" s="427"/>
      <c r="AZA3" s="427"/>
      <c r="AZB3" s="427"/>
      <c r="AZC3" s="427"/>
      <c r="AZD3" s="427"/>
      <c r="AZE3" s="427"/>
      <c r="AZF3" s="427"/>
      <c r="AZG3" s="427"/>
      <c r="AZH3" s="427"/>
      <c r="AZI3" s="427"/>
      <c r="AZJ3" s="427"/>
      <c r="AZK3" s="427"/>
      <c r="AZL3" s="427"/>
      <c r="AZM3" s="427"/>
      <c r="AZN3" s="427"/>
      <c r="AZO3" s="427"/>
      <c r="AZP3" s="427"/>
      <c r="AZQ3" s="427"/>
      <c r="AZR3" s="427"/>
      <c r="AZS3" s="427"/>
      <c r="AZT3" s="427"/>
      <c r="AZU3" s="427"/>
      <c r="AZV3" s="427"/>
      <c r="AZW3" s="427"/>
      <c r="AZX3" s="427"/>
      <c r="AZY3" s="427"/>
      <c r="AZZ3" s="427"/>
      <c r="BAA3" s="427"/>
      <c r="BAB3" s="427"/>
      <c r="BAC3" s="427"/>
      <c r="BAD3" s="427"/>
      <c r="BAE3" s="427"/>
      <c r="BAF3" s="427"/>
      <c r="BAG3" s="427"/>
      <c r="BAH3" s="427"/>
      <c r="BAI3" s="427"/>
      <c r="BAJ3" s="427"/>
      <c r="BAK3" s="427"/>
      <c r="BAL3" s="427"/>
      <c r="BAM3" s="427"/>
      <c r="BAN3" s="427"/>
      <c r="BAO3" s="427"/>
      <c r="BAP3" s="427"/>
      <c r="BAQ3" s="427"/>
      <c r="BAR3" s="427"/>
      <c r="BAS3" s="427"/>
      <c r="BAT3" s="427"/>
      <c r="BAU3" s="427"/>
      <c r="BAV3" s="427"/>
      <c r="BAW3" s="427"/>
      <c r="BAX3" s="427"/>
      <c r="BAY3" s="427"/>
      <c r="BAZ3" s="427"/>
      <c r="BBA3" s="427"/>
      <c r="BBB3" s="427"/>
      <c r="BBC3" s="427"/>
      <c r="BBD3" s="427"/>
      <c r="BBE3" s="427"/>
      <c r="BBF3" s="427"/>
      <c r="BBG3" s="427"/>
      <c r="BBH3" s="427"/>
      <c r="BBI3" s="427"/>
      <c r="BBJ3" s="427"/>
      <c r="BBK3" s="427"/>
      <c r="BBL3" s="427"/>
      <c r="BBM3" s="427"/>
      <c r="BBN3" s="427"/>
      <c r="BBO3" s="427"/>
      <c r="BBP3" s="427"/>
      <c r="BBQ3" s="427"/>
      <c r="BBR3" s="427"/>
      <c r="BBS3" s="427"/>
      <c r="BBT3" s="427"/>
      <c r="BBU3" s="427"/>
      <c r="BBV3" s="427"/>
      <c r="BBW3" s="427"/>
      <c r="BBX3" s="427"/>
      <c r="BBY3" s="427"/>
      <c r="BBZ3" s="427"/>
      <c r="BCA3" s="427"/>
      <c r="BCB3" s="427"/>
      <c r="BCC3" s="427"/>
      <c r="BCD3" s="427"/>
      <c r="BCE3" s="427"/>
      <c r="BCF3" s="427"/>
      <c r="BCG3" s="427"/>
      <c r="BCH3" s="427"/>
      <c r="BCI3" s="427"/>
      <c r="BCJ3" s="427"/>
      <c r="BCK3" s="427"/>
      <c r="BCL3" s="427"/>
      <c r="BCM3" s="427"/>
      <c r="BCN3" s="427"/>
      <c r="BCO3" s="427"/>
      <c r="BCP3" s="427"/>
      <c r="BCQ3" s="427"/>
      <c r="BCR3" s="427"/>
      <c r="BCS3" s="427"/>
      <c r="BCT3" s="427"/>
      <c r="BCU3" s="427"/>
      <c r="BCV3" s="427"/>
      <c r="BCW3" s="427"/>
      <c r="BCX3" s="427"/>
      <c r="BCY3" s="427"/>
      <c r="BCZ3" s="427"/>
      <c r="BDA3" s="427"/>
      <c r="BDB3" s="427"/>
      <c r="BDC3" s="427"/>
      <c r="BDD3" s="427"/>
      <c r="BDE3" s="427"/>
      <c r="BDF3" s="427"/>
      <c r="BDG3" s="427"/>
      <c r="BDH3" s="427"/>
      <c r="BDI3" s="427"/>
      <c r="BDJ3" s="427"/>
      <c r="BDK3" s="427"/>
      <c r="BDL3" s="427"/>
      <c r="BDM3" s="427"/>
      <c r="BDN3" s="427"/>
      <c r="BDO3" s="427"/>
      <c r="BDP3" s="427"/>
      <c r="BDQ3" s="427"/>
      <c r="BDR3" s="427"/>
      <c r="BDS3" s="427"/>
      <c r="BDT3" s="427"/>
      <c r="BDU3" s="427"/>
      <c r="BDV3" s="427"/>
      <c r="BDW3" s="427"/>
      <c r="BDX3" s="427"/>
      <c r="BDY3" s="427"/>
      <c r="BDZ3" s="427"/>
      <c r="BEA3" s="427"/>
      <c r="BEB3" s="427"/>
      <c r="BEC3" s="427"/>
      <c r="BED3" s="427"/>
      <c r="BEE3" s="427"/>
      <c r="BEF3" s="427"/>
      <c r="BEG3" s="427"/>
      <c r="BEH3" s="427"/>
      <c r="BEI3" s="427"/>
      <c r="BEJ3" s="427"/>
      <c r="BEK3" s="427"/>
      <c r="BEL3" s="427"/>
      <c r="BEM3" s="427"/>
      <c r="BEN3" s="427"/>
      <c r="BEO3" s="427"/>
      <c r="BEP3" s="427"/>
      <c r="BEQ3" s="427"/>
      <c r="BER3" s="427"/>
      <c r="BES3" s="427"/>
      <c r="BET3" s="427"/>
      <c r="BEU3" s="427"/>
      <c r="BEV3" s="427"/>
      <c r="BEW3" s="427"/>
      <c r="BEX3" s="427"/>
      <c r="BEY3" s="427"/>
      <c r="BEZ3" s="427"/>
      <c r="BFA3" s="427"/>
      <c r="BFB3" s="427"/>
      <c r="BFC3" s="427"/>
      <c r="BFD3" s="427"/>
      <c r="BFE3" s="427"/>
      <c r="BFF3" s="427"/>
      <c r="BFG3" s="427"/>
      <c r="BFH3" s="427"/>
      <c r="BFI3" s="427"/>
      <c r="BFJ3" s="427"/>
      <c r="BFK3" s="427"/>
      <c r="BFL3" s="427"/>
      <c r="BFM3" s="427"/>
      <c r="BFN3" s="427"/>
      <c r="BFO3" s="427"/>
      <c r="BFP3" s="427"/>
      <c r="BFQ3" s="427"/>
      <c r="BFR3" s="427"/>
      <c r="BFS3" s="427"/>
      <c r="BFT3" s="427"/>
      <c r="BFU3" s="427"/>
      <c r="BFV3" s="427"/>
      <c r="BFW3" s="427"/>
      <c r="BFX3" s="427"/>
      <c r="BFY3" s="427"/>
      <c r="BFZ3" s="427"/>
      <c r="BGA3" s="427"/>
      <c r="BGB3" s="427"/>
      <c r="BGC3" s="427"/>
      <c r="BGD3" s="427"/>
      <c r="BGE3" s="427"/>
      <c r="BGF3" s="427"/>
      <c r="BGG3" s="427"/>
      <c r="BGH3" s="427"/>
      <c r="BGI3" s="427"/>
      <c r="BGJ3" s="427"/>
      <c r="BGK3" s="427"/>
      <c r="BGL3" s="427"/>
      <c r="BGM3" s="427"/>
      <c r="BGN3" s="427"/>
      <c r="BGO3" s="427"/>
      <c r="BGP3" s="427"/>
      <c r="BGQ3" s="427"/>
      <c r="BGR3" s="427"/>
      <c r="BGS3" s="427"/>
      <c r="BGT3" s="427"/>
      <c r="BGU3" s="427"/>
      <c r="BGV3" s="427"/>
      <c r="BGW3" s="427"/>
      <c r="BGX3" s="427"/>
      <c r="BGY3" s="427"/>
      <c r="BGZ3" s="427"/>
      <c r="BHA3" s="427"/>
      <c r="BHB3" s="427"/>
      <c r="BHC3" s="427"/>
      <c r="BHD3" s="427"/>
      <c r="BHE3" s="427"/>
      <c r="BHF3" s="427"/>
      <c r="BHG3" s="427"/>
      <c r="BHH3" s="427"/>
      <c r="BHI3" s="427"/>
      <c r="BHJ3" s="427"/>
      <c r="BHK3" s="427"/>
      <c r="BHL3" s="427"/>
      <c r="BHM3" s="427"/>
      <c r="BHN3" s="427"/>
      <c r="BHO3" s="427"/>
      <c r="BHP3" s="427"/>
      <c r="BHQ3" s="427"/>
      <c r="BHR3" s="427"/>
      <c r="BHS3" s="427"/>
      <c r="BHT3" s="427"/>
      <c r="BHU3" s="427"/>
      <c r="BHV3" s="427"/>
      <c r="BHW3" s="427"/>
      <c r="BHX3" s="427"/>
      <c r="BHY3" s="427"/>
      <c r="BHZ3" s="427"/>
      <c r="BIA3" s="427"/>
      <c r="BIB3" s="427"/>
      <c r="BIC3" s="427"/>
      <c r="BID3" s="427"/>
      <c r="BIE3" s="427"/>
      <c r="BIF3" s="427"/>
      <c r="BIG3" s="427"/>
      <c r="BIH3" s="427"/>
      <c r="BII3" s="427"/>
      <c r="BIJ3" s="427"/>
      <c r="BIK3" s="427"/>
      <c r="BIL3" s="427"/>
      <c r="BIM3" s="427"/>
      <c r="BIN3" s="427"/>
      <c r="BIO3" s="427"/>
      <c r="BIP3" s="427"/>
      <c r="BIQ3" s="427"/>
      <c r="BIR3" s="427"/>
      <c r="BIS3" s="427"/>
      <c r="BIT3" s="427"/>
      <c r="BIU3" s="427"/>
      <c r="BIV3" s="427"/>
      <c r="BIW3" s="427"/>
      <c r="BIX3" s="427"/>
      <c r="BIY3" s="427"/>
      <c r="BIZ3" s="427"/>
      <c r="BJA3" s="427"/>
      <c r="BJB3" s="427"/>
      <c r="BJC3" s="427"/>
      <c r="BJD3" s="427"/>
      <c r="BJE3" s="427"/>
      <c r="BJF3" s="427"/>
      <c r="BJG3" s="427"/>
      <c r="BJH3" s="427"/>
      <c r="BJI3" s="427"/>
      <c r="BJJ3" s="427"/>
      <c r="BJK3" s="427"/>
      <c r="BJL3" s="427"/>
      <c r="BJM3" s="427"/>
      <c r="BJN3" s="427"/>
      <c r="BJO3" s="427"/>
      <c r="BJP3" s="427"/>
      <c r="BJQ3" s="427"/>
      <c r="BJR3" s="427"/>
      <c r="BJS3" s="427"/>
      <c r="BJT3" s="427"/>
      <c r="BJU3" s="427"/>
      <c r="BJV3" s="427"/>
      <c r="BJW3" s="427"/>
      <c r="BJX3" s="427"/>
      <c r="BJY3" s="427"/>
      <c r="BJZ3" s="427"/>
      <c r="BKA3" s="427"/>
      <c r="BKB3" s="427"/>
      <c r="BKC3" s="427"/>
      <c r="BKD3" s="427"/>
      <c r="BKE3" s="427"/>
      <c r="BKF3" s="427"/>
      <c r="BKG3" s="427"/>
      <c r="BKH3" s="427"/>
      <c r="BKI3" s="427"/>
      <c r="BKJ3" s="427"/>
      <c r="BKK3" s="427"/>
      <c r="BKL3" s="427"/>
      <c r="BKM3" s="427"/>
      <c r="BKN3" s="427"/>
      <c r="BKO3" s="427"/>
      <c r="BKP3" s="427"/>
      <c r="BKQ3" s="427"/>
      <c r="BKR3" s="427"/>
      <c r="BKS3" s="427"/>
      <c r="BKT3" s="427"/>
      <c r="BKU3" s="427"/>
      <c r="BKV3" s="427"/>
      <c r="BKW3" s="427"/>
      <c r="BKX3" s="427"/>
      <c r="BKY3" s="427"/>
      <c r="BKZ3" s="427"/>
      <c r="BLA3" s="427"/>
      <c r="BLB3" s="427"/>
      <c r="BLC3" s="427"/>
      <c r="BLD3" s="427"/>
      <c r="BLE3" s="427"/>
      <c r="BLF3" s="427"/>
      <c r="BLG3" s="427"/>
      <c r="BLH3" s="427"/>
      <c r="BLI3" s="427"/>
      <c r="BLJ3" s="427"/>
      <c r="BLK3" s="427"/>
      <c r="BLL3" s="427"/>
      <c r="BLM3" s="427"/>
      <c r="BLN3" s="427"/>
      <c r="BLO3" s="427"/>
      <c r="BLP3" s="427"/>
      <c r="BLQ3" s="427"/>
      <c r="BLR3" s="427"/>
      <c r="BLS3" s="427"/>
      <c r="BLT3" s="427"/>
      <c r="BLU3" s="427"/>
      <c r="BLV3" s="427"/>
      <c r="BLW3" s="427"/>
      <c r="BLX3" s="427"/>
      <c r="BLY3" s="427"/>
      <c r="BLZ3" s="427"/>
      <c r="BMA3" s="427"/>
      <c r="BMB3" s="427"/>
      <c r="BMC3" s="427"/>
      <c r="BMD3" s="427"/>
      <c r="BME3" s="427"/>
      <c r="BMF3" s="427"/>
      <c r="BMG3" s="427"/>
      <c r="BMH3" s="427"/>
      <c r="BMI3" s="427"/>
      <c r="BMJ3" s="427"/>
      <c r="BMK3" s="427"/>
      <c r="BML3" s="427"/>
      <c r="BMM3" s="427"/>
      <c r="BMN3" s="427"/>
      <c r="BMO3" s="427"/>
      <c r="BMP3" s="427"/>
      <c r="BMQ3" s="427"/>
      <c r="BMR3" s="427"/>
      <c r="BMS3" s="427"/>
      <c r="BMT3" s="427"/>
      <c r="BMU3" s="427"/>
      <c r="BMV3" s="427"/>
      <c r="BMW3" s="427"/>
      <c r="BMX3" s="427"/>
      <c r="BMY3" s="427"/>
      <c r="BMZ3" s="427"/>
      <c r="BNA3" s="427"/>
      <c r="BNB3" s="427"/>
      <c r="BNC3" s="427"/>
      <c r="BND3" s="427"/>
      <c r="BNE3" s="427"/>
      <c r="BNF3" s="427"/>
      <c r="BNG3" s="427"/>
      <c r="BNH3" s="427"/>
      <c r="BNI3" s="427"/>
      <c r="BNJ3" s="427"/>
      <c r="BNK3" s="427"/>
      <c r="BNL3" s="427"/>
      <c r="BNM3" s="427"/>
      <c r="BNN3" s="427"/>
      <c r="BNO3" s="427"/>
      <c r="BNP3" s="427"/>
      <c r="BNQ3" s="427"/>
      <c r="BNR3" s="427"/>
      <c r="BNS3" s="427"/>
      <c r="BNT3" s="427"/>
      <c r="BNU3" s="427"/>
      <c r="BNV3" s="427"/>
      <c r="BNW3" s="427"/>
      <c r="BNX3" s="427"/>
      <c r="BNY3" s="427"/>
      <c r="BNZ3" s="427"/>
      <c r="BOA3" s="427"/>
      <c r="BOB3" s="427"/>
      <c r="BOC3" s="427"/>
      <c r="BOD3" s="427"/>
      <c r="BOE3" s="427"/>
      <c r="BOF3" s="427"/>
      <c r="BOG3" s="427"/>
      <c r="BOH3" s="427"/>
      <c r="BOI3" s="427"/>
      <c r="BOJ3" s="427"/>
      <c r="BOK3" s="427"/>
      <c r="BOL3" s="427"/>
      <c r="BOM3" s="427"/>
      <c r="BON3" s="427"/>
      <c r="BOO3" s="427"/>
      <c r="BOP3" s="427"/>
      <c r="BOQ3" s="427"/>
      <c r="BOR3" s="427"/>
      <c r="BOS3" s="427"/>
      <c r="BOT3" s="427"/>
      <c r="BOU3" s="427"/>
      <c r="BOV3" s="427"/>
      <c r="BOW3" s="427"/>
      <c r="BOX3" s="427"/>
      <c r="BOY3" s="427"/>
      <c r="BOZ3" s="427"/>
      <c r="BPA3" s="427"/>
      <c r="BPB3" s="427"/>
      <c r="BPC3" s="427"/>
      <c r="BPD3" s="427"/>
      <c r="BPE3" s="427"/>
      <c r="BPF3" s="427"/>
      <c r="BPG3" s="427"/>
      <c r="BPH3" s="427"/>
      <c r="BPI3" s="427"/>
      <c r="BPJ3" s="427"/>
      <c r="BPK3" s="427"/>
      <c r="BPL3" s="427"/>
      <c r="BPM3" s="427"/>
      <c r="BPN3" s="427"/>
      <c r="BPO3" s="427"/>
      <c r="BPP3" s="427"/>
      <c r="BPQ3" s="427"/>
      <c r="BPR3" s="427"/>
      <c r="BPS3" s="427"/>
      <c r="BPT3" s="427"/>
      <c r="BPU3" s="427"/>
      <c r="BPV3" s="427"/>
      <c r="BPW3" s="427"/>
      <c r="BPX3" s="427"/>
      <c r="BPY3" s="427"/>
      <c r="BPZ3" s="427"/>
      <c r="BQA3" s="427"/>
      <c r="BQB3" s="427"/>
      <c r="BQC3" s="427"/>
      <c r="BQD3" s="427"/>
      <c r="BQE3" s="427"/>
      <c r="BQF3" s="427"/>
      <c r="BQG3" s="427"/>
      <c r="BQH3" s="427"/>
      <c r="BQI3" s="427"/>
      <c r="BQJ3" s="427"/>
      <c r="BQK3" s="427"/>
      <c r="BQL3" s="427"/>
      <c r="BQM3" s="427"/>
      <c r="BQN3" s="427"/>
      <c r="BQO3" s="427"/>
      <c r="BQP3" s="427"/>
      <c r="BQQ3" s="427"/>
      <c r="BQR3" s="427"/>
      <c r="BQS3" s="427"/>
      <c r="BQT3" s="427"/>
      <c r="BQU3" s="427"/>
      <c r="BQV3" s="427"/>
      <c r="BQW3" s="427"/>
      <c r="BQX3" s="427"/>
      <c r="BQY3" s="427"/>
      <c r="BQZ3" s="427"/>
      <c r="BRA3" s="427"/>
      <c r="BRB3" s="427"/>
      <c r="BRC3" s="427"/>
      <c r="BRD3" s="427"/>
      <c r="BRE3" s="427"/>
      <c r="BRF3" s="427"/>
      <c r="BRG3" s="427"/>
      <c r="BRH3" s="427"/>
      <c r="BRI3" s="427"/>
      <c r="BRJ3" s="427"/>
      <c r="BRK3" s="427"/>
      <c r="BRL3" s="427"/>
      <c r="BRM3" s="427"/>
      <c r="BRN3" s="427"/>
      <c r="BRO3" s="427"/>
      <c r="BRP3" s="427"/>
      <c r="BRQ3" s="427"/>
      <c r="BRR3" s="427"/>
      <c r="BRS3" s="427"/>
      <c r="BRT3" s="427"/>
      <c r="BRU3" s="427"/>
      <c r="BRV3" s="427"/>
      <c r="BRW3" s="427"/>
      <c r="BRX3" s="427"/>
      <c r="BRY3" s="427"/>
      <c r="BRZ3" s="427"/>
      <c r="BSA3" s="427"/>
      <c r="BSB3" s="427"/>
      <c r="BSC3" s="427"/>
      <c r="BSD3" s="427"/>
      <c r="BSE3" s="427"/>
      <c r="BSF3" s="427"/>
      <c r="BSG3" s="427"/>
      <c r="BSH3" s="427"/>
      <c r="BSI3" s="427"/>
      <c r="BSJ3" s="427"/>
      <c r="BSK3" s="427"/>
      <c r="BSL3" s="427"/>
      <c r="BSM3" s="427"/>
      <c r="BSN3" s="427"/>
      <c r="BSO3" s="427"/>
      <c r="BSP3" s="427"/>
      <c r="BSQ3" s="427"/>
      <c r="BSR3" s="427"/>
      <c r="BSS3" s="427"/>
      <c r="BST3" s="427"/>
      <c r="BSU3" s="427"/>
      <c r="BSV3" s="427"/>
      <c r="BSW3" s="427"/>
      <c r="BSX3" s="427"/>
      <c r="BSY3" s="427"/>
      <c r="BSZ3" s="427"/>
      <c r="BTA3" s="427"/>
      <c r="BTB3" s="427"/>
      <c r="BTC3" s="427"/>
      <c r="BTD3" s="427"/>
      <c r="BTE3" s="427"/>
      <c r="BTF3" s="427"/>
      <c r="BTG3" s="427"/>
      <c r="BTH3" s="427"/>
      <c r="BTI3" s="427"/>
      <c r="BTJ3" s="427"/>
      <c r="BTK3" s="427"/>
      <c r="BTL3" s="427"/>
      <c r="BTM3" s="427"/>
      <c r="BTN3" s="427"/>
      <c r="BTO3" s="427"/>
      <c r="BTP3" s="427"/>
      <c r="BTQ3" s="427"/>
      <c r="BTR3" s="427"/>
      <c r="BTS3" s="427"/>
      <c r="BTT3" s="427"/>
      <c r="BTU3" s="427"/>
      <c r="BTV3" s="427"/>
      <c r="BTW3" s="427"/>
      <c r="BTX3" s="427"/>
      <c r="BTY3" s="427"/>
      <c r="BTZ3" s="427"/>
      <c r="BUA3" s="427"/>
      <c r="BUB3" s="427"/>
      <c r="BUC3" s="427"/>
      <c r="BUD3" s="427"/>
      <c r="BUE3" s="427"/>
      <c r="BUF3" s="427"/>
      <c r="BUG3" s="427"/>
      <c r="BUH3" s="427"/>
      <c r="BUI3" s="427"/>
      <c r="BUJ3" s="427"/>
      <c r="BUK3" s="427"/>
      <c r="BUL3" s="427"/>
      <c r="BUM3" s="427"/>
      <c r="BUN3" s="427"/>
      <c r="BUO3" s="427"/>
      <c r="BUP3" s="427"/>
      <c r="BUQ3" s="427"/>
      <c r="BUR3" s="427"/>
      <c r="BUS3" s="427"/>
      <c r="BUT3" s="427"/>
      <c r="BUU3" s="427"/>
      <c r="BUV3" s="427"/>
      <c r="BUW3" s="427"/>
      <c r="BUX3" s="427"/>
      <c r="BUY3" s="427"/>
      <c r="BUZ3" s="427"/>
      <c r="BVA3" s="427"/>
      <c r="BVB3" s="427"/>
      <c r="BVC3" s="427"/>
      <c r="BVD3" s="427"/>
      <c r="BVE3" s="427"/>
      <c r="BVF3" s="427"/>
      <c r="BVG3" s="427"/>
      <c r="BVH3" s="427"/>
      <c r="BVI3" s="427"/>
      <c r="BVJ3" s="427"/>
      <c r="BVK3" s="427"/>
      <c r="BVL3" s="427"/>
      <c r="BVM3" s="427"/>
      <c r="BVN3" s="427"/>
      <c r="BVO3" s="427"/>
      <c r="BVP3" s="427"/>
      <c r="BVQ3" s="427"/>
      <c r="BVR3" s="427"/>
      <c r="BVS3" s="427"/>
      <c r="BVT3" s="427"/>
      <c r="BVU3" s="427"/>
      <c r="BVV3" s="427"/>
      <c r="BVW3" s="427"/>
      <c r="BVX3" s="427"/>
      <c r="BVY3" s="427"/>
      <c r="BVZ3" s="427"/>
      <c r="BWA3" s="427"/>
      <c r="BWB3" s="427"/>
      <c r="BWC3" s="427"/>
      <c r="BWD3" s="427"/>
      <c r="BWE3" s="427"/>
      <c r="BWF3" s="427"/>
      <c r="BWG3" s="427"/>
      <c r="BWH3" s="427"/>
      <c r="BWI3" s="427"/>
      <c r="BWJ3" s="427"/>
      <c r="BWK3" s="427"/>
      <c r="BWL3" s="427"/>
      <c r="BWM3" s="427"/>
      <c r="BWN3" s="427"/>
      <c r="BWO3" s="427"/>
      <c r="BWP3" s="427"/>
      <c r="BWQ3" s="427"/>
      <c r="BWR3" s="427"/>
      <c r="BWS3" s="427"/>
      <c r="BWT3" s="427"/>
      <c r="BWU3" s="427"/>
      <c r="BWV3" s="427"/>
      <c r="BWW3" s="427"/>
      <c r="BWX3" s="427"/>
      <c r="BWY3" s="427"/>
      <c r="BWZ3" s="427"/>
      <c r="BXA3" s="427"/>
      <c r="BXB3" s="427"/>
      <c r="BXC3" s="427"/>
      <c r="BXD3" s="427"/>
      <c r="BXE3" s="427"/>
      <c r="BXF3" s="427"/>
      <c r="BXG3" s="427"/>
      <c r="BXH3" s="427"/>
      <c r="BXI3" s="427"/>
      <c r="BXJ3" s="427"/>
      <c r="BXK3" s="427"/>
      <c r="BXL3" s="427"/>
      <c r="BXM3" s="427"/>
      <c r="BXN3" s="427"/>
      <c r="BXO3" s="427"/>
      <c r="BXP3" s="427"/>
      <c r="BXQ3" s="427"/>
      <c r="BXR3" s="427"/>
      <c r="BXS3" s="427"/>
      <c r="BXT3" s="427"/>
      <c r="BXU3" s="427"/>
      <c r="BXV3" s="427"/>
      <c r="BXW3" s="427"/>
      <c r="BXX3" s="427"/>
      <c r="BXY3" s="427"/>
      <c r="BXZ3" s="427"/>
      <c r="BYA3" s="427"/>
      <c r="BYB3" s="427"/>
      <c r="BYC3" s="427"/>
      <c r="BYD3" s="427"/>
      <c r="BYE3" s="427"/>
      <c r="BYF3" s="427"/>
      <c r="BYG3" s="427"/>
      <c r="BYH3" s="427"/>
      <c r="BYI3" s="427"/>
      <c r="BYJ3" s="427"/>
      <c r="BYK3" s="427"/>
      <c r="BYL3" s="427"/>
      <c r="BYM3" s="427"/>
      <c r="BYN3" s="427"/>
      <c r="BYO3" s="427"/>
      <c r="BYP3" s="427"/>
      <c r="BYQ3" s="427"/>
      <c r="BYR3" s="427"/>
      <c r="BYS3" s="427"/>
      <c r="BYT3" s="427"/>
      <c r="BYU3" s="427"/>
      <c r="BYV3" s="427"/>
      <c r="BYW3" s="427"/>
      <c r="BYX3" s="427"/>
      <c r="BYY3" s="427"/>
      <c r="BYZ3" s="427"/>
      <c r="BZA3" s="427"/>
      <c r="BZB3" s="427"/>
      <c r="BZC3" s="427"/>
      <c r="BZD3" s="427"/>
      <c r="BZE3" s="427"/>
      <c r="BZF3" s="427"/>
      <c r="BZG3" s="427"/>
      <c r="BZH3" s="427"/>
      <c r="BZI3" s="427"/>
      <c r="BZJ3" s="427"/>
      <c r="BZK3" s="427"/>
      <c r="BZL3" s="427"/>
      <c r="BZM3" s="427"/>
      <c r="BZN3" s="427"/>
      <c r="BZO3" s="427"/>
      <c r="BZP3" s="427"/>
      <c r="BZQ3" s="427"/>
      <c r="BZR3" s="427"/>
      <c r="BZS3" s="427"/>
      <c r="BZT3" s="427"/>
      <c r="BZU3" s="427"/>
      <c r="BZV3" s="427"/>
      <c r="BZW3" s="427"/>
      <c r="BZX3" s="427"/>
      <c r="BZY3" s="427"/>
      <c r="BZZ3" s="427"/>
      <c r="CAA3" s="427"/>
      <c r="CAB3" s="427"/>
      <c r="CAC3" s="427"/>
      <c r="CAD3" s="427"/>
      <c r="CAE3" s="427"/>
      <c r="CAF3" s="427"/>
      <c r="CAG3" s="427"/>
      <c r="CAH3" s="427"/>
      <c r="CAI3" s="427"/>
      <c r="CAJ3" s="427"/>
      <c r="CAK3" s="427"/>
      <c r="CAL3" s="427"/>
      <c r="CAM3" s="427"/>
      <c r="CAN3" s="427"/>
      <c r="CAO3" s="427"/>
      <c r="CAP3" s="427"/>
      <c r="CAQ3" s="427"/>
      <c r="CAR3" s="427"/>
      <c r="CAS3" s="427"/>
      <c r="CAT3" s="427"/>
      <c r="CAU3" s="427"/>
      <c r="CAV3" s="427"/>
      <c r="CAW3" s="427"/>
      <c r="CAX3" s="427"/>
      <c r="CAY3" s="427"/>
      <c r="CAZ3" s="427"/>
      <c r="CBA3" s="427"/>
      <c r="CBB3" s="427"/>
      <c r="CBC3" s="427"/>
      <c r="CBD3" s="427"/>
      <c r="CBE3" s="427"/>
      <c r="CBF3" s="427"/>
      <c r="CBG3" s="427"/>
      <c r="CBH3" s="427"/>
      <c r="CBI3" s="427"/>
      <c r="CBJ3" s="427"/>
      <c r="CBK3" s="427"/>
      <c r="CBL3" s="427"/>
      <c r="CBM3" s="427"/>
      <c r="CBN3" s="427"/>
      <c r="CBO3" s="427"/>
      <c r="CBP3" s="427"/>
      <c r="CBQ3" s="427"/>
      <c r="CBR3" s="427"/>
      <c r="CBS3" s="427"/>
      <c r="CBT3" s="427"/>
      <c r="CBU3" s="427"/>
      <c r="CBV3" s="427"/>
      <c r="CBW3" s="427"/>
      <c r="CBX3" s="427"/>
      <c r="CBY3" s="427"/>
      <c r="CBZ3" s="427"/>
      <c r="CCA3" s="427"/>
      <c r="CCB3" s="427"/>
      <c r="CCC3" s="427"/>
      <c r="CCD3" s="427"/>
      <c r="CCE3" s="427"/>
      <c r="CCF3" s="427"/>
      <c r="CCG3" s="427"/>
      <c r="CCH3" s="427"/>
      <c r="CCI3" s="427"/>
      <c r="CCJ3" s="427"/>
      <c r="CCK3" s="427"/>
      <c r="CCL3" s="427"/>
      <c r="CCM3" s="427"/>
      <c r="CCN3" s="427"/>
      <c r="CCO3" s="427"/>
      <c r="CCP3" s="427"/>
      <c r="CCQ3" s="427"/>
      <c r="CCR3" s="427"/>
      <c r="CCS3" s="427"/>
      <c r="CCT3" s="427"/>
      <c r="CCU3" s="427"/>
      <c r="CCV3" s="427"/>
      <c r="CCW3" s="427"/>
      <c r="CCX3" s="427"/>
      <c r="CCY3" s="427"/>
      <c r="CCZ3" s="427"/>
      <c r="CDA3" s="427"/>
      <c r="CDB3" s="427"/>
      <c r="CDC3" s="427"/>
      <c r="CDD3" s="427"/>
      <c r="CDE3" s="427"/>
      <c r="CDF3" s="427"/>
      <c r="CDG3" s="427"/>
      <c r="CDH3" s="427"/>
      <c r="CDI3" s="427"/>
      <c r="CDJ3" s="427"/>
      <c r="CDK3" s="427"/>
      <c r="CDL3" s="427"/>
      <c r="CDM3" s="427"/>
      <c r="CDN3" s="427"/>
      <c r="CDO3" s="427"/>
      <c r="CDP3" s="427"/>
      <c r="CDQ3" s="427"/>
      <c r="CDR3" s="427"/>
      <c r="CDS3" s="427"/>
      <c r="CDT3" s="427"/>
      <c r="CDU3" s="427"/>
      <c r="CDV3" s="427"/>
      <c r="CDW3" s="427"/>
      <c r="CDX3" s="427"/>
      <c r="CDY3" s="427"/>
      <c r="CDZ3" s="427"/>
      <c r="CEA3" s="427"/>
      <c r="CEB3" s="427"/>
      <c r="CEC3" s="427"/>
      <c r="CED3" s="427"/>
      <c r="CEE3" s="427"/>
      <c r="CEF3" s="427"/>
      <c r="CEG3" s="427"/>
      <c r="CEH3" s="427"/>
      <c r="CEI3" s="427"/>
      <c r="CEJ3" s="427"/>
      <c r="CEK3" s="427"/>
      <c r="CEL3" s="427"/>
      <c r="CEM3" s="427"/>
      <c r="CEN3" s="427"/>
      <c r="CEO3" s="427"/>
      <c r="CEP3" s="427"/>
      <c r="CEQ3" s="427"/>
      <c r="CER3" s="427"/>
      <c r="CES3" s="427"/>
      <c r="CET3" s="427"/>
      <c r="CEU3" s="427"/>
      <c r="CEV3" s="427"/>
      <c r="CEW3" s="427"/>
      <c r="CEX3" s="427"/>
      <c r="CEY3" s="427"/>
      <c r="CEZ3" s="427"/>
      <c r="CFA3" s="427"/>
      <c r="CFB3" s="427"/>
      <c r="CFC3" s="427"/>
      <c r="CFD3" s="427"/>
      <c r="CFE3" s="427"/>
      <c r="CFF3" s="427"/>
      <c r="CFG3" s="427"/>
      <c r="CFH3" s="427"/>
      <c r="CFI3" s="427"/>
      <c r="CFJ3" s="427"/>
      <c r="CFK3" s="427"/>
      <c r="CFL3" s="427"/>
      <c r="CFM3" s="427"/>
      <c r="CFN3" s="427"/>
      <c r="CFO3" s="427"/>
      <c r="CFP3" s="427"/>
      <c r="CFQ3" s="427"/>
      <c r="CFR3" s="427"/>
      <c r="CFS3" s="427"/>
      <c r="CFT3" s="427"/>
      <c r="CFU3" s="427"/>
      <c r="CFV3" s="427"/>
      <c r="CFW3" s="427"/>
      <c r="CFX3" s="427"/>
      <c r="CFY3" s="427"/>
      <c r="CFZ3" s="427"/>
      <c r="CGA3" s="427"/>
      <c r="CGB3" s="427"/>
      <c r="CGC3" s="427"/>
      <c r="CGD3" s="427"/>
      <c r="CGE3" s="427"/>
      <c r="CGF3" s="427"/>
      <c r="CGG3" s="427"/>
      <c r="CGH3" s="427"/>
      <c r="CGI3" s="427"/>
      <c r="CGJ3" s="427"/>
      <c r="CGK3" s="427"/>
      <c r="CGL3" s="427"/>
      <c r="CGM3" s="427"/>
      <c r="CGN3" s="427"/>
      <c r="CGO3" s="427"/>
      <c r="CGP3" s="427"/>
      <c r="CGQ3" s="427"/>
      <c r="CGR3" s="427"/>
      <c r="CGS3" s="427"/>
      <c r="CGT3" s="427"/>
      <c r="CGU3" s="427"/>
      <c r="CGV3" s="427"/>
      <c r="CGW3" s="427"/>
      <c r="CGX3" s="427"/>
      <c r="CGY3" s="427"/>
      <c r="CGZ3" s="427"/>
      <c r="CHA3" s="427"/>
      <c r="CHB3" s="427"/>
      <c r="CHC3" s="427"/>
      <c r="CHD3" s="427"/>
      <c r="CHE3" s="427"/>
      <c r="CHF3" s="427"/>
      <c r="CHG3" s="427"/>
      <c r="CHH3" s="427"/>
      <c r="CHI3" s="427"/>
      <c r="CHJ3" s="427"/>
      <c r="CHK3" s="427"/>
      <c r="CHL3" s="427"/>
      <c r="CHM3" s="427"/>
      <c r="CHN3" s="427"/>
      <c r="CHO3" s="427"/>
      <c r="CHP3" s="427"/>
      <c r="CHQ3" s="427"/>
      <c r="CHR3" s="427"/>
      <c r="CHS3" s="427"/>
      <c r="CHT3" s="427"/>
      <c r="CHU3" s="427"/>
      <c r="CHV3" s="427"/>
      <c r="CHW3" s="427"/>
      <c r="CHX3" s="427"/>
      <c r="CHY3" s="427"/>
      <c r="CHZ3" s="427"/>
      <c r="CIA3" s="427"/>
      <c r="CIB3" s="427"/>
      <c r="CIC3" s="427"/>
      <c r="CID3" s="427"/>
      <c r="CIE3" s="427"/>
      <c r="CIF3" s="427"/>
      <c r="CIG3" s="427"/>
      <c r="CIH3" s="427"/>
      <c r="CII3" s="427"/>
      <c r="CIJ3" s="427"/>
      <c r="CIK3" s="427"/>
      <c r="CIL3" s="427"/>
      <c r="CIM3" s="427"/>
      <c r="CIN3" s="427"/>
      <c r="CIO3" s="427"/>
      <c r="CIP3" s="427"/>
      <c r="CIQ3" s="427"/>
      <c r="CIR3" s="427"/>
      <c r="CIS3" s="427"/>
      <c r="CIT3" s="427"/>
      <c r="CIU3" s="427"/>
      <c r="CIV3" s="427"/>
      <c r="CIW3" s="427"/>
      <c r="CIX3" s="427"/>
      <c r="CIY3" s="427"/>
      <c r="CIZ3" s="427"/>
      <c r="CJA3" s="427"/>
      <c r="CJB3" s="427"/>
      <c r="CJC3" s="427"/>
      <c r="CJD3" s="427"/>
      <c r="CJE3" s="427"/>
      <c r="CJF3" s="427"/>
      <c r="CJG3" s="427"/>
      <c r="CJH3" s="427"/>
      <c r="CJI3" s="427"/>
      <c r="CJJ3" s="427"/>
      <c r="CJK3" s="427"/>
      <c r="CJL3" s="427"/>
      <c r="CJM3" s="427"/>
      <c r="CJN3" s="427"/>
      <c r="CJO3" s="427"/>
      <c r="CJP3" s="427"/>
      <c r="CJQ3" s="427"/>
      <c r="CJR3" s="427"/>
      <c r="CJS3" s="427"/>
      <c r="CJT3" s="427"/>
      <c r="CJU3" s="427"/>
      <c r="CJV3" s="427"/>
      <c r="CJW3" s="427"/>
      <c r="CJX3" s="427"/>
      <c r="CJY3" s="427"/>
      <c r="CJZ3" s="427"/>
      <c r="CKA3" s="427"/>
      <c r="CKB3" s="427"/>
      <c r="CKC3" s="427"/>
      <c r="CKD3" s="427"/>
      <c r="CKE3" s="427"/>
      <c r="CKF3" s="427"/>
      <c r="CKG3" s="427"/>
      <c r="CKH3" s="427"/>
      <c r="CKI3" s="427"/>
      <c r="CKJ3" s="427"/>
      <c r="CKK3" s="427"/>
      <c r="CKL3" s="427"/>
      <c r="CKM3" s="427"/>
      <c r="CKN3" s="427"/>
      <c r="CKO3" s="427"/>
      <c r="CKP3" s="427"/>
      <c r="CKQ3" s="427"/>
      <c r="CKR3" s="427"/>
      <c r="CKS3" s="427"/>
      <c r="CKT3" s="427"/>
      <c r="CKU3" s="427"/>
      <c r="CKV3" s="427"/>
      <c r="CKW3" s="427"/>
      <c r="CKX3" s="427"/>
      <c r="CKY3" s="427"/>
      <c r="CKZ3" s="427"/>
      <c r="CLA3" s="427"/>
      <c r="CLB3" s="427"/>
      <c r="CLC3" s="427"/>
      <c r="CLD3" s="427"/>
      <c r="CLE3" s="427"/>
      <c r="CLF3" s="427"/>
      <c r="CLG3" s="427"/>
      <c r="CLH3" s="427"/>
      <c r="CLI3" s="427"/>
      <c r="CLJ3" s="427"/>
      <c r="CLK3" s="427"/>
      <c r="CLL3" s="427"/>
      <c r="CLM3" s="427"/>
      <c r="CLN3" s="427"/>
      <c r="CLO3" s="427"/>
      <c r="CLP3" s="427"/>
      <c r="CLQ3" s="427"/>
      <c r="CLR3" s="427"/>
      <c r="CLS3" s="427"/>
      <c r="CLT3" s="427"/>
      <c r="CLU3" s="427"/>
      <c r="CLV3" s="427"/>
      <c r="CLW3" s="427"/>
      <c r="CLX3" s="427"/>
      <c r="CLY3" s="427"/>
      <c r="CLZ3" s="427"/>
      <c r="CMA3" s="427"/>
      <c r="CMB3" s="427"/>
      <c r="CMC3" s="427"/>
      <c r="CMD3" s="427"/>
      <c r="CME3" s="427"/>
      <c r="CMF3" s="427"/>
      <c r="CMG3" s="427"/>
      <c r="CMH3" s="427"/>
      <c r="CMI3" s="427"/>
      <c r="CMJ3" s="427"/>
      <c r="CMK3" s="427"/>
      <c r="CML3" s="427"/>
      <c r="CMM3" s="427"/>
      <c r="CMN3" s="427"/>
      <c r="CMO3" s="427"/>
      <c r="CMP3" s="427"/>
      <c r="CMQ3" s="427"/>
      <c r="CMR3" s="427"/>
      <c r="CMS3" s="427"/>
      <c r="CMT3" s="427"/>
      <c r="CMU3" s="427"/>
      <c r="CMV3" s="427"/>
      <c r="CMW3" s="427"/>
      <c r="CMX3" s="427"/>
      <c r="CMY3" s="427"/>
      <c r="CMZ3" s="427"/>
      <c r="CNA3" s="427"/>
      <c r="CNB3" s="427"/>
      <c r="CNC3" s="427"/>
      <c r="CND3" s="427"/>
      <c r="CNE3" s="427"/>
      <c r="CNF3" s="427"/>
      <c r="CNG3" s="427"/>
      <c r="CNH3" s="427"/>
      <c r="CNI3" s="427"/>
      <c r="CNJ3" s="427"/>
      <c r="CNK3" s="427"/>
      <c r="CNL3" s="427"/>
      <c r="CNM3" s="427"/>
      <c r="CNN3" s="427"/>
      <c r="CNO3" s="427"/>
      <c r="CNP3" s="427"/>
      <c r="CNQ3" s="427"/>
      <c r="CNR3" s="427"/>
      <c r="CNS3" s="427"/>
      <c r="CNT3" s="427"/>
      <c r="CNU3" s="427"/>
      <c r="CNV3" s="427"/>
      <c r="CNW3" s="427"/>
      <c r="CNX3" s="427"/>
      <c r="CNY3" s="427"/>
      <c r="CNZ3" s="427"/>
      <c r="COA3" s="427"/>
      <c r="COB3" s="427"/>
      <c r="COC3" s="427"/>
      <c r="COD3" s="427"/>
      <c r="COE3" s="427"/>
      <c r="COF3" s="427"/>
      <c r="COG3" s="427"/>
      <c r="COH3" s="427"/>
      <c r="COI3" s="427"/>
      <c r="COJ3" s="427"/>
      <c r="COK3" s="427"/>
      <c r="COL3" s="427"/>
      <c r="COM3" s="427"/>
      <c r="CON3" s="427"/>
      <c r="COO3" s="427"/>
      <c r="COP3" s="427"/>
      <c r="COQ3" s="427"/>
      <c r="COR3" s="427"/>
      <c r="COS3" s="427"/>
      <c r="COT3" s="427"/>
      <c r="COU3" s="427"/>
      <c r="COV3" s="427"/>
      <c r="COW3" s="427"/>
      <c r="COX3" s="427"/>
      <c r="COY3" s="427"/>
      <c r="COZ3" s="427"/>
      <c r="CPA3" s="427"/>
      <c r="CPB3" s="427"/>
      <c r="CPC3" s="427"/>
      <c r="CPD3" s="427"/>
      <c r="CPE3" s="427"/>
      <c r="CPF3" s="427"/>
      <c r="CPG3" s="427"/>
      <c r="CPH3" s="427"/>
      <c r="CPI3" s="427"/>
      <c r="CPJ3" s="427"/>
      <c r="CPK3" s="427"/>
      <c r="CPL3" s="427"/>
      <c r="CPM3" s="427"/>
      <c r="CPN3" s="427"/>
      <c r="CPO3" s="427"/>
      <c r="CPP3" s="427"/>
      <c r="CPQ3" s="427"/>
      <c r="CPR3" s="427"/>
      <c r="CPS3" s="427"/>
      <c r="CPT3" s="427"/>
      <c r="CPU3" s="427"/>
      <c r="CPV3" s="427"/>
      <c r="CPW3" s="427"/>
      <c r="CPX3" s="427"/>
      <c r="CPY3" s="427"/>
      <c r="CPZ3" s="427"/>
      <c r="CQA3" s="427"/>
      <c r="CQB3" s="427"/>
      <c r="CQC3" s="427"/>
      <c r="CQD3" s="427"/>
      <c r="CQE3" s="427"/>
      <c r="CQF3" s="427"/>
      <c r="CQG3" s="427"/>
      <c r="CQH3" s="427"/>
      <c r="CQI3" s="427"/>
      <c r="CQJ3" s="427"/>
      <c r="CQK3" s="427"/>
      <c r="CQL3" s="427"/>
      <c r="CQM3" s="427"/>
      <c r="CQN3" s="427"/>
      <c r="CQO3" s="427"/>
      <c r="CQP3" s="427"/>
      <c r="CQQ3" s="427"/>
      <c r="CQR3" s="427"/>
      <c r="CQS3" s="427"/>
      <c r="CQT3" s="427"/>
      <c r="CQU3" s="427"/>
      <c r="CQV3" s="427"/>
      <c r="CQW3" s="427"/>
      <c r="CQX3" s="427"/>
      <c r="CQY3" s="427"/>
      <c r="CQZ3" s="427"/>
      <c r="CRA3" s="427"/>
      <c r="CRB3" s="427"/>
      <c r="CRC3" s="427"/>
      <c r="CRD3" s="427"/>
      <c r="CRE3" s="427"/>
      <c r="CRF3" s="427"/>
      <c r="CRG3" s="427"/>
      <c r="CRH3" s="427"/>
      <c r="CRI3" s="427"/>
      <c r="CRJ3" s="427"/>
      <c r="CRK3" s="427"/>
      <c r="CRL3" s="427"/>
      <c r="CRM3" s="427"/>
      <c r="CRN3" s="427"/>
      <c r="CRO3" s="427"/>
      <c r="CRP3" s="427"/>
      <c r="CRQ3" s="427"/>
      <c r="CRR3" s="427"/>
      <c r="CRS3" s="427"/>
      <c r="CRT3" s="427"/>
      <c r="CRU3" s="427"/>
      <c r="CRV3" s="427"/>
      <c r="CRW3" s="427"/>
      <c r="CRX3" s="427"/>
      <c r="CRY3" s="427"/>
      <c r="CRZ3" s="427"/>
      <c r="CSA3" s="427"/>
      <c r="CSB3" s="427"/>
      <c r="CSC3" s="427"/>
      <c r="CSD3" s="427"/>
      <c r="CSE3" s="427"/>
      <c r="CSF3" s="427"/>
      <c r="CSG3" s="427"/>
      <c r="CSH3" s="427"/>
      <c r="CSI3" s="427"/>
      <c r="CSJ3" s="427"/>
      <c r="CSK3" s="427"/>
      <c r="CSL3" s="427"/>
      <c r="CSM3" s="427"/>
      <c r="CSN3" s="427"/>
      <c r="CSO3" s="427"/>
      <c r="CSP3" s="427"/>
      <c r="CSQ3" s="427"/>
      <c r="CSR3" s="427"/>
      <c r="CSS3" s="427"/>
      <c r="CST3" s="427"/>
      <c r="CSU3" s="427"/>
      <c r="CSV3" s="427"/>
      <c r="CSW3" s="427"/>
      <c r="CSX3" s="427"/>
      <c r="CSY3" s="427"/>
      <c r="CSZ3" s="427"/>
      <c r="CTA3" s="427"/>
      <c r="CTB3" s="427"/>
      <c r="CTC3" s="427"/>
      <c r="CTD3" s="427"/>
      <c r="CTE3" s="427"/>
      <c r="CTF3" s="427"/>
      <c r="CTG3" s="427"/>
      <c r="CTH3" s="427"/>
      <c r="CTI3" s="427"/>
      <c r="CTJ3" s="427"/>
      <c r="CTK3" s="427"/>
      <c r="CTL3" s="427"/>
      <c r="CTM3" s="427"/>
      <c r="CTN3" s="427"/>
      <c r="CTO3" s="427"/>
      <c r="CTP3" s="427"/>
      <c r="CTQ3" s="427"/>
      <c r="CTR3" s="427"/>
      <c r="CTS3" s="427"/>
      <c r="CTT3" s="427"/>
      <c r="CTU3" s="427"/>
      <c r="CTV3" s="427"/>
      <c r="CTW3" s="427"/>
      <c r="CTX3" s="427"/>
      <c r="CTY3" s="427"/>
      <c r="CTZ3" s="427"/>
      <c r="CUA3" s="427"/>
      <c r="CUB3" s="427"/>
      <c r="CUC3" s="427"/>
      <c r="CUD3" s="427"/>
      <c r="CUE3" s="427"/>
      <c r="CUF3" s="427"/>
      <c r="CUG3" s="427"/>
      <c r="CUH3" s="427"/>
      <c r="CUI3" s="427"/>
      <c r="CUJ3" s="427"/>
      <c r="CUK3" s="427"/>
      <c r="CUL3" s="427"/>
      <c r="CUM3" s="427"/>
      <c r="CUN3" s="427"/>
      <c r="CUO3" s="427"/>
      <c r="CUP3" s="427"/>
      <c r="CUQ3" s="427"/>
      <c r="CUR3" s="427"/>
      <c r="CUS3" s="427"/>
      <c r="CUT3" s="427"/>
      <c r="CUU3" s="427"/>
      <c r="CUV3" s="427"/>
      <c r="CUW3" s="427"/>
      <c r="CUX3" s="427"/>
      <c r="CUY3" s="427"/>
      <c r="CUZ3" s="427"/>
      <c r="CVA3" s="427"/>
      <c r="CVB3" s="427"/>
      <c r="CVC3" s="427"/>
      <c r="CVD3" s="427"/>
      <c r="CVE3" s="427"/>
      <c r="CVF3" s="427"/>
      <c r="CVG3" s="427"/>
      <c r="CVH3" s="427"/>
      <c r="CVI3" s="427"/>
      <c r="CVJ3" s="427"/>
      <c r="CVK3" s="427"/>
      <c r="CVL3" s="427"/>
      <c r="CVM3" s="427"/>
      <c r="CVN3" s="427"/>
      <c r="CVO3" s="427"/>
      <c r="CVP3" s="427"/>
      <c r="CVQ3" s="427"/>
      <c r="CVR3" s="427"/>
      <c r="CVS3" s="427"/>
      <c r="CVT3" s="427"/>
      <c r="CVU3" s="427"/>
      <c r="CVV3" s="427"/>
      <c r="CVW3" s="427"/>
      <c r="CVX3" s="427"/>
      <c r="CVY3" s="427"/>
      <c r="CVZ3" s="427"/>
      <c r="CWA3" s="427"/>
      <c r="CWB3" s="427"/>
      <c r="CWC3" s="427"/>
      <c r="CWD3" s="427"/>
      <c r="CWE3" s="427"/>
      <c r="CWF3" s="427"/>
      <c r="CWG3" s="427"/>
      <c r="CWH3" s="427"/>
      <c r="CWI3" s="427"/>
      <c r="CWJ3" s="427"/>
      <c r="CWK3" s="427"/>
      <c r="CWL3" s="427"/>
      <c r="CWM3" s="427"/>
      <c r="CWN3" s="427"/>
      <c r="CWO3" s="427"/>
      <c r="CWP3" s="427"/>
      <c r="CWQ3" s="427"/>
      <c r="CWR3" s="427"/>
      <c r="CWS3" s="427"/>
      <c r="CWT3" s="427"/>
      <c r="CWU3" s="427"/>
      <c r="CWV3" s="427"/>
      <c r="CWW3" s="427"/>
      <c r="CWX3" s="427"/>
      <c r="CWY3" s="427"/>
      <c r="CWZ3" s="427"/>
      <c r="CXA3" s="427"/>
      <c r="CXB3" s="427"/>
      <c r="CXC3" s="427"/>
      <c r="CXD3" s="427"/>
      <c r="CXE3" s="427"/>
      <c r="CXF3" s="427"/>
      <c r="CXG3" s="427"/>
      <c r="CXH3" s="427"/>
      <c r="CXI3" s="427"/>
      <c r="CXJ3" s="427"/>
      <c r="CXK3" s="427"/>
      <c r="CXL3" s="427"/>
      <c r="CXM3" s="427"/>
      <c r="CXN3" s="427"/>
      <c r="CXO3" s="427"/>
      <c r="CXP3" s="427"/>
      <c r="CXQ3" s="427"/>
      <c r="CXR3" s="427"/>
      <c r="CXS3" s="427"/>
      <c r="CXT3" s="427"/>
      <c r="CXU3" s="427"/>
      <c r="CXV3" s="427"/>
      <c r="CXW3" s="427"/>
      <c r="CXX3" s="427"/>
      <c r="CXY3" s="427"/>
      <c r="CXZ3" s="427"/>
      <c r="CYA3" s="427"/>
      <c r="CYB3" s="427"/>
      <c r="CYC3" s="427"/>
      <c r="CYD3" s="427"/>
      <c r="CYE3" s="427"/>
      <c r="CYF3" s="427"/>
      <c r="CYG3" s="427"/>
      <c r="CYH3" s="427"/>
      <c r="CYI3" s="427"/>
      <c r="CYJ3" s="427"/>
      <c r="CYK3" s="427"/>
      <c r="CYL3" s="427"/>
      <c r="CYM3" s="427"/>
      <c r="CYN3" s="427"/>
      <c r="CYO3" s="427"/>
      <c r="CYP3" s="427"/>
      <c r="CYQ3" s="427"/>
      <c r="CYR3" s="427"/>
      <c r="CYS3" s="427"/>
      <c r="CYT3" s="427"/>
      <c r="CYU3" s="427"/>
      <c r="CYV3" s="427"/>
      <c r="CYW3" s="427"/>
      <c r="CYX3" s="427"/>
      <c r="CYY3" s="427"/>
      <c r="CYZ3" s="427"/>
      <c r="CZA3" s="427"/>
      <c r="CZB3" s="427"/>
      <c r="CZC3" s="427"/>
      <c r="CZD3" s="427"/>
      <c r="CZE3" s="427"/>
      <c r="CZF3" s="427"/>
      <c r="CZG3" s="427"/>
      <c r="CZH3" s="427"/>
      <c r="CZI3" s="427"/>
      <c r="CZJ3" s="427"/>
      <c r="CZK3" s="427"/>
      <c r="CZL3" s="427"/>
      <c r="CZM3" s="427"/>
      <c r="CZN3" s="427"/>
      <c r="CZO3" s="427"/>
      <c r="CZP3" s="427"/>
      <c r="CZQ3" s="427"/>
      <c r="CZR3" s="427"/>
      <c r="CZS3" s="427"/>
      <c r="CZT3" s="427"/>
      <c r="CZU3" s="427"/>
      <c r="CZV3" s="427"/>
      <c r="CZW3" s="427"/>
      <c r="CZX3" s="427"/>
      <c r="CZY3" s="427"/>
      <c r="CZZ3" s="427"/>
      <c r="DAA3" s="427"/>
      <c r="DAB3" s="427"/>
      <c r="DAC3" s="427"/>
      <c r="DAD3" s="427"/>
      <c r="DAE3" s="427"/>
      <c r="DAF3" s="427"/>
      <c r="DAG3" s="427"/>
      <c r="DAH3" s="427"/>
      <c r="DAI3" s="427"/>
      <c r="DAJ3" s="427"/>
      <c r="DAK3" s="427"/>
      <c r="DAL3" s="427"/>
      <c r="DAM3" s="427"/>
      <c r="DAN3" s="427"/>
      <c r="DAO3" s="427"/>
      <c r="DAP3" s="427"/>
      <c r="DAQ3" s="427"/>
      <c r="DAR3" s="427"/>
      <c r="DAS3" s="427"/>
      <c r="DAT3" s="427"/>
      <c r="DAU3" s="427"/>
      <c r="DAV3" s="427"/>
      <c r="DAW3" s="427"/>
      <c r="DAX3" s="427"/>
      <c r="DAY3" s="427"/>
      <c r="DAZ3" s="427"/>
      <c r="DBA3" s="427"/>
      <c r="DBB3" s="427"/>
      <c r="DBC3" s="427"/>
      <c r="DBD3" s="427"/>
      <c r="DBE3" s="427"/>
      <c r="DBF3" s="427"/>
      <c r="DBG3" s="427"/>
      <c r="DBH3" s="427"/>
      <c r="DBI3" s="427"/>
      <c r="DBJ3" s="427"/>
      <c r="DBK3" s="427"/>
      <c r="DBL3" s="427"/>
      <c r="DBM3" s="427"/>
      <c r="DBN3" s="427"/>
      <c r="DBO3" s="427"/>
      <c r="DBP3" s="427"/>
      <c r="DBQ3" s="427"/>
      <c r="DBR3" s="427"/>
      <c r="DBS3" s="427"/>
      <c r="DBT3" s="427"/>
      <c r="DBU3" s="427"/>
      <c r="DBV3" s="427"/>
      <c r="DBW3" s="427"/>
      <c r="DBX3" s="427"/>
      <c r="DBY3" s="427"/>
      <c r="DBZ3" s="427"/>
      <c r="DCA3" s="427"/>
      <c r="DCB3" s="427"/>
      <c r="DCC3" s="427"/>
      <c r="DCD3" s="427"/>
      <c r="DCE3" s="427"/>
      <c r="DCF3" s="427"/>
      <c r="DCG3" s="427"/>
      <c r="DCH3" s="427"/>
      <c r="DCI3" s="427"/>
      <c r="DCJ3" s="427"/>
      <c r="DCK3" s="427"/>
      <c r="DCL3" s="427"/>
      <c r="DCM3" s="427"/>
      <c r="DCN3" s="427"/>
      <c r="DCO3" s="427"/>
      <c r="DCP3" s="427"/>
      <c r="DCQ3" s="427"/>
      <c r="DCR3" s="427"/>
      <c r="DCS3" s="427"/>
      <c r="DCT3" s="427"/>
      <c r="DCU3" s="427"/>
      <c r="DCV3" s="427"/>
      <c r="DCW3" s="427"/>
      <c r="DCX3" s="427"/>
      <c r="DCY3" s="427"/>
      <c r="DCZ3" s="427"/>
      <c r="DDA3" s="427"/>
      <c r="DDB3" s="427"/>
      <c r="DDC3" s="427"/>
      <c r="DDD3" s="427"/>
      <c r="DDE3" s="427"/>
      <c r="DDF3" s="427"/>
      <c r="DDG3" s="427"/>
      <c r="DDH3" s="427"/>
      <c r="DDI3" s="427"/>
      <c r="DDJ3" s="427"/>
      <c r="DDK3" s="427"/>
      <c r="DDL3" s="427"/>
      <c r="DDM3" s="427"/>
      <c r="DDN3" s="427"/>
      <c r="DDO3" s="427"/>
      <c r="DDP3" s="427"/>
      <c r="DDQ3" s="427"/>
      <c r="DDR3" s="427"/>
      <c r="DDS3" s="427"/>
      <c r="DDT3" s="427"/>
      <c r="DDU3" s="427"/>
      <c r="DDV3" s="427"/>
      <c r="DDW3" s="427"/>
      <c r="DDX3" s="427"/>
      <c r="DDY3" s="427"/>
      <c r="DDZ3" s="427"/>
      <c r="DEA3" s="427"/>
      <c r="DEB3" s="427"/>
      <c r="DEC3" s="427"/>
      <c r="DED3" s="427"/>
      <c r="DEE3" s="427"/>
      <c r="DEF3" s="427"/>
      <c r="DEG3" s="427"/>
      <c r="DEH3" s="427"/>
      <c r="DEI3" s="427"/>
      <c r="DEJ3" s="427"/>
      <c r="DEK3" s="427"/>
      <c r="DEL3" s="427"/>
      <c r="DEM3" s="427"/>
      <c r="DEN3" s="427"/>
      <c r="DEO3" s="427"/>
      <c r="DEP3" s="427"/>
      <c r="DEQ3" s="427"/>
      <c r="DER3" s="427"/>
      <c r="DES3" s="427"/>
      <c r="DET3" s="427"/>
      <c r="DEU3" s="427"/>
      <c r="DEV3" s="427"/>
      <c r="DEW3" s="427"/>
      <c r="DEX3" s="427"/>
      <c r="DEY3" s="427"/>
      <c r="DEZ3" s="427"/>
      <c r="DFA3" s="427"/>
      <c r="DFB3" s="427"/>
      <c r="DFC3" s="427"/>
      <c r="DFD3" s="427"/>
      <c r="DFE3" s="427"/>
      <c r="DFF3" s="427"/>
      <c r="DFG3" s="427"/>
      <c r="DFH3" s="427"/>
      <c r="DFI3" s="427"/>
      <c r="DFJ3" s="427"/>
      <c r="DFK3" s="427"/>
      <c r="DFL3" s="427"/>
      <c r="DFM3" s="427"/>
      <c r="DFN3" s="427"/>
      <c r="DFO3" s="427"/>
      <c r="DFP3" s="427"/>
      <c r="DFQ3" s="427"/>
      <c r="DFR3" s="427"/>
      <c r="DFS3" s="427"/>
      <c r="DFT3" s="427"/>
      <c r="DFU3" s="427"/>
      <c r="DFV3" s="427"/>
      <c r="DFW3" s="427"/>
      <c r="DFX3" s="427"/>
      <c r="DFY3" s="427"/>
      <c r="DFZ3" s="427"/>
      <c r="DGA3" s="427"/>
      <c r="DGB3" s="427"/>
      <c r="DGC3" s="427"/>
      <c r="DGD3" s="427"/>
      <c r="DGE3" s="427"/>
      <c r="DGF3" s="427"/>
      <c r="DGG3" s="427"/>
      <c r="DGH3" s="427"/>
      <c r="DGI3" s="427"/>
      <c r="DGJ3" s="427"/>
      <c r="DGK3" s="427"/>
      <c r="DGL3" s="427"/>
      <c r="DGM3" s="427"/>
      <c r="DGN3" s="427"/>
      <c r="DGO3" s="427"/>
      <c r="DGP3" s="427"/>
      <c r="DGQ3" s="427"/>
      <c r="DGR3" s="427"/>
      <c r="DGS3" s="427"/>
      <c r="DGT3" s="427"/>
      <c r="DGU3" s="427"/>
      <c r="DGV3" s="427"/>
      <c r="DGW3" s="427"/>
      <c r="DGX3" s="427"/>
      <c r="DGY3" s="427"/>
      <c r="DGZ3" s="427"/>
      <c r="DHA3" s="427"/>
      <c r="DHB3" s="427"/>
      <c r="DHC3" s="427"/>
      <c r="DHD3" s="427"/>
      <c r="DHE3" s="427"/>
      <c r="DHF3" s="427"/>
      <c r="DHG3" s="427"/>
      <c r="DHH3" s="427"/>
      <c r="DHI3" s="427"/>
      <c r="DHJ3" s="427"/>
      <c r="DHK3" s="427"/>
      <c r="DHL3" s="427"/>
      <c r="DHM3" s="427"/>
      <c r="DHN3" s="427"/>
      <c r="DHO3" s="427"/>
      <c r="DHP3" s="427"/>
      <c r="DHQ3" s="427"/>
      <c r="DHR3" s="427"/>
      <c r="DHS3" s="427"/>
      <c r="DHT3" s="427"/>
      <c r="DHU3" s="427"/>
      <c r="DHV3" s="427"/>
      <c r="DHW3" s="427"/>
      <c r="DHX3" s="427"/>
      <c r="DHY3" s="427"/>
      <c r="DHZ3" s="427"/>
      <c r="DIA3" s="427"/>
      <c r="DIB3" s="427"/>
      <c r="DIC3" s="427"/>
      <c r="DID3" s="427"/>
      <c r="DIE3" s="427"/>
      <c r="DIF3" s="427"/>
      <c r="DIG3" s="427"/>
      <c r="DIH3" s="427"/>
      <c r="DII3" s="427"/>
      <c r="DIJ3" s="427"/>
      <c r="DIK3" s="427"/>
      <c r="DIL3" s="427"/>
      <c r="DIM3" s="427"/>
      <c r="DIN3" s="427"/>
      <c r="DIO3" s="427"/>
      <c r="DIP3" s="427"/>
      <c r="DIQ3" s="427"/>
      <c r="DIR3" s="427"/>
      <c r="DIS3" s="427"/>
      <c r="DIT3" s="427"/>
      <c r="DIU3" s="427"/>
      <c r="DIV3" s="427"/>
      <c r="DIW3" s="427"/>
      <c r="DIX3" s="427"/>
      <c r="DIY3" s="427"/>
      <c r="DIZ3" s="427"/>
      <c r="DJA3" s="427"/>
      <c r="DJB3" s="427"/>
      <c r="DJC3" s="427"/>
      <c r="DJD3" s="427"/>
      <c r="DJE3" s="427"/>
      <c r="DJF3" s="427"/>
      <c r="DJG3" s="427"/>
      <c r="DJH3" s="427"/>
      <c r="DJI3" s="427"/>
      <c r="DJJ3" s="427"/>
      <c r="DJK3" s="427"/>
      <c r="DJL3" s="427"/>
      <c r="DJM3" s="427"/>
      <c r="DJN3" s="427"/>
      <c r="DJO3" s="427"/>
      <c r="DJP3" s="427"/>
      <c r="DJQ3" s="427"/>
      <c r="DJR3" s="427"/>
      <c r="DJS3" s="427"/>
      <c r="DJT3" s="427"/>
      <c r="DJU3" s="427"/>
      <c r="DJV3" s="427"/>
      <c r="DJW3" s="427"/>
      <c r="DJX3" s="427"/>
      <c r="DJY3" s="427"/>
      <c r="DJZ3" s="427"/>
      <c r="DKA3" s="427"/>
      <c r="DKB3" s="427"/>
      <c r="DKC3" s="427"/>
      <c r="DKD3" s="427"/>
      <c r="DKE3" s="427"/>
      <c r="DKF3" s="427"/>
      <c r="DKG3" s="427"/>
      <c r="DKH3" s="427"/>
      <c r="DKI3" s="427"/>
      <c r="DKJ3" s="427"/>
      <c r="DKK3" s="427"/>
      <c r="DKL3" s="427"/>
      <c r="DKM3" s="427"/>
      <c r="DKN3" s="427"/>
      <c r="DKO3" s="427"/>
      <c r="DKP3" s="427"/>
      <c r="DKQ3" s="427"/>
      <c r="DKR3" s="427"/>
      <c r="DKS3" s="427"/>
      <c r="DKT3" s="427"/>
      <c r="DKU3" s="427"/>
      <c r="DKV3" s="427"/>
      <c r="DKW3" s="427"/>
      <c r="DKX3" s="427"/>
      <c r="DKY3" s="427"/>
      <c r="DKZ3" s="427"/>
      <c r="DLA3" s="427"/>
      <c r="DLB3" s="427"/>
      <c r="DLC3" s="427"/>
      <c r="DLD3" s="427"/>
      <c r="DLE3" s="427"/>
      <c r="DLF3" s="427"/>
      <c r="DLG3" s="427"/>
      <c r="DLH3" s="427"/>
      <c r="DLI3" s="427"/>
      <c r="DLJ3" s="427"/>
      <c r="DLK3" s="427"/>
      <c r="DLL3" s="427"/>
      <c r="DLM3" s="427"/>
      <c r="DLN3" s="427"/>
      <c r="DLO3" s="427"/>
      <c r="DLP3" s="427"/>
      <c r="DLQ3" s="427"/>
      <c r="DLR3" s="427"/>
      <c r="DLS3" s="427"/>
      <c r="DLT3" s="427"/>
      <c r="DLU3" s="427"/>
      <c r="DLV3" s="427"/>
      <c r="DLW3" s="427"/>
      <c r="DLX3" s="427"/>
      <c r="DLY3" s="427"/>
      <c r="DLZ3" s="427"/>
      <c r="DMA3" s="427"/>
      <c r="DMB3" s="427"/>
      <c r="DMC3" s="427"/>
      <c r="DMD3" s="427"/>
      <c r="DME3" s="427"/>
      <c r="DMF3" s="427"/>
      <c r="DMG3" s="427"/>
      <c r="DMH3" s="427"/>
      <c r="DMI3" s="427"/>
      <c r="DMJ3" s="427"/>
      <c r="DMK3" s="427"/>
      <c r="DML3" s="427"/>
      <c r="DMM3" s="427"/>
      <c r="DMN3" s="427"/>
      <c r="DMO3" s="427"/>
      <c r="DMP3" s="427"/>
      <c r="DMQ3" s="427"/>
      <c r="DMR3" s="427"/>
      <c r="DMS3" s="427"/>
      <c r="DMT3" s="427"/>
      <c r="DMU3" s="427"/>
      <c r="DMV3" s="427"/>
      <c r="DMW3" s="427"/>
      <c r="DMX3" s="427"/>
      <c r="DMY3" s="427"/>
      <c r="DMZ3" s="427"/>
      <c r="DNA3" s="427"/>
      <c r="DNB3" s="427"/>
      <c r="DNC3" s="427"/>
      <c r="DND3" s="427"/>
      <c r="DNE3" s="427"/>
      <c r="DNF3" s="427"/>
      <c r="DNG3" s="427"/>
      <c r="DNH3" s="427"/>
      <c r="DNI3" s="427"/>
      <c r="DNJ3" s="427"/>
      <c r="DNK3" s="427"/>
      <c r="DNL3" s="427"/>
      <c r="DNM3" s="427"/>
      <c r="DNN3" s="427"/>
      <c r="DNO3" s="427"/>
      <c r="DNP3" s="427"/>
      <c r="DNQ3" s="427"/>
      <c r="DNR3" s="427"/>
      <c r="DNS3" s="427"/>
      <c r="DNT3" s="427"/>
      <c r="DNU3" s="427"/>
      <c r="DNV3" s="427"/>
      <c r="DNW3" s="427"/>
      <c r="DNX3" s="427"/>
      <c r="DNY3" s="427"/>
      <c r="DNZ3" s="427"/>
      <c r="DOA3" s="427"/>
      <c r="DOB3" s="427"/>
      <c r="DOC3" s="427"/>
      <c r="DOD3" s="427"/>
      <c r="DOE3" s="427"/>
      <c r="DOF3" s="427"/>
      <c r="DOG3" s="427"/>
      <c r="DOH3" s="427"/>
      <c r="DOI3" s="427"/>
      <c r="DOJ3" s="427"/>
      <c r="DOK3" s="427"/>
      <c r="DOL3" s="427"/>
      <c r="DOM3" s="427"/>
      <c r="DON3" s="427"/>
      <c r="DOO3" s="427"/>
      <c r="DOP3" s="427"/>
      <c r="DOQ3" s="427"/>
      <c r="DOR3" s="427"/>
      <c r="DOS3" s="427"/>
      <c r="DOT3" s="427"/>
      <c r="DOU3" s="427"/>
      <c r="DOV3" s="427"/>
      <c r="DOW3" s="427"/>
      <c r="DOX3" s="427"/>
      <c r="DOY3" s="427"/>
      <c r="DOZ3" s="427"/>
      <c r="DPA3" s="427"/>
      <c r="DPB3" s="427"/>
      <c r="DPC3" s="427"/>
      <c r="DPD3" s="427"/>
      <c r="DPE3" s="427"/>
      <c r="DPF3" s="427"/>
      <c r="DPG3" s="427"/>
      <c r="DPH3" s="427"/>
      <c r="DPI3" s="427"/>
      <c r="DPJ3" s="427"/>
      <c r="DPK3" s="427"/>
      <c r="DPL3" s="427"/>
      <c r="DPM3" s="427"/>
      <c r="DPN3" s="427"/>
      <c r="DPO3" s="427"/>
      <c r="DPP3" s="427"/>
      <c r="DPQ3" s="427"/>
      <c r="DPR3" s="427"/>
      <c r="DPS3" s="427"/>
      <c r="DPT3" s="427"/>
      <c r="DPU3" s="427"/>
      <c r="DPV3" s="427"/>
      <c r="DPW3" s="427"/>
      <c r="DPX3" s="427"/>
      <c r="DPY3" s="427"/>
      <c r="DPZ3" s="427"/>
      <c r="DQA3" s="427"/>
      <c r="DQB3" s="427"/>
      <c r="DQC3" s="427"/>
      <c r="DQD3" s="427"/>
      <c r="DQE3" s="427"/>
      <c r="DQF3" s="427"/>
      <c r="DQG3" s="427"/>
      <c r="DQH3" s="427"/>
      <c r="DQI3" s="427"/>
      <c r="DQJ3" s="427"/>
      <c r="DQK3" s="427"/>
      <c r="DQL3" s="427"/>
      <c r="DQM3" s="427"/>
      <c r="DQN3" s="427"/>
      <c r="DQO3" s="427"/>
      <c r="DQP3" s="427"/>
      <c r="DQQ3" s="427"/>
      <c r="DQR3" s="427"/>
      <c r="DQS3" s="427"/>
      <c r="DQT3" s="427"/>
      <c r="DQU3" s="427"/>
      <c r="DQV3" s="427"/>
      <c r="DQW3" s="427"/>
      <c r="DQX3" s="427"/>
      <c r="DQY3" s="427"/>
      <c r="DQZ3" s="427"/>
      <c r="DRA3" s="427"/>
      <c r="DRB3" s="427"/>
      <c r="DRC3" s="427"/>
      <c r="DRD3" s="427"/>
      <c r="DRE3" s="427"/>
      <c r="DRF3" s="427"/>
      <c r="DRG3" s="427"/>
      <c r="DRH3" s="427"/>
      <c r="DRI3" s="427"/>
      <c r="DRJ3" s="427"/>
      <c r="DRK3" s="427"/>
      <c r="DRL3" s="427"/>
      <c r="DRM3" s="427"/>
      <c r="DRN3" s="427"/>
      <c r="DRO3" s="427"/>
      <c r="DRP3" s="427"/>
      <c r="DRQ3" s="427"/>
      <c r="DRR3" s="427"/>
      <c r="DRS3" s="427"/>
      <c r="DRT3" s="427"/>
      <c r="DRU3" s="427"/>
      <c r="DRV3" s="427"/>
      <c r="DRW3" s="427"/>
      <c r="DRX3" s="427"/>
      <c r="DRY3" s="427"/>
      <c r="DRZ3" s="427"/>
      <c r="DSA3" s="427"/>
      <c r="DSB3" s="427"/>
      <c r="DSC3" s="427"/>
      <c r="DSD3" s="427"/>
      <c r="DSE3" s="427"/>
      <c r="DSF3" s="427"/>
      <c r="DSG3" s="427"/>
      <c r="DSH3" s="427"/>
      <c r="DSI3" s="427"/>
      <c r="DSJ3" s="427"/>
      <c r="DSK3" s="427"/>
      <c r="DSL3" s="427"/>
      <c r="DSM3" s="427"/>
      <c r="DSN3" s="427"/>
      <c r="DSO3" s="427"/>
      <c r="DSP3" s="427"/>
      <c r="DSQ3" s="427"/>
      <c r="DSR3" s="427"/>
      <c r="DSS3" s="427"/>
      <c r="DST3" s="427"/>
      <c r="DSU3" s="427"/>
      <c r="DSV3" s="427"/>
      <c r="DSW3" s="427"/>
      <c r="DSX3" s="427"/>
      <c r="DSY3" s="427"/>
      <c r="DSZ3" s="427"/>
      <c r="DTA3" s="427"/>
      <c r="DTB3" s="427"/>
      <c r="DTC3" s="427"/>
      <c r="DTD3" s="427"/>
      <c r="DTE3" s="427"/>
      <c r="DTF3" s="427"/>
      <c r="DTG3" s="427"/>
      <c r="DTH3" s="427"/>
      <c r="DTI3" s="427"/>
      <c r="DTJ3" s="427"/>
      <c r="DTK3" s="427"/>
      <c r="DTL3" s="427"/>
      <c r="DTM3" s="427"/>
      <c r="DTN3" s="427"/>
      <c r="DTO3" s="427"/>
      <c r="DTP3" s="427"/>
      <c r="DTQ3" s="427"/>
      <c r="DTR3" s="427"/>
      <c r="DTS3" s="427"/>
      <c r="DTT3" s="427"/>
      <c r="DTU3" s="427"/>
      <c r="DTV3" s="427"/>
      <c r="DTW3" s="427"/>
      <c r="DTX3" s="427"/>
      <c r="DTY3" s="427"/>
      <c r="DTZ3" s="427"/>
      <c r="DUA3" s="427"/>
      <c r="DUB3" s="427"/>
      <c r="DUC3" s="427"/>
      <c r="DUD3" s="427"/>
      <c r="DUE3" s="427"/>
      <c r="DUF3" s="427"/>
      <c r="DUG3" s="427"/>
      <c r="DUH3" s="427"/>
      <c r="DUI3" s="427"/>
      <c r="DUJ3" s="427"/>
      <c r="DUK3" s="427"/>
      <c r="DUL3" s="427"/>
      <c r="DUM3" s="427"/>
      <c r="DUN3" s="427"/>
      <c r="DUO3" s="427"/>
      <c r="DUP3" s="427"/>
      <c r="DUQ3" s="427"/>
      <c r="DUR3" s="427"/>
      <c r="DUS3" s="427"/>
      <c r="DUT3" s="427"/>
      <c r="DUU3" s="427"/>
      <c r="DUV3" s="427"/>
      <c r="DUW3" s="427"/>
      <c r="DUX3" s="427"/>
      <c r="DUY3" s="427"/>
      <c r="DUZ3" s="427"/>
      <c r="DVA3" s="427"/>
      <c r="DVB3" s="427"/>
      <c r="DVC3" s="427"/>
      <c r="DVD3" s="427"/>
      <c r="DVE3" s="427"/>
      <c r="DVF3" s="427"/>
      <c r="DVG3" s="427"/>
      <c r="DVH3" s="427"/>
      <c r="DVI3" s="427"/>
      <c r="DVJ3" s="427"/>
      <c r="DVK3" s="427"/>
      <c r="DVL3" s="427"/>
      <c r="DVM3" s="427"/>
      <c r="DVN3" s="427"/>
      <c r="DVO3" s="427"/>
      <c r="DVP3" s="427"/>
      <c r="DVQ3" s="427"/>
      <c r="DVR3" s="427"/>
      <c r="DVS3" s="427"/>
      <c r="DVT3" s="427"/>
      <c r="DVU3" s="427"/>
      <c r="DVV3" s="427"/>
      <c r="DVW3" s="427"/>
      <c r="DVX3" s="427"/>
      <c r="DVY3" s="427"/>
      <c r="DVZ3" s="427"/>
      <c r="DWA3" s="427"/>
      <c r="DWB3" s="427"/>
      <c r="DWC3" s="427"/>
      <c r="DWD3" s="427"/>
      <c r="DWE3" s="427"/>
      <c r="DWF3" s="427"/>
      <c r="DWG3" s="427"/>
      <c r="DWH3" s="427"/>
      <c r="DWI3" s="427"/>
      <c r="DWJ3" s="427"/>
      <c r="DWK3" s="427"/>
      <c r="DWL3" s="427"/>
      <c r="DWM3" s="427"/>
      <c r="DWN3" s="427"/>
      <c r="DWO3" s="427"/>
      <c r="DWP3" s="427"/>
      <c r="DWQ3" s="427"/>
      <c r="DWR3" s="427"/>
      <c r="DWS3" s="427"/>
      <c r="DWT3" s="427"/>
      <c r="DWU3" s="427"/>
      <c r="DWV3" s="427"/>
      <c r="DWW3" s="427"/>
      <c r="DWX3" s="427"/>
      <c r="DWY3" s="427"/>
      <c r="DWZ3" s="427"/>
      <c r="DXA3" s="427"/>
      <c r="DXB3" s="427"/>
      <c r="DXC3" s="427"/>
      <c r="DXD3" s="427"/>
      <c r="DXE3" s="427"/>
      <c r="DXF3" s="427"/>
      <c r="DXG3" s="427"/>
      <c r="DXH3" s="427"/>
      <c r="DXI3" s="427"/>
      <c r="DXJ3" s="427"/>
      <c r="DXK3" s="427"/>
      <c r="DXL3" s="427"/>
      <c r="DXM3" s="427"/>
      <c r="DXN3" s="427"/>
      <c r="DXO3" s="427"/>
      <c r="DXP3" s="427"/>
      <c r="DXQ3" s="427"/>
      <c r="DXR3" s="427"/>
      <c r="DXS3" s="427"/>
      <c r="DXT3" s="427"/>
      <c r="DXU3" s="427"/>
      <c r="DXV3" s="427"/>
      <c r="DXW3" s="427"/>
      <c r="DXX3" s="427"/>
      <c r="DXY3" s="427"/>
      <c r="DXZ3" s="427"/>
      <c r="DYA3" s="427"/>
      <c r="DYB3" s="427"/>
      <c r="DYC3" s="427"/>
      <c r="DYD3" s="427"/>
      <c r="DYE3" s="427"/>
      <c r="DYF3" s="427"/>
      <c r="DYG3" s="427"/>
      <c r="DYH3" s="427"/>
      <c r="DYI3" s="427"/>
      <c r="DYJ3" s="427"/>
      <c r="DYK3" s="427"/>
      <c r="DYL3" s="427"/>
      <c r="DYM3" s="427"/>
      <c r="DYN3" s="427"/>
      <c r="DYO3" s="427"/>
      <c r="DYP3" s="427"/>
      <c r="DYQ3" s="427"/>
      <c r="DYR3" s="427"/>
      <c r="DYS3" s="427"/>
      <c r="DYT3" s="427"/>
      <c r="DYU3" s="427"/>
      <c r="DYV3" s="427"/>
      <c r="DYW3" s="427"/>
      <c r="DYX3" s="427"/>
      <c r="DYY3" s="427"/>
      <c r="DYZ3" s="427"/>
      <c r="DZA3" s="427"/>
      <c r="DZB3" s="427"/>
      <c r="DZC3" s="427"/>
      <c r="DZD3" s="427"/>
      <c r="DZE3" s="427"/>
      <c r="DZF3" s="427"/>
      <c r="DZG3" s="427"/>
      <c r="DZH3" s="427"/>
      <c r="DZI3" s="427"/>
      <c r="DZJ3" s="427"/>
      <c r="DZK3" s="427"/>
      <c r="DZL3" s="427"/>
      <c r="DZM3" s="427"/>
      <c r="DZN3" s="427"/>
      <c r="DZO3" s="427"/>
      <c r="DZP3" s="427"/>
      <c r="DZQ3" s="427"/>
      <c r="DZR3" s="427"/>
      <c r="DZS3" s="427"/>
      <c r="DZT3" s="427"/>
      <c r="DZU3" s="427"/>
      <c r="DZV3" s="427"/>
      <c r="DZW3" s="427"/>
      <c r="DZX3" s="427"/>
      <c r="DZY3" s="427"/>
      <c r="DZZ3" s="427"/>
      <c r="EAA3" s="427"/>
      <c r="EAB3" s="427"/>
      <c r="EAC3" s="427"/>
      <c r="EAD3" s="427"/>
      <c r="EAE3" s="427"/>
      <c r="EAF3" s="427"/>
      <c r="EAG3" s="427"/>
      <c r="EAH3" s="427"/>
      <c r="EAI3" s="427"/>
      <c r="EAJ3" s="427"/>
      <c r="EAK3" s="427"/>
      <c r="EAL3" s="427"/>
      <c r="EAM3" s="427"/>
      <c r="EAN3" s="427"/>
      <c r="EAO3" s="427"/>
      <c r="EAP3" s="427"/>
      <c r="EAQ3" s="427"/>
      <c r="EAR3" s="427"/>
      <c r="EAS3" s="427"/>
      <c r="EAT3" s="427"/>
      <c r="EAU3" s="427"/>
      <c r="EAV3" s="427"/>
      <c r="EAW3" s="427"/>
      <c r="EAX3" s="427"/>
      <c r="EAY3" s="427"/>
      <c r="EAZ3" s="427"/>
      <c r="EBA3" s="427"/>
      <c r="EBB3" s="427"/>
      <c r="EBC3" s="427"/>
      <c r="EBD3" s="427"/>
      <c r="EBE3" s="427"/>
      <c r="EBF3" s="427"/>
      <c r="EBG3" s="427"/>
      <c r="EBH3" s="427"/>
      <c r="EBI3" s="427"/>
      <c r="EBJ3" s="427"/>
      <c r="EBK3" s="427"/>
      <c r="EBL3" s="427"/>
      <c r="EBM3" s="427"/>
      <c r="EBN3" s="427"/>
      <c r="EBO3" s="427"/>
      <c r="EBP3" s="427"/>
      <c r="EBQ3" s="427"/>
      <c r="EBR3" s="427"/>
      <c r="EBS3" s="427"/>
      <c r="EBT3" s="427"/>
      <c r="EBU3" s="427"/>
      <c r="EBV3" s="427"/>
      <c r="EBW3" s="427"/>
      <c r="EBX3" s="427"/>
      <c r="EBY3" s="427"/>
      <c r="EBZ3" s="427"/>
      <c r="ECA3" s="427"/>
      <c r="ECB3" s="427"/>
      <c r="ECC3" s="427"/>
      <c r="ECD3" s="427"/>
      <c r="ECE3" s="427"/>
      <c r="ECF3" s="427"/>
      <c r="ECG3" s="427"/>
      <c r="ECH3" s="427"/>
      <c r="ECI3" s="427"/>
      <c r="ECJ3" s="427"/>
      <c r="ECK3" s="427"/>
      <c r="ECL3" s="427"/>
      <c r="ECM3" s="427"/>
      <c r="ECN3" s="427"/>
      <c r="ECO3" s="427"/>
      <c r="ECP3" s="427"/>
      <c r="ECQ3" s="427"/>
      <c r="ECR3" s="427"/>
      <c r="ECS3" s="427"/>
      <c r="ECT3" s="427"/>
      <c r="ECU3" s="427"/>
      <c r="ECV3" s="427"/>
      <c r="ECW3" s="427"/>
      <c r="ECX3" s="427"/>
      <c r="ECY3" s="427"/>
      <c r="ECZ3" s="427"/>
      <c r="EDA3" s="427"/>
      <c r="EDB3" s="427"/>
      <c r="EDC3" s="427"/>
      <c r="EDD3" s="427"/>
      <c r="EDE3" s="427"/>
      <c r="EDF3" s="427"/>
      <c r="EDG3" s="427"/>
      <c r="EDH3" s="427"/>
      <c r="EDI3" s="427"/>
      <c r="EDJ3" s="427"/>
      <c r="EDK3" s="427"/>
      <c r="EDL3" s="427"/>
      <c r="EDM3" s="427"/>
      <c r="EDN3" s="427"/>
      <c r="EDO3" s="427"/>
      <c r="EDP3" s="427"/>
      <c r="EDQ3" s="427"/>
      <c r="EDR3" s="427"/>
      <c r="EDS3" s="427"/>
      <c r="EDT3" s="427"/>
      <c r="EDU3" s="427"/>
      <c r="EDV3" s="427"/>
      <c r="EDW3" s="427"/>
      <c r="EDX3" s="427"/>
      <c r="EDY3" s="427"/>
      <c r="EDZ3" s="427"/>
      <c r="EEA3" s="427"/>
      <c r="EEB3" s="427"/>
      <c r="EEC3" s="427"/>
      <c r="EED3" s="427"/>
      <c r="EEE3" s="427"/>
      <c r="EEF3" s="427"/>
      <c r="EEG3" s="427"/>
      <c r="EEH3" s="427"/>
      <c r="EEI3" s="427"/>
      <c r="EEJ3" s="427"/>
      <c r="EEK3" s="427"/>
      <c r="EEL3" s="427"/>
      <c r="EEM3" s="427"/>
      <c r="EEN3" s="427"/>
      <c r="EEO3" s="427"/>
      <c r="EEP3" s="427"/>
      <c r="EEQ3" s="427"/>
      <c r="EER3" s="427"/>
      <c r="EES3" s="427"/>
      <c r="EET3" s="427"/>
      <c r="EEU3" s="427"/>
      <c r="EEV3" s="427"/>
      <c r="EEW3" s="427"/>
      <c r="EEX3" s="427"/>
      <c r="EEY3" s="427"/>
      <c r="EEZ3" s="427"/>
      <c r="EFA3" s="427"/>
      <c r="EFB3" s="427"/>
      <c r="EFC3" s="427"/>
      <c r="EFD3" s="427"/>
      <c r="EFE3" s="427"/>
      <c r="EFF3" s="427"/>
      <c r="EFG3" s="427"/>
      <c r="EFH3" s="427"/>
      <c r="EFI3" s="427"/>
      <c r="EFJ3" s="427"/>
      <c r="EFK3" s="427"/>
      <c r="EFL3" s="427"/>
      <c r="EFM3" s="427"/>
      <c r="EFN3" s="427"/>
      <c r="EFO3" s="427"/>
      <c r="EFP3" s="427"/>
      <c r="EFQ3" s="427"/>
      <c r="EFR3" s="427"/>
      <c r="EFS3" s="427"/>
      <c r="EFT3" s="427"/>
      <c r="EFU3" s="427"/>
      <c r="EFV3" s="427"/>
      <c r="EFW3" s="427"/>
      <c r="EFX3" s="427"/>
      <c r="EFY3" s="427"/>
      <c r="EFZ3" s="427"/>
      <c r="EGA3" s="427"/>
      <c r="EGB3" s="427"/>
      <c r="EGC3" s="427"/>
      <c r="EGD3" s="427"/>
      <c r="EGE3" s="427"/>
      <c r="EGF3" s="427"/>
      <c r="EGG3" s="427"/>
      <c r="EGH3" s="427"/>
      <c r="EGI3" s="427"/>
      <c r="EGJ3" s="427"/>
      <c r="EGK3" s="427"/>
      <c r="EGL3" s="427"/>
      <c r="EGM3" s="427"/>
      <c r="EGN3" s="427"/>
      <c r="EGO3" s="427"/>
      <c r="EGP3" s="427"/>
      <c r="EGQ3" s="427"/>
      <c r="EGR3" s="427"/>
      <c r="EGS3" s="427"/>
      <c r="EGT3" s="427"/>
      <c r="EGU3" s="427"/>
      <c r="EGV3" s="427"/>
      <c r="EGW3" s="427"/>
      <c r="EGX3" s="427"/>
      <c r="EGY3" s="427"/>
      <c r="EGZ3" s="427"/>
      <c r="EHA3" s="427"/>
      <c r="EHB3" s="427"/>
      <c r="EHC3" s="427"/>
      <c r="EHD3" s="427"/>
      <c r="EHE3" s="427"/>
      <c r="EHF3" s="427"/>
      <c r="EHG3" s="427"/>
      <c r="EHH3" s="427"/>
      <c r="EHI3" s="427"/>
      <c r="EHJ3" s="427"/>
      <c r="EHK3" s="427"/>
      <c r="EHL3" s="427"/>
      <c r="EHM3" s="427"/>
      <c r="EHN3" s="427"/>
      <c r="EHO3" s="427"/>
      <c r="EHP3" s="427"/>
      <c r="EHQ3" s="427"/>
      <c r="EHR3" s="427"/>
      <c r="EHS3" s="427"/>
      <c r="EHT3" s="427"/>
      <c r="EHU3" s="427"/>
      <c r="EHV3" s="427"/>
      <c r="EHW3" s="427"/>
      <c r="EHX3" s="427"/>
      <c r="EHY3" s="427"/>
      <c r="EHZ3" s="427"/>
      <c r="EIA3" s="427"/>
      <c r="EIB3" s="427"/>
      <c r="EIC3" s="427"/>
      <c r="EID3" s="427"/>
      <c r="EIE3" s="427"/>
      <c r="EIF3" s="427"/>
      <c r="EIG3" s="427"/>
      <c r="EIH3" s="427"/>
      <c r="EII3" s="427"/>
      <c r="EIJ3" s="427"/>
      <c r="EIK3" s="427"/>
      <c r="EIL3" s="427"/>
      <c r="EIM3" s="427"/>
      <c r="EIN3" s="427"/>
      <c r="EIO3" s="427"/>
      <c r="EIP3" s="427"/>
      <c r="EIQ3" s="427"/>
      <c r="EIR3" s="427"/>
      <c r="EIS3" s="427"/>
      <c r="EIT3" s="427"/>
      <c r="EIU3" s="427"/>
      <c r="EIV3" s="427"/>
      <c r="EIW3" s="427"/>
      <c r="EIX3" s="427"/>
      <c r="EIY3" s="427"/>
      <c r="EIZ3" s="427"/>
      <c r="EJA3" s="427"/>
      <c r="EJB3" s="427"/>
      <c r="EJC3" s="427"/>
      <c r="EJD3" s="427"/>
      <c r="EJE3" s="427"/>
      <c r="EJF3" s="427"/>
      <c r="EJG3" s="427"/>
      <c r="EJH3" s="427"/>
      <c r="EJI3" s="427"/>
      <c r="EJJ3" s="427"/>
      <c r="EJK3" s="427"/>
      <c r="EJL3" s="427"/>
      <c r="EJM3" s="427"/>
      <c r="EJN3" s="427"/>
      <c r="EJO3" s="427"/>
      <c r="EJP3" s="427"/>
      <c r="EJQ3" s="427"/>
      <c r="EJR3" s="427"/>
      <c r="EJS3" s="427"/>
      <c r="EJT3" s="427"/>
      <c r="EJU3" s="427"/>
      <c r="EJV3" s="427"/>
      <c r="EJW3" s="427"/>
      <c r="EJX3" s="427"/>
      <c r="EJY3" s="427"/>
      <c r="EJZ3" s="427"/>
      <c r="EKA3" s="427"/>
      <c r="EKB3" s="427"/>
      <c r="EKC3" s="427"/>
      <c r="EKD3" s="427"/>
      <c r="EKE3" s="427"/>
      <c r="EKF3" s="427"/>
      <c r="EKG3" s="427"/>
      <c r="EKH3" s="427"/>
      <c r="EKI3" s="427"/>
      <c r="EKJ3" s="427"/>
      <c r="EKK3" s="427"/>
      <c r="EKL3" s="427"/>
      <c r="EKM3" s="427"/>
      <c r="EKN3" s="427"/>
      <c r="EKO3" s="427"/>
      <c r="EKP3" s="427"/>
      <c r="EKQ3" s="427"/>
      <c r="EKR3" s="427"/>
      <c r="EKS3" s="427"/>
      <c r="EKT3" s="427"/>
      <c r="EKU3" s="427"/>
      <c r="EKV3" s="427"/>
      <c r="EKW3" s="427"/>
      <c r="EKX3" s="427"/>
      <c r="EKY3" s="427"/>
      <c r="EKZ3" s="427"/>
      <c r="ELA3" s="427"/>
      <c r="ELB3" s="427"/>
      <c r="ELC3" s="427"/>
      <c r="ELD3" s="427"/>
      <c r="ELE3" s="427"/>
      <c r="ELF3" s="427"/>
      <c r="ELG3" s="427"/>
      <c r="ELH3" s="427"/>
      <c r="ELI3" s="427"/>
      <c r="ELJ3" s="427"/>
      <c r="ELK3" s="427"/>
      <c r="ELL3" s="427"/>
      <c r="ELM3" s="427"/>
      <c r="ELN3" s="427"/>
      <c r="ELO3" s="427"/>
      <c r="ELP3" s="427"/>
      <c r="ELQ3" s="427"/>
      <c r="ELR3" s="427"/>
      <c r="ELS3" s="427"/>
      <c r="ELT3" s="427"/>
      <c r="ELU3" s="427"/>
      <c r="ELV3" s="427"/>
      <c r="ELW3" s="427"/>
      <c r="ELX3" s="427"/>
      <c r="ELY3" s="427"/>
      <c r="ELZ3" s="427"/>
      <c r="EMA3" s="427"/>
      <c r="EMB3" s="427"/>
      <c r="EMC3" s="427"/>
      <c r="EMD3" s="427"/>
      <c r="EME3" s="427"/>
      <c r="EMF3" s="427"/>
      <c r="EMG3" s="427"/>
      <c r="EMH3" s="427"/>
      <c r="EMI3" s="427"/>
      <c r="EMJ3" s="427"/>
      <c r="EMK3" s="427"/>
      <c r="EML3" s="427"/>
      <c r="EMM3" s="427"/>
      <c r="EMN3" s="427"/>
      <c r="EMO3" s="427"/>
      <c r="EMP3" s="427"/>
      <c r="EMQ3" s="427"/>
      <c r="EMR3" s="427"/>
      <c r="EMS3" s="427"/>
      <c r="EMT3" s="427"/>
      <c r="EMU3" s="427"/>
      <c r="EMV3" s="427"/>
      <c r="EMW3" s="427"/>
      <c r="EMX3" s="427"/>
      <c r="EMY3" s="427"/>
      <c r="EMZ3" s="427"/>
      <c r="ENA3" s="427"/>
      <c r="ENB3" s="427"/>
      <c r="ENC3" s="427"/>
      <c r="END3" s="427"/>
      <c r="ENE3" s="427"/>
      <c r="ENF3" s="427"/>
      <c r="ENG3" s="427"/>
      <c r="ENH3" s="427"/>
      <c r="ENI3" s="427"/>
      <c r="ENJ3" s="427"/>
      <c r="ENK3" s="427"/>
      <c r="ENL3" s="427"/>
      <c r="ENM3" s="427"/>
      <c r="ENN3" s="427"/>
      <c r="ENO3" s="427"/>
      <c r="ENP3" s="427"/>
      <c r="ENQ3" s="427"/>
      <c r="ENR3" s="427"/>
      <c r="ENS3" s="427"/>
      <c r="ENT3" s="427"/>
      <c r="ENU3" s="427"/>
      <c r="ENV3" s="427"/>
      <c r="ENW3" s="427"/>
      <c r="ENX3" s="427"/>
      <c r="ENY3" s="427"/>
      <c r="ENZ3" s="427"/>
      <c r="EOA3" s="427"/>
      <c r="EOB3" s="427"/>
      <c r="EOC3" s="427"/>
      <c r="EOD3" s="427"/>
      <c r="EOE3" s="427"/>
      <c r="EOF3" s="427"/>
      <c r="EOG3" s="427"/>
      <c r="EOH3" s="427"/>
      <c r="EOI3" s="427"/>
      <c r="EOJ3" s="427"/>
      <c r="EOK3" s="427"/>
      <c r="EOL3" s="427"/>
      <c r="EOM3" s="427"/>
      <c r="EON3" s="427"/>
      <c r="EOO3" s="427"/>
      <c r="EOP3" s="427"/>
      <c r="EOQ3" s="427"/>
      <c r="EOR3" s="427"/>
      <c r="EOS3" s="427"/>
      <c r="EOT3" s="427"/>
      <c r="EOU3" s="427"/>
      <c r="EOV3" s="427"/>
      <c r="EOW3" s="427"/>
      <c r="EOX3" s="427"/>
      <c r="EOY3" s="427"/>
      <c r="EOZ3" s="427"/>
      <c r="EPA3" s="427"/>
      <c r="EPB3" s="427"/>
      <c r="EPC3" s="427"/>
      <c r="EPD3" s="427"/>
      <c r="EPE3" s="427"/>
      <c r="EPF3" s="427"/>
      <c r="EPG3" s="427"/>
      <c r="EPH3" s="427"/>
      <c r="EPI3" s="427"/>
      <c r="EPJ3" s="427"/>
      <c r="EPK3" s="427"/>
      <c r="EPL3" s="427"/>
      <c r="EPM3" s="427"/>
      <c r="EPN3" s="427"/>
      <c r="EPO3" s="427"/>
      <c r="EPP3" s="427"/>
      <c r="EPQ3" s="427"/>
      <c r="EPR3" s="427"/>
      <c r="EPS3" s="427"/>
      <c r="EPT3" s="427"/>
      <c r="EPU3" s="427"/>
      <c r="EPV3" s="427"/>
      <c r="EPW3" s="427"/>
      <c r="EPX3" s="427"/>
      <c r="EPY3" s="427"/>
      <c r="EPZ3" s="427"/>
      <c r="EQA3" s="427"/>
      <c r="EQB3" s="427"/>
      <c r="EQC3" s="427"/>
      <c r="EQD3" s="427"/>
      <c r="EQE3" s="427"/>
      <c r="EQF3" s="427"/>
      <c r="EQG3" s="427"/>
      <c r="EQH3" s="427"/>
      <c r="EQI3" s="427"/>
      <c r="EQJ3" s="427"/>
      <c r="EQK3" s="427"/>
      <c r="EQL3" s="427"/>
      <c r="EQM3" s="427"/>
      <c r="EQN3" s="427"/>
      <c r="EQO3" s="427"/>
      <c r="EQP3" s="427"/>
      <c r="EQQ3" s="427"/>
      <c r="EQR3" s="427"/>
      <c r="EQS3" s="427"/>
      <c r="EQT3" s="427"/>
      <c r="EQU3" s="427"/>
      <c r="EQV3" s="427"/>
      <c r="EQW3" s="427"/>
      <c r="EQX3" s="427"/>
      <c r="EQY3" s="427"/>
      <c r="EQZ3" s="427"/>
      <c r="ERA3" s="427"/>
      <c r="ERB3" s="427"/>
      <c r="ERC3" s="427"/>
      <c r="ERD3" s="427"/>
      <c r="ERE3" s="427"/>
      <c r="ERF3" s="427"/>
      <c r="ERG3" s="427"/>
      <c r="ERH3" s="427"/>
      <c r="ERI3" s="427"/>
      <c r="ERJ3" s="427"/>
      <c r="ERK3" s="427"/>
      <c r="ERL3" s="427"/>
      <c r="ERM3" s="427"/>
      <c r="ERN3" s="427"/>
      <c r="ERO3" s="427"/>
      <c r="ERP3" s="427"/>
      <c r="ERQ3" s="427"/>
      <c r="ERR3" s="427"/>
      <c r="ERS3" s="427"/>
      <c r="ERT3" s="427"/>
      <c r="ERU3" s="427"/>
      <c r="ERV3" s="427"/>
      <c r="ERW3" s="427"/>
      <c r="ERX3" s="427"/>
      <c r="ERY3" s="427"/>
      <c r="ERZ3" s="427"/>
      <c r="ESA3" s="427"/>
      <c r="ESB3" s="427"/>
      <c r="ESC3" s="427"/>
      <c r="ESD3" s="427"/>
      <c r="ESE3" s="427"/>
      <c r="ESF3" s="427"/>
      <c r="ESG3" s="427"/>
      <c r="ESH3" s="427"/>
      <c r="ESI3" s="427"/>
      <c r="ESJ3" s="427"/>
      <c r="ESK3" s="427"/>
      <c r="ESL3" s="427"/>
      <c r="ESM3" s="427"/>
      <c r="ESN3" s="427"/>
      <c r="ESO3" s="427"/>
      <c r="ESP3" s="427"/>
      <c r="ESQ3" s="427"/>
      <c r="ESR3" s="427"/>
      <c r="ESS3" s="427"/>
      <c r="EST3" s="427"/>
      <c r="ESU3" s="427"/>
      <c r="ESV3" s="427"/>
      <c r="ESW3" s="427"/>
      <c r="ESX3" s="427"/>
      <c r="ESY3" s="427"/>
      <c r="ESZ3" s="427"/>
      <c r="ETA3" s="427"/>
      <c r="ETB3" s="427"/>
      <c r="ETC3" s="427"/>
      <c r="ETD3" s="427"/>
      <c r="ETE3" s="427"/>
      <c r="ETF3" s="427"/>
      <c r="ETG3" s="427"/>
      <c r="ETH3" s="427"/>
      <c r="ETI3" s="427"/>
      <c r="ETJ3" s="427"/>
      <c r="ETK3" s="427"/>
      <c r="ETL3" s="427"/>
      <c r="ETM3" s="427"/>
      <c r="ETN3" s="427"/>
      <c r="ETO3" s="427"/>
      <c r="ETP3" s="427"/>
      <c r="ETQ3" s="427"/>
      <c r="ETR3" s="427"/>
      <c r="ETS3" s="427"/>
      <c r="ETT3" s="427"/>
      <c r="ETU3" s="427"/>
      <c r="ETV3" s="427"/>
      <c r="ETW3" s="427"/>
      <c r="ETX3" s="427"/>
      <c r="ETY3" s="427"/>
      <c r="ETZ3" s="427"/>
      <c r="EUA3" s="427"/>
      <c r="EUB3" s="427"/>
      <c r="EUC3" s="427"/>
      <c r="EUD3" s="427"/>
      <c r="EUE3" s="427"/>
      <c r="EUF3" s="427"/>
      <c r="EUG3" s="427"/>
      <c r="EUH3" s="427"/>
      <c r="EUI3" s="427"/>
      <c r="EUJ3" s="427"/>
      <c r="EUK3" s="427"/>
      <c r="EUL3" s="427"/>
      <c r="EUM3" s="427"/>
      <c r="EUN3" s="427"/>
      <c r="EUO3" s="427"/>
      <c r="EUP3" s="427"/>
      <c r="EUQ3" s="427"/>
      <c r="EUR3" s="427"/>
      <c r="EUS3" s="427"/>
      <c r="EUT3" s="427"/>
      <c r="EUU3" s="427"/>
      <c r="EUV3" s="427"/>
      <c r="EUW3" s="427"/>
      <c r="EUX3" s="427"/>
      <c r="EUY3" s="427"/>
      <c r="EUZ3" s="427"/>
      <c r="EVA3" s="427"/>
      <c r="EVB3" s="427"/>
      <c r="EVC3" s="427"/>
      <c r="EVD3" s="427"/>
      <c r="EVE3" s="427"/>
      <c r="EVF3" s="427"/>
      <c r="EVG3" s="427"/>
      <c r="EVH3" s="427"/>
      <c r="EVI3" s="427"/>
      <c r="EVJ3" s="427"/>
      <c r="EVK3" s="427"/>
      <c r="EVL3" s="427"/>
      <c r="EVM3" s="427"/>
      <c r="EVN3" s="427"/>
      <c r="EVO3" s="427"/>
      <c r="EVP3" s="427"/>
      <c r="EVQ3" s="427"/>
      <c r="EVR3" s="427"/>
      <c r="EVS3" s="427"/>
      <c r="EVT3" s="427"/>
      <c r="EVU3" s="427"/>
      <c r="EVV3" s="427"/>
      <c r="EVW3" s="427"/>
      <c r="EVX3" s="427"/>
      <c r="EVY3" s="427"/>
      <c r="EVZ3" s="427"/>
      <c r="EWA3" s="427"/>
      <c r="EWB3" s="427"/>
      <c r="EWC3" s="427"/>
      <c r="EWD3" s="427"/>
      <c r="EWE3" s="427"/>
      <c r="EWF3" s="427"/>
      <c r="EWG3" s="427"/>
      <c r="EWH3" s="427"/>
      <c r="EWI3" s="427"/>
      <c r="EWJ3" s="427"/>
      <c r="EWK3" s="427"/>
      <c r="EWL3" s="427"/>
      <c r="EWM3" s="427"/>
      <c r="EWN3" s="427"/>
      <c r="EWO3" s="427"/>
      <c r="EWP3" s="427"/>
      <c r="EWQ3" s="427"/>
      <c r="EWR3" s="427"/>
      <c r="EWS3" s="427"/>
      <c r="EWT3" s="427"/>
      <c r="EWU3" s="427"/>
      <c r="EWV3" s="427"/>
      <c r="EWW3" s="427"/>
      <c r="EWX3" s="427"/>
      <c r="EWY3" s="427"/>
      <c r="EWZ3" s="427"/>
      <c r="EXA3" s="427"/>
      <c r="EXB3" s="427"/>
      <c r="EXC3" s="427"/>
      <c r="EXD3" s="427"/>
      <c r="EXE3" s="427"/>
      <c r="EXF3" s="427"/>
      <c r="EXG3" s="427"/>
      <c r="EXH3" s="427"/>
      <c r="EXI3" s="427"/>
      <c r="EXJ3" s="427"/>
      <c r="EXK3" s="427"/>
      <c r="EXL3" s="427"/>
      <c r="EXM3" s="427"/>
      <c r="EXN3" s="427"/>
      <c r="EXO3" s="427"/>
      <c r="EXP3" s="427"/>
      <c r="EXQ3" s="427"/>
      <c r="EXR3" s="427"/>
      <c r="EXS3" s="427"/>
      <c r="EXT3" s="427"/>
      <c r="EXU3" s="427"/>
      <c r="EXV3" s="427"/>
      <c r="EXW3" s="427"/>
      <c r="EXX3" s="427"/>
      <c r="EXY3" s="427"/>
      <c r="EXZ3" s="427"/>
      <c r="EYA3" s="427"/>
      <c r="EYB3" s="427"/>
      <c r="EYC3" s="427"/>
      <c r="EYD3" s="427"/>
      <c r="EYE3" s="427"/>
      <c r="EYF3" s="427"/>
      <c r="EYG3" s="427"/>
      <c r="EYH3" s="427"/>
      <c r="EYI3" s="427"/>
      <c r="EYJ3" s="427"/>
      <c r="EYK3" s="427"/>
      <c r="EYL3" s="427"/>
      <c r="EYM3" s="427"/>
      <c r="EYN3" s="427"/>
      <c r="EYO3" s="427"/>
      <c r="EYP3" s="427"/>
      <c r="EYQ3" s="427"/>
      <c r="EYR3" s="427"/>
      <c r="EYS3" s="427"/>
      <c r="EYT3" s="427"/>
      <c r="EYU3" s="427"/>
      <c r="EYV3" s="427"/>
      <c r="EYW3" s="427"/>
      <c r="EYX3" s="427"/>
      <c r="EYY3" s="427"/>
      <c r="EYZ3" s="427"/>
      <c r="EZA3" s="427"/>
      <c r="EZB3" s="427"/>
      <c r="EZC3" s="427"/>
      <c r="EZD3" s="427"/>
      <c r="EZE3" s="427"/>
      <c r="EZF3" s="427"/>
      <c r="EZG3" s="427"/>
      <c r="EZH3" s="427"/>
      <c r="EZI3" s="427"/>
      <c r="EZJ3" s="427"/>
      <c r="EZK3" s="427"/>
      <c r="EZL3" s="427"/>
      <c r="EZM3" s="427"/>
      <c r="EZN3" s="427"/>
      <c r="EZO3" s="427"/>
      <c r="EZP3" s="427"/>
      <c r="EZQ3" s="427"/>
      <c r="EZR3" s="427"/>
      <c r="EZS3" s="427"/>
      <c r="EZT3" s="427"/>
      <c r="EZU3" s="427"/>
      <c r="EZV3" s="427"/>
      <c r="EZW3" s="427"/>
      <c r="EZX3" s="427"/>
      <c r="EZY3" s="427"/>
      <c r="EZZ3" s="427"/>
      <c r="FAA3" s="427"/>
      <c r="FAB3" s="427"/>
      <c r="FAC3" s="427"/>
      <c r="FAD3" s="427"/>
      <c r="FAE3" s="427"/>
      <c r="FAF3" s="427"/>
      <c r="FAG3" s="427"/>
      <c r="FAH3" s="427"/>
      <c r="FAI3" s="427"/>
      <c r="FAJ3" s="427"/>
      <c r="FAK3" s="427"/>
      <c r="FAL3" s="427"/>
      <c r="FAM3" s="427"/>
      <c r="FAN3" s="427"/>
      <c r="FAO3" s="427"/>
      <c r="FAP3" s="427"/>
      <c r="FAQ3" s="427"/>
      <c r="FAR3" s="427"/>
      <c r="FAS3" s="427"/>
      <c r="FAT3" s="427"/>
      <c r="FAU3" s="427"/>
      <c r="FAV3" s="427"/>
      <c r="FAW3" s="427"/>
      <c r="FAX3" s="427"/>
      <c r="FAY3" s="427"/>
      <c r="FAZ3" s="427"/>
      <c r="FBA3" s="427"/>
      <c r="FBB3" s="427"/>
      <c r="FBC3" s="427"/>
      <c r="FBD3" s="427"/>
      <c r="FBE3" s="427"/>
      <c r="FBF3" s="427"/>
      <c r="FBG3" s="427"/>
      <c r="FBH3" s="427"/>
      <c r="FBI3" s="427"/>
      <c r="FBJ3" s="427"/>
      <c r="FBK3" s="427"/>
      <c r="FBL3" s="427"/>
      <c r="FBM3" s="427"/>
      <c r="FBN3" s="427"/>
      <c r="FBO3" s="427"/>
      <c r="FBP3" s="427"/>
      <c r="FBQ3" s="427"/>
      <c r="FBR3" s="427"/>
      <c r="FBS3" s="427"/>
      <c r="FBT3" s="427"/>
      <c r="FBU3" s="427"/>
      <c r="FBV3" s="427"/>
      <c r="FBW3" s="427"/>
      <c r="FBX3" s="427"/>
      <c r="FBY3" s="427"/>
      <c r="FBZ3" s="427"/>
      <c r="FCA3" s="427"/>
      <c r="FCB3" s="427"/>
      <c r="FCC3" s="427"/>
      <c r="FCD3" s="427"/>
      <c r="FCE3" s="427"/>
      <c r="FCF3" s="427"/>
      <c r="FCG3" s="427"/>
      <c r="FCH3" s="427"/>
      <c r="FCI3" s="427"/>
      <c r="FCJ3" s="427"/>
      <c r="FCK3" s="427"/>
      <c r="FCL3" s="427"/>
      <c r="FCM3" s="427"/>
      <c r="FCN3" s="427"/>
      <c r="FCO3" s="427"/>
      <c r="FCP3" s="427"/>
      <c r="FCQ3" s="427"/>
      <c r="FCR3" s="427"/>
      <c r="FCS3" s="427"/>
      <c r="FCT3" s="427"/>
      <c r="FCU3" s="427"/>
      <c r="FCV3" s="427"/>
      <c r="FCW3" s="427"/>
      <c r="FCX3" s="427"/>
      <c r="FCY3" s="427"/>
      <c r="FCZ3" s="427"/>
      <c r="FDA3" s="427"/>
      <c r="FDB3" s="427"/>
      <c r="FDC3" s="427"/>
      <c r="FDD3" s="427"/>
      <c r="FDE3" s="427"/>
      <c r="FDF3" s="427"/>
      <c r="FDG3" s="427"/>
      <c r="FDH3" s="427"/>
      <c r="FDI3" s="427"/>
      <c r="FDJ3" s="427"/>
      <c r="FDK3" s="427"/>
      <c r="FDL3" s="427"/>
      <c r="FDM3" s="427"/>
      <c r="FDN3" s="427"/>
      <c r="FDO3" s="427"/>
      <c r="FDP3" s="427"/>
      <c r="FDQ3" s="427"/>
      <c r="FDR3" s="427"/>
      <c r="FDS3" s="427"/>
      <c r="FDT3" s="427"/>
      <c r="FDU3" s="427"/>
      <c r="FDV3" s="427"/>
      <c r="FDW3" s="427"/>
      <c r="FDX3" s="427"/>
      <c r="FDY3" s="427"/>
      <c r="FDZ3" s="427"/>
      <c r="FEA3" s="427"/>
      <c r="FEB3" s="427"/>
      <c r="FEC3" s="427"/>
      <c r="FED3" s="427"/>
      <c r="FEE3" s="427"/>
      <c r="FEF3" s="427"/>
      <c r="FEG3" s="427"/>
      <c r="FEH3" s="427"/>
      <c r="FEI3" s="427"/>
      <c r="FEJ3" s="427"/>
      <c r="FEK3" s="427"/>
      <c r="FEL3" s="427"/>
      <c r="FEM3" s="427"/>
      <c r="FEN3" s="427"/>
      <c r="FEO3" s="427"/>
      <c r="FEP3" s="427"/>
      <c r="FEQ3" s="427"/>
      <c r="FER3" s="427"/>
      <c r="FES3" s="427"/>
      <c r="FET3" s="427"/>
      <c r="FEU3" s="427"/>
      <c r="FEV3" s="427"/>
      <c r="FEW3" s="427"/>
      <c r="FEX3" s="427"/>
      <c r="FEY3" s="427"/>
      <c r="FEZ3" s="427"/>
      <c r="FFA3" s="427"/>
      <c r="FFB3" s="427"/>
      <c r="FFC3" s="427"/>
      <c r="FFD3" s="427"/>
      <c r="FFE3" s="427"/>
      <c r="FFF3" s="427"/>
      <c r="FFG3" s="427"/>
      <c r="FFH3" s="427"/>
      <c r="FFI3" s="427"/>
      <c r="FFJ3" s="427"/>
      <c r="FFK3" s="427"/>
      <c r="FFL3" s="427"/>
      <c r="FFM3" s="427"/>
      <c r="FFN3" s="427"/>
      <c r="FFO3" s="427"/>
      <c r="FFP3" s="427"/>
      <c r="FFQ3" s="427"/>
      <c r="FFR3" s="427"/>
      <c r="FFS3" s="427"/>
      <c r="FFT3" s="427"/>
      <c r="FFU3" s="427"/>
      <c r="FFV3" s="427"/>
      <c r="FFW3" s="427"/>
      <c r="FFX3" s="427"/>
      <c r="FFY3" s="427"/>
      <c r="FFZ3" s="427"/>
      <c r="FGA3" s="427"/>
      <c r="FGB3" s="427"/>
      <c r="FGC3" s="427"/>
      <c r="FGD3" s="427"/>
      <c r="FGE3" s="427"/>
      <c r="FGF3" s="427"/>
      <c r="FGG3" s="427"/>
      <c r="FGH3" s="427"/>
      <c r="FGI3" s="427"/>
      <c r="FGJ3" s="427"/>
      <c r="FGK3" s="427"/>
      <c r="FGL3" s="427"/>
      <c r="FGM3" s="427"/>
      <c r="FGN3" s="427"/>
      <c r="FGO3" s="427"/>
      <c r="FGP3" s="427"/>
      <c r="FGQ3" s="427"/>
      <c r="FGR3" s="427"/>
      <c r="FGS3" s="427"/>
      <c r="FGT3" s="427"/>
      <c r="FGU3" s="427"/>
      <c r="FGV3" s="427"/>
      <c r="FGW3" s="427"/>
      <c r="FGX3" s="427"/>
      <c r="FGY3" s="427"/>
      <c r="FGZ3" s="427"/>
      <c r="FHA3" s="427"/>
      <c r="FHB3" s="427"/>
      <c r="FHC3" s="427"/>
      <c r="FHD3" s="427"/>
      <c r="FHE3" s="427"/>
      <c r="FHF3" s="427"/>
      <c r="FHG3" s="427"/>
      <c r="FHH3" s="427"/>
      <c r="FHI3" s="427"/>
      <c r="FHJ3" s="427"/>
      <c r="FHK3" s="427"/>
      <c r="FHL3" s="427"/>
      <c r="FHM3" s="427"/>
      <c r="FHN3" s="427"/>
      <c r="FHO3" s="427"/>
      <c r="FHP3" s="427"/>
      <c r="FHQ3" s="427"/>
      <c r="FHR3" s="427"/>
      <c r="FHS3" s="427"/>
      <c r="FHT3" s="427"/>
      <c r="FHU3" s="427"/>
      <c r="FHV3" s="427"/>
      <c r="FHW3" s="427"/>
      <c r="FHX3" s="427"/>
      <c r="FHY3" s="427"/>
      <c r="FHZ3" s="427"/>
      <c r="FIA3" s="427"/>
      <c r="FIB3" s="427"/>
      <c r="FIC3" s="427"/>
      <c r="FID3" s="427"/>
      <c r="FIE3" s="427"/>
      <c r="FIF3" s="427"/>
      <c r="FIG3" s="427"/>
      <c r="FIH3" s="427"/>
      <c r="FII3" s="427"/>
      <c r="FIJ3" s="427"/>
      <c r="FIK3" s="427"/>
      <c r="FIL3" s="427"/>
      <c r="FIM3" s="427"/>
      <c r="FIN3" s="427"/>
      <c r="FIO3" s="427"/>
      <c r="FIP3" s="427"/>
      <c r="FIQ3" s="427"/>
      <c r="FIR3" s="427"/>
      <c r="FIS3" s="427"/>
      <c r="FIT3" s="427"/>
      <c r="FIU3" s="427"/>
      <c r="FIV3" s="427"/>
      <c r="FIW3" s="427"/>
      <c r="FIX3" s="427"/>
      <c r="FIY3" s="427"/>
      <c r="FIZ3" s="427"/>
      <c r="FJA3" s="427"/>
      <c r="FJB3" s="427"/>
      <c r="FJC3" s="427"/>
      <c r="FJD3" s="427"/>
      <c r="FJE3" s="427"/>
      <c r="FJF3" s="427"/>
      <c r="FJG3" s="427"/>
      <c r="FJH3" s="427"/>
      <c r="FJI3" s="427"/>
      <c r="FJJ3" s="427"/>
      <c r="FJK3" s="427"/>
      <c r="FJL3" s="427"/>
      <c r="FJM3" s="427"/>
      <c r="FJN3" s="427"/>
      <c r="FJO3" s="427"/>
      <c r="FJP3" s="427"/>
      <c r="FJQ3" s="427"/>
      <c r="FJR3" s="427"/>
      <c r="FJS3" s="427"/>
      <c r="FJT3" s="427"/>
      <c r="FJU3" s="427"/>
      <c r="FJV3" s="427"/>
      <c r="FJW3" s="427"/>
      <c r="FJX3" s="427"/>
      <c r="FJY3" s="427"/>
      <c r="FJZ3" s="427"/>
      <c r="FKA3" s="427"/>
      <c r="FKB3" s="427"/>
      <c r="FKC3" s="427"/>
      <c r="FKD3" s="427"/>
      <c r="FKE3" s="427"/>
      <c r="FKF3" s="427"/>
      <c r="FKG3" s="427"/>
      <c r="FKH3" s="427"/>
      <c r="FKI3" s="427"/>
      <c r="FKJ3" s="427"/>
      <c r="FKK3" s="427"/>
      <c r="FKL3" s="427"/>
      <c r="FKM3" s="427"/>
      <c r="FKN3" s="427"/>
      <c r="FKO3" s="427"/>
      <c r="FKP3" s="427"/>
      <c r="FKQ3" s="427"/>
      <c r="FKR3" s="427"/>
      <c r="FKS3" s="427"/>
      <c r="FKT3" s="427"/>
      <c r="FKU3" s="427"/>
      <c r="FKV3" s="427"/>
      <c r="FKW3" s="427"/>
      <c r="FKX3" s="427"/>
      <c r="FKY3" s="427"/>
      <c r="FKZ3" s="427"/>
      <c r="FLA3" s="427"/>
      <c r="FLB3" s="427"/>
      <c r="FLC3" s="427"/>
      <c r="FLD3" s="427"/>
      <c r="FLE3" s="427"/>
      <c r="FLF3" s="427"/>
      <c r="FLG3" s="427"/>
      <c r="FLH3" s="427"/>
      <c r="FLI3" s="427"/>
      <c r="FLJ3" s="427"/>
      <c r="FLK3" s="427"/>
      <c r="FLL3" s="427"/>
      <c r="FLM3" s="427"/>
      <c r="FLN3" s="427"/>
      <c r="FLO3" s="427"/>
      <c r="FLP3" s="427"/>
      <c r="FLQ3" s="427"/>
      <c r="FLR3" s="427"/>
      <c r="FLS3" s="427"/>
      <c r="FLT3" s="427"/>
      <c r="FLU3" s="427"/>
      <c r="FLV3" s="427"/>
      <c r="FLW3" s="427"/>
      <c r="FLX3" s="427"/>
      <c r="FLY3" s="427"/>
      <c r="FLZ3" s="427"/>
      <c r="FMA3" s="427"/>
      <c r="FMB3" s="427"/>
      <c r="FMC3" s="427"/>
      <c r="FMD3" s="427"/>
      <c r="FME3" s="427"/>
      <c r="FMF3" s="427"/>
      <c r="FMG3" s="427"/>
      <c r="FMH3" s="427"/>
      <c r="FMI3" s="427"/>
      <c r="FMJ3" s="427"/>
      <c r="FMK3" s="427"/>
      <c r="FML3" s="427"/>
      <c r="FMM3" s="427"/>
      <c r="FMN3" s="427"/>
      <c r="FMO3" s="427"/>
      <c r="FMP3" s="427"/>
      <c r="FMQ3" s="427"/>
      <c r="FMR3" s="427"/>
      <c r="FMS3" s="427"/>
      <c r="FMT3" s="427"/>
      <c r="FMU3" s="427"/>
      <c r="FMV3" s="427"/>
      <c r="FMW3" s="427"/>
      <c r="FMX3" s="427"/>
      <c r="FMY3" s="427"/>
      <c r="FMZ3" s="427"/>
      <c r="FNA3" s="427"/>
      <c r="FNB3" s="427"/>
      <c r="FNC3" s="427"/>
      <c r="FND3" s="427"/>
      <c r="FNE3" s="427"/>
      <c r="FNF3" s="427"/>
      <c r="FNG3" s="427"/>
      <c r="FNH3" s="427"/>
      <c r="FNI3" s="427"/>
      <c r="FNJ3" s="427"/>
      <c r="FNK3" s="427"/>
      <c r="FNL3" s="427"/>
      <c r="FNM3" s="427"/>
      <c r="FNN3" s="427"/>
      <c r="FNO3" s="427"/>
      <c r="FNP3" s="427"/>
      <c r="FNQ3" s="427"/>
      <c r="FNR3" s="427"/>
      <c r="FNS3" s="427"/>
      <c r="FNT3" s="427"/>
      <c r="FNU3" s="427"/>
      <c r="FNV3" s="427"/>
      <c r="FNW3" s="427"/>
      <c r="FNX3" s="427"/>
      <c r="FNY3" s="427"/>
      <c r="FNZ3" s="427"/>
      <c r="FOA3" s="427"/>
      <c r="FOB3" s="427"/>
      <c r="FOC3" s="427"/>
      <c r="FOD3" s="427"/>
      <c r="FOE3" s="427"/>
      <c r="FOF3" s="427"/>
      <c r="FOG3" s="427"/>
      <c r="FOH3" s="427"/>
      <c r="FOI3" s="427"/>
      <c r="FOJ3" s="427"/>
      <c r="FOK3" s="427"/>
      <c r="FOL3" s="427"/>
      <c r="FOM3" s="427"/>
      <c r="FON3" s="427"/>
      <c r="FOO3" s="427"/>
      <c r="FOP3" s="427"/>
      <c r="FOQ3" s="427"/>
      <c r="FOR3" s="427"/>
      <c r="FOS3" s="427"/>
      <c r="FOT3" s="427"/>
      <c r="FOU3" s="427"/>
      <c r="FOV3" s="427"/>
      <c r="FOW3" s="427"/>
      <c r="FOX3" s="427"/>
      <c r="FOY3" s="427"/>
      <c r="FOZ3" s="427"/>
      <c r="FPA3" s="427"/>
      <c r="FPB3" s="427"/>
      <c r="FPC3" s="427"/>
      <c r="FPD3" s="427"/>
      <c r="FPE3" s="427"/>
      <c r="FPF3" s="427"/>
      <c r="FPG3" s="427"/>
      <c r="FPH3" s="427"/>
      <c r="FPI3" s="427"/>
      <c r="FPJ3" s="427"/>
      <c r="FPK3" s="427"/>
      <c r="FPL3" s="427"/>
      <c r="FPM3" s="427"/>
      <c r="FPN3" s="427"/>
      <c r="FPO3" s="427"/>
      <c r="FPP3" s="427"/>
      <c r="FPQ3" s="427"/>
      <c r="FPR3" s="427"/>
      <c r="FPS3" s="427"/>
      <c r="FPT3" s="427"/>
      <c r="FPU3" s="427"/>
      <c r="FPV3" s="427"/>
      <c r="FPW3" s="427"/>
      <c r="FPX3" s="427"/>
      <c r="FPY3" s="427"/>
      <c r="FPZ3" s="427"/>
      <c r="FQA3" s="427"/>
      <c r="FQB3" s="427"/>
      <c r="FQC3" s="427"/>
      <c r="FQD3" s="427"/>
      <c r="FQE3" s="427"/>
      <c r="FQF3" s="427"/>
      <c r="FQG3" s="427"/>
      <c r="FQH3" s="427"/>
      <c r="FQI3" s="427"/>
      <c r="FQJ3" s="427"/>
      <c r="FQK3" s="427"/>
      <c r="FQL3" s="427"/>
      <c r="FQM3" s="427"/>
      <c r="FQN3" s="427"/>
      <c r="FQO3" s="427"/>
      <c r="FQP3" s="427"/>
      <c r="FQQ3" s="427"/>
      <c r="FQR3" s="427"/>
      <c r="FQS3" s="427"/>
      <c r="FQT3" s="427"/>
      <c r="FQU3" s="427"/>
      <c r="FQV3" s="427"/>
      <c r="FQW3" s="427"/>
      <c r="FQX3" s="427"/>
      <c r="FQY3" s="427"/>
      <c r="FQZ3" s="427"/>
      <c r="FRA3" s="427"/>
      <c r="FRB3" s="427"/>
      <c r="FRC3" s="427"/>
      <c r="FRD3" s="427"/>
      <c r="FRE3" s="427"/>
      <c r="FRF3" s="427"/>
      <c r="FRG3" s="427"/>
      <c r="FRH3" s="427"/>
      <c r="FRI3" s="427"/>
      <c r="FRJ3" s="427"/>
      <c r="FRK3" s="427"/>
      <c r="FRL3" s="427"/>
      <c r="FRM3" s="427"/>
      <c r="FRN3" s="427"/>
      <c r="FRO3" s="427"/>
      <c r="FRP3" s="427"/>
      <c r="FRQ3" s="427"/>
      <c r="FRR3" s="427"/>
      <c r="FRS3" s="427"/>
      <c r="FRT3" s="427"/>
      <c r="FRU3" s="427"/>
      <c r="FRV3" s="427"/>
      <c r="FRW3" s="427"/>
      <c r="FRX3" s="427"/>
      <c r="FRY3" s="427"/>
      <c r="FRZ3" s="427"/>
      <c r="FSA3" s="427"/>
      <c r="FSB3" s="427"/>
      <c r="FSC3" s="427"/>
      <c r="FSD3" s="427"/>
      <c r="FSE3" s="427"/>
      <c r="FSF3" s="427"/>
      <c r="FSG3" s="427"/>
      <c r="FSH3" s="427"/>
      <c r="FSI3" s="427"/>
      <c r="FSJ3" s="427"/>
      <c r="FSK3" s="427"/>
      <c r="FSL3" s="427"/>
      <c r="FSM3" s="427"/>
      <c r="FSN3" s="427"/>
      <c r="FSO3" s="427"/>
      <c r="FSP3" s="427"/>
      <c r="FSQ3" s="427"/>
      <c r="FSR3" s="427"/>
      <c r="FSS3" s="427"/>
      <c r="FST3" s="427"/>
      <c r="FSU3" s="427"/>
      <c r="FSV3" s="427"/>
      <c r="FSW3" s="427"/>
      <c r="FSX3" s="427"/>
      <c r="FSY3" s="427"/>
      <c r="FSZ3" s="427"/>
      <c r="FTA3" s="427"/>
      <c r="FTB3" s="427"/>
      <c r="FTC3" s="427"/>
      <c r="FTD3" s="427"/>
      <c r="FTE3" s="427"/>
      <c r="FTF3" s="427"/>
      <c r="FTG3" s="427"/>
      <c r="FTH3" s="427"/>
      <c r="FTI3" s="427"/>
      <c r="FTJ3" s="427"/>
      <c r="FTK3" s="427"/>
      <c r="FTL3" s="427"/>
      <c r="FTM3" s="427"/>
      <c r="FTN3" s="427"/>
      <c r="FTO3" s="427"/>
      <c r="FTP3" s="427"/>
      <c r="FTQ3" s="427"/>
      <c r="FTR3" s="427"/>
      <c r="FTS3" s="427"/>
      <c r="FTT3" s="427"/>
      <c r="FTU3" s="427"/>
      <c r="FTV3" s="427"/>
      <c r="FTW3" s="427"/>
      <c r="FTX3" s="427"/>
      <c r="FTY3" s="427"/>
      <c r="FTZ3" s="427"/>
      <c r="FUA3" s="427"/>
      <c r="FUB3" s="427"/>
      <c r="FUC3" s="427"/>
      <c r="FUD3" s="427"/>
      <c r="FUE3" s="427"/>
      <c r="FUF3" s="427"/>
      <c r="FUG3" s="427"/>
      <c r="FUH3" s="427"/>
      <c r="FUI3" s="427"/>
      <c r="FUJ3" s="427"/>
      <c r="FUK3" s="427"/>
      <c r="FUL3" s="427"/>
      <c r="FUM3" s="427"/>
      <c r="FUN3" s="427"/>
      <c r="FUO3" s="427"/>
      <c r="FUP3" s="427"/>
      <c r="FUQ3" s="427"/>
      <c r="FUR3" s="427"/>
      <c r="FUS3" s="427"/>
      <c r="FUT3" s="427"/>
      <c r="FUU3" s="427"/>
      <c r="FUV3" s="427"/>
      <c r="FUW3" s="427"/>
      <c r="FUX3" s="427"/>
      <c r="FUY3" s="427"/>
      <c r="FUZ3" s="427"/>
      <c r="FVA3" s="427"/>
      <c r="FVB3" s="427"/>
      <c r="FVC3" s="427"/>
      <c r="FVD3" s="427"/>
      <c r="FVE3" s="427"/>
      <c r="FVF3" s="427"/>
      <c r="FVG3" s="427"/>
      <c r="FVH3" s="427"/>
      <c r="FVI3" s="427"/>
      <c r="FVJ3" s="427"/>
      <c r="FVK3" s="427"/>
      <c r="FVL3" s="427"/>
      <c r="FVM3" s="427"/>
      <c r="FVN3" s="427"/>
      <c r="FVO3" s="427"/>
      <c r="FVP3" s="427"/>
      <c r="FVQ3" s="427"/>
      <c r="FVR3" s="427"/>
      <c r="FVS3" s="427"/>
      <c r="FVT3" s="427"/>
      <c r="FVU3" s="427"/>
      <c r="FVV3" s="427"/>
      <c r="FVW3" s="427"/>
      <c r="FVX3" s="427"/>
      <c r="FVY3" s="427"/>
      <c r="FVZ3" s="427"/>
      <c r="FWA3" s="427"/>
      <c r="FWB3" s="427"/>
      <c r="FWC3" s="427"/>
      <c r="FWD3" s="427"/>
      <c r="FWE3" s="427"/>
      <c r="FWF3" s="427"/>
      <c r="FWG3" s="427"/>
      <c r="FWH3" s="427"/>
      <c r="FWI3" s="427"/>
      <c r="FWJ3" s="427"/>
      <c r="FWK3" s="427"/>
      <c r="FWL3" s="427"/>
      <c r="FWM3" s="427"/>
      <c r="FWN3" s="427"/>
      <c r="FWO3" s="427"/>
      <c r="FWP3" s="427"/>
      <c r="FWQ3" s="427"/>
      <c r="FWR3" s="427"/>
      <c r="FWS3" s="427"/>
      <c r="FWT3" s="427"/>
      <c r="FWU3" s="427"/>
      <c r="FWV3" s="427"/>
      <c r="FWW3" s="427"/>
      <c r="FWX3" s="427"/>
      <c r="FWY3" s="427"/>
      <c r="FWZ3" s="427"/>
      <c r="FXA3" s="427"/>
      <c r="FXB3" s="427"/>
      <c r="FXC3" s="427"/>
      <c r="FXD3" s="427"/>
      <c r="FXE3" s="427"/>
      <c r="FXF3" s="427"/>
      <c r="FXG3" s="427"/>
      <c r="FXH3" s="427"/>
      <c r="FXI3" s="427"/>
      <c r="FXJ3" s="427"/>
      <c r="FXK3" s="427"/>
      <c r="FXL3" s="427"/>
      <c r="FXM3" s="427"/>
      <c r="FXN3" s="427"/>
      <c r="FXO3" s="427"/>
      <c r="FXP3" s="427"/>
      <c r="FXQ3" s="427"/>
      <c r="FXR3" s="427"/>
      <c r="FXS3" s="427"/>
      <c r="FXT3" s="427"/>
      <c r="FXU3" s="427"/>
      <c r="FXV3" s="427"/>
      <c r="FXW3" s="427"/>
      <c r="FXX3" s="427"/>
      <c r="FXY3" s="427"/>
      <c r="FXZ3" s="427"/>
      <c r="FYA3" s="427"/>
      <c r="FYB3" s="427"/>
      <c r="FYC3" s="427"/>
      <c r="FYD3" s="427"/>
      <c r="FYE3" s="427"/>
      <c r="FYF3" s="427"/>
      <c r="FYG3" s="427"/>
      <c r="FYH3" s="427"/>
      <c r="FYI3" s="427"/>
      <c r="FYJ3" s="427"/>
      <c r="FYK3" s="427"/>
      <c r="FYL3" s="427"/>
      <c r="FYM3" s="427"/>
      <c r="FYN3" s="427"/>
      <c r="FYO3" s="427"/>
      <c r="FYP3" s="427"/>
      <c r="FYQ3" s="427"/>
      <c r="FYR3" s="427"/>
      <c r="FYS3" s="427"/>
      <c r="FYT3" s="427"/>
      <c r="FYU3" s="427"/>
      <c r="FYV3" s="427"/>
      <c r="FYW3" s="427"/>
      <c r="FYX3" s="427"/>
      <c r="FYY3" s="427"/>
      <c r="FYZ3" s="427"/>
      <c r="FZA3" s="427"/>
      <c r="FZB3" s="427"/>
      <c r="FZC3" s="427"/>
      <c r="FZD3" s="427"/>
      <c r="FZE3" s="427"/>
      <c r="FZF3" s="427"/>
      <c r="FZG3" s="427"/>
      <c r="FZH3" s="427"/>
      <c r="FZI3" s="427"/>
      <c r="FZJ3" s="427"/>
      <c r="FZK3" s="427"/>
      <c r="FZL3" s="427"/>
      <c r="FZM3" s="427"/>
      <c r="FZN3" s="427"/>
      <c r="FZO3" s="427"/>
      <c r="FZP3" s="427"/>
      <c r="FZQ3" s="427"/>
      <c r="FZR3" s="427"/>
      <c r="FZS3" s="427"/>
      <c r="FZT3" s="427"/>
      <c r="FZU3" s="427"/>
      <c r="FZV3" s="427"/>
      <c r="FZW3" s="427"/>
      <c r="FZX3" s="427"/>
      <c r="FZY3" s="427"/>
      <c r="FZZ3" s="427"/>
      <c r="GAA3" s="427"/>
      <c r="GAB3" s="427"/>
      <c r="GAC3" s="427"/>
      <c r="GAD3" s="427"/>
      <c r="GAE3" s="427"/>
      <c r="GAF3" s="427"/>
      <c r="GAG3" s="427"/>
      <c r="GAH3" s="427"/>
      <c r="GAI3" s="427"/>
      <c r="GAJ3" s="427"/>
      <c r="GAK3" s="427"/>
      <c r="GAL3" s="427"/>
      <c r="GAM3" s="427"/>
      <c r="GAN3" s="427"/>
      <c r="GAO3" s="427"/>
      <c r="GAP3" s="427"/>
      <c r="GAQ3" s="427"/>
      <c r="GAR3" s="427"/>
      <c r="GAS3" s="427"/>
      <c r="GAT3" s="427"/>
      <c r="GAU3" s="427"/>
      <c r="GAV3" s="427"/>
      <c r="GAW3" s="427"/>
      <c r="GAX3" s="427"/>
      <c r="GAY3" s="427"/>
      <c r="GAZ3" s="427"/>
      <c r="GBA3" s="427"/>
      <c r="GBB3" s="427"/>
      <c r="GBC3" s="427"/>
      <c r="GBD3" s="427"/>
      <c r="GBE3" s="427"/>
      <c r="GBF3" s="427"/>
      <c r="GBG3" s="427"/>
      <c r="GBH3" s="427"/>
      <c r="GBI3" s="427"/>
      <c r="GBJ3" s="427"/>
      <c r="GBK3" s="427"/>
      <c r="GBL3" s="427"/>
      <c r="GBM3" s="427"/>
      <c r="GBN3" s="427"/>
      <c r="GBO3" s="427"/>
      <c r="GBP3" s="427"/>
      <c r="GBQ3" s="427"/>
      <c r="GBR3" s="427"/>
      <c r="GBS3" s="427"/>
      <c r="GBT3" s="427"/>
      <c r="GBU3" s="427"/>
      <c r="GBV3" s="427"/>
      <c r="GBW3" s="427"/>
      <c r="GBX3" s="427"/>
      <c r="GBY3" s="427"/>
      <c r="GBZ3" s="427"/>
      <c r="GCA3" s="427"/>
      <c r="GCB3" s="427"/>
      <c r="GCC3" s="427"/>
      <c r="GCD3" s="427"/>
      <c r="GCE3" s="427"/>
      <c r="GCF3" s="427"/>
      <c r="GCG3" s="427"/>
      <c r="GCH3" s="427"/>
      <c r="GCI3" s="427"/>
      <c r="GCJ3" s="427"/>
      <c r="GCK3" s="427"/>
      <c r="GCL3" s="427"/>
      <c r="GCM3" s="427"/>
      <c r="GCN3" s="427"/>
      <c r="GCO3" s="427"/>
      <c r="GCP3" s="427"/>
      <c r="GCQ3" s="427"/>
      <c r="GCR3" s="427"/>
      <c r="GCS3" s="427"/>
      <c r="GCT3" s="427"/>
      <c r="GCU3" s="427"/>
      <c r="GCV3" s="427"/>
      <c r="GCW3" s="427"/>
      <c r="GCX3" s="427"/>
      <c r="GCY3" s="427"/>
      <c r="GCZ3" s="427"/>
      <c r="GDA3" s="427"/>
      <c r="GDB3" s="427"/>
      <c r="GDC3" s="427"/>
      <c r="GDD3" s="427"/>
      <c r="GDE3" s="427"/>
      <c r="GDF3" s="427"/>
      <c r="GDG3" s="427"/>
      <c r="GDH3" s="427"/>
      <c r="GDI3" s="427"/>
      <c r="GDJ3" s="427"/>
      <c r="GDK3" s="427"/>
      <c r="GDL3" s="427"/>
      <c r="GDM3" s="427"/>
      <c r="GDN3" s="427"/>
      <c r="GDO3" s="427"/>
      <c r="GDP3" s="427"/>
      <c r="GDQ3" s="427"/>
      <c r="GDR3" s="427"/>
      <c r="GDS3" s="427"/>
      <c r="GDT3" s="427"/>
      <c r="GDU3" s="427"/>
      <c r="GDV3" s="427"/>
      <c r="GDW3" s="427"/>
      <c r="GDX3" s="427"/>
      <c r="GDY3" s="427"/>
      <c r="GDZ3" s="427"/>
      <c r="GEA3" s="427"/>
      <c r="GEB3" s="427"/>
      <c r="GEC3" s="427"/>
      <c r="GED3" s="427"/>
      <c r="GEE3" s="427"/>
      <c r="GEF3" s="427"/>
      <c r="GEG3" s="427"/>
      <c r="GEH3" s="427"/>
      <c r="GEI3" s="427"/>
      <c r="GEJ3" s="427"/>
      <c r="GEK3" s="427"/>
      <c r="GEL3" s="427"/>
      <c r="GEM3" s="427"/>
      <c r="GEN3" s="427"/>
      <c r="GEO3" s="427"/>
      <c r="GEP3" s="427"/>
      <c r="GEQ3" s="427"/>
      <c r="GER3" s="427"/>
      <c r="GES3" s="427"/>
      <c r="GET3" s="427"/>
      <c r="GEU3" s="427"/>
      <c r="GEV3" s="427"/>
      <c r="GEW3" s="427"/>
      <c r="GEX3" s="427"/>
      <c r="GEY3" s="427"/>
      <c r="GEZ3" s="427"/>
      <c r="GFA3" s="427"/>
      <c r="GFB3" s="427"/>
      <c r="GFC3" s="427"/>
      <c r="GFD3" s="427"/>
      <c r="GFE3" s="427"/>
      <c r="GFF3" s="427"/>
      <c r="GFG3" s="427"/>
      <c r="GFH3" s="427"/>
      <c r="GFI3" s="427"/>
      <c r="GFJ3" s="427"/>
      <c r="GFK3" s="427"/>
      <c r="GFL3" s="427"/>
      <c r="GFM3" s="427"/>
      <c r="GFN3" s="427"/>
      <c r="GFO3" s="427"/>
      <c r="GFP3" s="427"/>
      <c r="GFQ3" s="427"/>
      <c r="GFR3" s="427"/>
      <c r="GFS3" s="427"/>
      <c r="GFT3" s="427"/>
      <c r="GFU3" s="427"/>
      <c r="GFV3" s="427"/>
      <c r="GFW3" s="427"/>
      <c r="GFX3" s="427"/>
      <c r="GFY3" s="427"/>
      <c r="GFZ3" s="427"/>
      <c r="GGA3" s="427"/>
      <c r="GGB3" s="427"/>
      <c r="GGC3" s="427"/>
      <c r="GGD3" s="427"/>
      <c r="GGE3" s="427"/>
      <c r="GGF3" s="427"/>
      <c r="GGG3" s="427"/>
      <c r="GGH3" s="427"/>
      <c r="GGI3" s="427"/>
      <c r="GGJ3" s="427"/>
      <c r="GGK3" s="427"/>
      <c r="GGL3" s="427"/>
      <c r="GGM3" s="427"/>
      <c r="GGN3" s="427"/>
      <c r="GGO3" s="427"/>
      <c r="GGP3" s="427"/>
      <c r="GGQ3" s="427"/>
      <c r="GGR3" s="427"/>
      <c r="GGS3" s="427"/>
      <c r="GGT3" s="427"/>
      <c r="GGU3" s="427"/>
      <c r="GGV3" s="427"/>
      <c r="GGW3" s="427"/>
      <c r="GGX3" s="427"/>
      <c r="GGY3" s="427"/>
      <c r="GGZ3" s="427"/>
      <c r="GHA3" s="427"/>
      <c r="GHB3" s="427"/>
      <c r="GHC3" s="427"/>
      <c r="GHD3" s="427"/>
      <c r="GHE3" s="427"/>
      <c r="GHF3" s="427"/>
      <c r="GHG3" s="427"/>
      <c r="GHH3" s="427"/>
      <c r="GHI3" s="427"/>
      <c r="GHJ3" s="427"/>
      <c r="GHK3" s="427"/>
      <c r="GHL3" s="427"/>
      <c r="GHM3" s="427"/>
      <c r="GHN3" s="427"/>
      <c r="GHO3" s="427"/>
      <c r="GHP3" s="427"/>
      <c r="GHQ3" s="427"/>
      <c r="GHR3" s="427"/>
      <c r="GHS3" s="427"/>
      <c r="GHT3" s="427"/>
      <c r="GHU3" s="427"/>
      <c r="GHV3" s="427"/>
      <c r="GHW3" s="427"/>
      <c r="GHX3" s="427"/>
      <c r="GHY3" s="427"/>
      <c r="GHZ3" s="427"/>
      <c r="GIA3" s="427"/>
      <c r="GIB3" s="427"/>
      <c r="GIC3" s="427"/>
      <c r="GID3" s="427"/>
      <c r="GIE3" s="427"/>
      <c r="GIF3" s="427"/>
      <c r="GIG3" s="427"/>
      <c r="GIH3" s="427"/>
      <c r="GII3" s="427"/>
      <c r="GIJ3" s="427"/>
      <c r="GIK3" s="427"/>
      <c r="GIL3" s="427"/>
      <c r="GIM3" s="427"/>
      <c r="GIN3" s="427"/>
      <c r="GIO3" s="427"/>
      <c r="GIP3" s="427"/>
      <c r="GIQ3" s="427"/>
      <c r="GIR3" s="427"/>
      <c r="GIS3" s="427"/>
      <c r="GIT3" s="427"/>
      <c r="GIU3" s="427"/>
      <c r="GIV3" s="427"/>
      <c r="GIW3" s="427"/>
      <c r="GIX3" s="427"/>
      <c r="GIY3" s="427"/>
      <c r="GIZ3" s="427"/>
      <c r="GJA3" s="427"/>
      <c r="GJB3" s="427"/>
      <c r="GJC3" s="427"/>
      <c r="GJD3" s="427"/>
      <c r="GJE3" s="427"/>
      <c r="GJF3" s="427"/>
      <c r="GJG3" s="427"/>
      <c r="GJH3" s="427"/>
      <c r="GJI3" s="427"/>
      <c r="GJJ3" s="427"/>
      <c r="GJK3" s="427"/>
      <c r="GJL3" s="427"/>
      <c r="GJM3" s="427"/>
      <c r="GJN3" s="427"/>
      <c r="GJO3" s="427"/>
      <c r="GJP3" s="427"/>
      <c r="GJQ3" s="427"/>
      <c r="GJR3" s="427"/>
      <c r="GJS3" s="427"/>
      <c r="GJT3" s="427"/>
      <c r="GJU3" s="427"/>
      <c r="GJV3" s="427"/>
      <c r="GJW3" s="427"/>
      <c r="GJX3" s="427"/>
      <c r="GJY3" s="427"/>
      <c r="GJZ3" s="427"/>
      <c r="GKA3" s="427"/>
      <c r="GKB3" s="427"/>
      <c r="GKC3" s="427"/>
      <c r="GKD3" s="427"/>
      <c r="GKE3" s="427"/>
      <c r="GKF3" s="427"/>
      <c r="GKG3" s="427"/>
      <c r="GKH3" s="427"/>
      <c r="GKI3" s="427"/>
      <c r="GKJ3" s="427"/>
      <c r="GKK3" s="427"/>
      <c r="GKL3" s="427"/>
      <c r="GKM3" s="427"/>
      <c r="GKN3" s="427"/>
      <c r="GKO3" s="427"/>
      <c r="GKP3" s="427"/>
      <c r="GKQ3" s="427"/>
      <c r="GKR3" s="427"/>
      <c r="GKS3" s="427"/>
      <c r="GKT3" s="427"/>
      <c r="GKU3" s="427"/>
      <c r="GKV3" s="427"/>
      <c r="GKW3" s="427"/>
      <c r="GKX3" s="427"/>
      <c r="GKY3" s="427"/>
      <c r="GKZ3" s="427"/>
      <c r="GLA3" s="427"/>
      <c r="GLB3" s="427"/>
      <c r="GLC3" s="427"/>
      <c r="GLD3" s="427"/>
      <c r="GLE3" s="427"/>
      <c r="GLF3" s="427"/>
      <c r="GLG3" s="427"/>
      <c r="GLH3" s="427"/>
      <c r="GLI3" s="427"/>
      <c r="GLJ3" s="427"/>
      <c r="GLK3" s="427"/>
      <c r="GLL3" s="427"/>
      <c r="GLM3" s="427"/>
      <c r="GLN3" s="427"/>
      <c r="GLO3" s="427"/>
      <c r="GLP3" s="427"/>
      <c r="GLQ3" s="427"/>
      <c r="GLR3" s="427"/>
      <c r="GLS3" s="427"/>
      <c r="GLT3" s="427"/>
      <c r="GLU3" s="427"/>
      <c r="GLV3" s="427"/>
      <c r="GLW3" s="427"/>
      <c r="GLX3" s="427"/>
      <c r="GLY3" s="427"/>
      <c r="GLZ3" s="427"/>
      <c r="GMA3" s="427"/>
      <c r="GMB3" s="427"/>
      <c r="GMC3" s="427"/>
      <c r="GMD3" s="427"/>
      <c r="GME3" s="427"/>
      <c r="GMF3" s="427"/>
      <c r="GMG3" s="427"/>
      <c r="GMH3" s="427"/>
      <c r="GMI3" s="427"/>
      <c r="GMJ3" s="427"/>
      <c r="GMK3" s="427"/>
      <c r="GML3" s="427"/>
      <c r="GMM3" s="427"/>
      <c r="GMN3" s="427"/>
      <c r="GMO3" s="427"/>
      <c r="GMP3" s="427"/>
      <c r="GMQ3" s="427"/>
      <c r="GMR3" s="427"/>
      <c r="GMS3" s="427"/>
      <c r="GMT3" s="427"/>
      <c r="GMU3" s="427"/>
      <c r="GMV3" s="427"/>
      <c r="GMW3" s="427"/>
      <c r="GMX3" s="427"/>
      <c r="GMY3" s="427"/>
      <c r="GMZ3" s="427"/>
      <c r="GNA3" s="427"/>
      <c r="GNB3" s="427"/>
      <c r="GNC3" s="427"/>
      <c r="GND3" s="427"/>
      <c r="GNE3" s="427"/>
      <c r="GNF3" s="427"/>
      <c r="GNG3" s="427"/>
      <c r="GNH3" s="427"/>
      <c r="GNI3" s="427"/>
      <c r="GNJ3" s="427"/>
      <c r="GNK3" s="427"/>
      <c r="GNL3" s="427"/>
      <c r="GNM3" s="427"/>
      <c r="GNN3" s="427"/>
      <c r="GNO3" s="427"/>
      <c r="GNP3" s="427"/>
      <c r="GNQ3" s="427"/>
      <c r="GNR3" s="427"/>
      <c r="GNS3" s="427"/>
      <c r="GNT3" s="427"/>
      <c r="GNU3" s="427"/>
      <c r="GNV3" s="427"/>
      <c r="GNW3" s="427"/>
      <c r="GNX3" s="427"/>
      <c r="GNY3" s="427"/>
      <c r="GNZ3" s="427"/>
      <c r="GOA3" s="427"/>
      <c r="GOB3" s="427"/>
      <c r="GOC3" s="427"/>
      <c r="GOD3" s="427"/>
      <c r="GOE3" s="427"/>
      <c r="GOF3" s="427"/>
      <c r="GOG3" s="427"/>
      <c r="GOH3" s="427"/>
      <c r="GOI3" s="427"/>
      <c r="GOJ3" s="427"/>
      <c r="GOK3" s="427"/>
      <c r="GOL3" s="427"/>
      <c r="GOM3" s="427"/>
      <c r="GON3" s="427"/>
      <c r="GOO3" s="427"/>
      <c r="GOP3" s="427"/>
      <c r="GOQ3" s="427"/>
      <c r="GOR3" s="427"/>
      <c r="GOS3" s="427"/>
      <c r="GOT3" s="427"/>
      <c r="GOU3" s="427"/>
      <c r="GOV3" s="427"/>
      <c r="GOW3" s="427"/>
      <c r="GOX3" s="427"/>
      <c r="GOY3" s="427"/>
      <c r="GOZ3" s="427"/>
      <c r="GPA3" s="427"/>
      <c r="GPB3" s="427"/>
      <c r="GPC3" s="427"/>
      <c r="GPD3" s="427"/>
      <c r="GPE3" s="427"/>
      <c r="GPF3" s="427"/>
      <c r="GPG3" s="427"/>
      <c r="GPH3" s="427"/>
      <c r="GPI3" s="427"/>
      <c r="GPJ3" s="427"/>
      <c r="GPK3" s="427"/>
      <c r="GPL3" s="427"/>
      <c r="GPM3" s="427"/>
      <c r="GPN3" s="427"/>
      <c r="GPO3" s="427"/>
      <c r="GPP3" s="427"/>
      <c r="GPQ3" s="427"/>
      <c r="GPR3" s="427"/>
      <c r="GPS3" s="427"/>
      <c r="GPT3" s="427"/>
      <c r="GPU3" s="427"/>
      <c r="GPV3" s="427"/>
      <c r="GPW3" s="427"/>
      <c r="GPX3" s="427"/>
      <c r="GPY3" s="427"/>
      <c r="GPZ3" s="427"/>
      <c r="GQA3" s="427"/>
      <c r="GQB3" s="427"/>
      <c r="GQC3" s="427"/>
      <c r="GQD3" s="427"/>
      <c r="GQE3" s="427"/>
      <c r="GQF3" s="427"/>
      <c r="GQG3" s="427"/>
      <c r="GQH3" s="427"/>
      <c r="GQI3" s="427"/>
      <c r="GQJ3" s="427"/>
      <c r="GQK3" s="427"/>
      <c r="GQL3" s="427"/>
      <c r="GQM3" s="427"/>
      <c r="GQN3" s="427"/>
      <c r="GQO3" s="427"/>
      <c r="GQP3" s="427"/>
      <c r="GQQ3" s="427"/>
      <c r="GQR3" s="427"/>
      <c r="GQS3" s="427"/>
      <c r="GQT3" s="427"/>
      <c r="GQU3" s="427"/>
      <c r="GQV3" s="427"/>
      <c r="GQW3" s="427"/>
      <c r="GQX3" s="427"/>
      <c r="GQY3" s="427"/>
      <c r="GQZ3" s="427"/>
      <c r="GRA3" s="427"/>
      <c r="GRB3" s="427"/>
      <c r="GRC3" s="427"/>
      <c r="GRD3" s="427"/>
      <c r="GRE3" s="427"/>
      <c r="GRF3" s="427"/>
      <c r="GRG3" s="427"/>
      <c r="GRH3" s="427"/>
      <c r="GRI3" s="427"/>
      <c r="GRJ3" s="427"/>
      <c r="GRK3" s="427"/>
      <c r="GRL3" s="427"/>
      <c r="GRM3" s="427"/>
      <c r="GRN3" s="427"/>
      <c r="GRO3" s="427"/>
      <c r="GRP3" s="427"/>
      <c r="GRQ3" s="427"/>
      <c r="GRR3" s="427"/>
      <c r="GRS3" s="427"/>
      <c r="GRT3" s="427"/>
      <c r="GRU3" s="427"/>
      <c r="GRV3" s="427"/>
      <c r="GRW3" s="427"/>
      <c r="GRX3" s="427"/>
      <c r="GRY3" s="427"/>
      <c r="GRZ3" s="427"/>
      <c r="GSA3" s="427"/>
      <c r="GSB3" s="427"/>
      <c r="GSC3" s="427"/>
      <c r="GSD3" s="427"/>
      <c r="GSE3" s="427"/>
      <c r="GSF3" s="427"/>
      <c r="GSG3" s="427"/>
      <c r="GSH3" s="427"/>
      <c r="GSI3" s="427"/>
      <c r="GSJ3" s="427"/>
      <c r="GSK3" s="427"/>
      <c r="GSL3" s="427"/>
      <c r="GSM3" s="427"/>
      <c r="GSN3" s="427"/>
      <c r="GSO3" s="427"/>
      <c r="GSP3" s="427"/>
      <c r="GSQ3" s="427"/>
      <c r="GSR3" s="427"/>
      <c r="GSS3" s="427"/>
      <c r="GST3" s="427"/>
      <c r="GSU3" s="427"/>
      <c r="GSV3" s="427"/>
      <c r="GSW3" s="427"/>
      <c r="GSX3" s="427"/>
      <c r="GSY3" s="427"/>
      <c r="GSZ3" s="427"/>
      <c r="GTA3" s="427"/>
      <c r="GTB3" s="427"/>
      <c r="GTC3" s="427"/>
      <c r="GTD3" s="427"/>
      <c r="GTE3" s="427"/>
      <c r="GTF3" s="427"/>
      <c r="GTG3" s="427"/>
      <c r="GTH3" s="427"/>
      <c r="GTI3" s="427"/>
      <c r="GTJ3" s="427"/>
      <c r="GTK3" s="427"/>
      <c r="GTL3" s="427"/>
      <c r="GTM3" s="427"/>
      <c r="GTN3" s="427"/>
      <c r="GTO3" s="427"/>
      <c r="GTP3" s="427"/>
      <c r="GTQ3" s="427"/>
      <c r="GTR3" s="427"/>
      <c r="GTS3" s="427"/>
      <c r="GTT3" s="427"/>
      <c r="GTU3" s="427"/>
      <c r="GTV3" s="427"/>
      <c r="GTW3" s="427"/>
      <c r="GTX3" s="427"/>
      <c r="GTY3" s="427"/>
      <c r="GTZ3" s="427"/>
      <c r="GUA3" s="427"/>
      <c r="GUB3" s="427"/>
      <c r="GUC3" s="427"/>
      <c r="GUD3" s="427"/>
      <c r="GUE3" s="427"/>
      <c r="GUF3" s="427"/>
      <c r="GUG3" s="427"/>
      <c r="GUH3" s="427"/>
      <c r="GUI3" s="427"/>
      <c r="GUJ3" s="427"/>
      <c r="GUK3" s="427"/>
      <c r="GUL3" s="427"/>
      <c r="GUM3" s="427"/>
      <c r="GUN3" s="427"/>
      <c r="GUO3" s="427"/>
      <c r="GUP3" s="427"/>
      <c r="GUQ3" s="427"/>
      <c r="GUR3" s="427"/>
      <c r="GUS3" s="427"/>
      <c r="GUT3" s="427"/>
      <c r="GUU3" s="427"/>
      <c r="GUV3" s="427"/>
      <c r="GUW3" s="427"/>
      <c r="GUX3" s="427"/>
      <c r="GUY3" s="427"/>
      <c r="GUZ3" s="427"/>
      <c r="GVA3" s="427"/>
      <c r="GVB3" s="427"/>
      <c r="GVC3" s="427"/>
      <c r="GVD3" s="427"/>
      <c r="GVE3" s="427"/>
      <c r="GVF3" s="427"/>
      <c r="GVG3" s="427"/>
      <c r="GVH3" s="427"/>
      <c r="GVI3" s="427"/>
      <c r="GVJ3" s="427"/>
      <c r="GVK3" s="427"/>
      <c r="GVL3" s="427"/>
      <c r="GVM3" s="427"/>
      <c r="GVN3" s="427"/>
      <c r="GVO3" s="427"/>
      <c r="GVP3" s="427"/>
      <c r="GVQ3" s="427"/>
      <c r="GVR3" s="427"/>
      <c r="GVS3" s="427"/>
      <c r="GVT3" s="427"/>
      <c r="GVU3" s="427"/>
      <c r="GVV3" s="427"/>
      <c r="GVW3" s="427"/>
      <c r="GVX3" s="427"/>
      <c r="GVY3" s="427"/>
      <c r="GVZ3" s="427"/>
      <c r="GWA3" s="427"/>
      <c r="GWB3" s="427"/>
      <c r="GWC3" s="427"/>
      <c r="GWD3" s="427"/>
      <c r="GWE3" s="427"/>
      <c r="GWF3" s="427"/>
      <c r="GWG3" s="427"/>
      <c r="GWH3" s="427"/>
      <c r="GWI3" s="427"/>
      <c r="GWJ3" s="427"/>
      <c r="GWK3" s="427"/>
      <c r="GWL3" s="427"/>
      <c r="GWM3" s="427"/>
      <c r="GWN3" s="427"/>
      <c r="GWO3" s="427"/>
      <c r="GWP3" s="427"/>
      <c r="GWQ3" s="427"/>
      <c r="GWR3" s="427"/>
      <c r="GWS3" s="427"/>
      <c r="GWT3" s="427"/>
      <c r="GWU3" s="427"/>
      <c r="GWV3" s="427"/>
      <c r="GWW3" s="427"/>
      <c r="GWX3" s="427"/>
      <c r="GWY3" s="427"/>
      <c r="GWZ3" s="427"/>
      <c r="GXA3" s="427"/>
      <c r="GXB3" s="427"/>
      <c r="GXC3" s="427"/>
      <c r="GXD3" s="427"/>
      <c r="GXE3" s="427"/>
      <c r="GXF3" s="427"/>
      <c r="GXG3" s="427"/>
      <c r="GXH3" s="427"/>
      <c r="GXI3" s="427"/>
      <c r="GXJ3" s="427"/>
      <c r="GXK3" s="427"/>
      <c r="GXL3" s="427"/>
      <c r="GXM3" s="427"/>
      <c r="GXN3" s="427"/>
      <c r="GXO3" s="427"/>
      <c r="GXP3" s="427"/>
      <c r="GXQ3" s="427"/>
      <c r="GXR3" s="427"/>
      <c r="GXS3" s="427"/>
      <c r="GXT3" s="427"/>
      <c r="GXU3" s="427"/>
      <c r="GXV3" s="427"/>
      <c r="GXW3" s="427"/>
      <c r="GXX3" s="427"/>
      <c r="GXY3" s="427"/>
      <c r="GXZ3" s="427"/>
      <c r="GYA3" s="427"/>
      <c r="GYB3" s="427"/>
      <c r="GYC3" s="427"/>
      <c r="GYD3" s="427"/>
      <c r="GYE3" s="427"/>
      <c r="GYF3" s="427"/>
      <c r="GYG3" s="427"/>
      <c r="GYH3" s="427"/>
      <c r="GYI3" s="427"/>
      <c r="GYJ3" s="427"/>
      <c r="GYK3" s="427"/>
      <c r="GYL3" s="427"/>
      <c r="GYM3" s="427"/>
      <c r="GYN3" s="427"/>
      <c r="GYO3" s="427"/>
      <c r="GYP3" s="427"/>
      <c r="GYQ3" s="427"/>
      <c r="GYR3" s="427"/>
      <c r="GYS3" s="427"/>
      <c r="GYT3" s="427"/>
      <c r="GYU3" s="427"/>
      <c r="GYV3" s="427"/>
      <c r="GYW3" s="427"/>
      <c r="GYX3" s="427"/>
      <c r="GYY3" s="427"/>
      <c r="GYZ3" s="427"/>
      <c r="GZA3" s="427"/>
      <c r="GZB3" s="427"/>
      <c r="GZC3" s="427"/>
      <c r="GZD3" s="427"/>
      <c r="GZE3" s="427"/>
      <c r="GZF3" s="427"/>
      <c r="GZG3" s="427"/>
      <c r="GZH3" s="427"/>
      <c r="GZI3" s="427"/>
      <c r="GZJ3" s="427"/>
      <c r="GZK3" s="427"/>
      <c r="GZL3" s="427"/>
      <c r="GZM3" s="427"/>
      <c r="GZN3" s="427"/>
      <c r="GZO3" s="427"/>
      <c r="GZP3" s="427"/>
      <c r="GZQ3" s="427"/>
      <c r="GZR3" s="427"/>
      <c r="GZS3" s="427"/>
      <c r="GZT3" s="427"/>
      <c r="GZU3" s="427"/>
      <c r="GZV3" s="427"/>
      <c r="GZW3" s="427"/>
      <c r="GZX3" s="427"/>
      <c r="GZY3" s="427"/>
      <c r="GZZ3" s="427"/>
      <c r="HAA3" s="427"/>
      <c r="HAB3" s="427"/>
      <c r="HAC3" s="427"/>
      <c r="HAD3" s="427"/>
      <c r="HAE3" s="427"/>
      <c r="HAF3" s="427"/>
      <c r="HAG3" s="427"/>
      <c r="HAH3" s="427"/>
      <c r="HAI3" s="427"/>
      <c r="HAJ3" s="427"/>
      <c r="HAK3" s="427"/>
      <c r="HAL3" s="427"/>
      <c r="HAM3" s="427"/>
      <c r="HAN3" s="427"/>
      <c r="HAO3" s="427"/>
      <c r="HAP3" s="427"/>
      <c r="HAQ3" s="427"/>
      <c r="HAR3" s="427"/>
      <c r="HAS3" s="427"/>
      <c r="HAT3" s="427"/>
      <c r="HAU3" s="427"/>
      <c r="HAV3" s="427"/>
      <c r="HAW3" s="427"/>
      <c r="HAX3" s="427"/>
      <c r="HAY3" s="427"/>
      <c r="HAZ3" s="427"/>
      <c r="HBA3" s="427"/>
      <c r="HBB3" s="427"/>
      <c r="HBC3" s="427"/>
      <c r="HBD3" s="427"/>
      <c r="HBE3" s="427"/>
      <c r="HBF3" s="427"/>
      <c r="HBG3" s="427"/>
      <c r="HBH3" s="427"/>
      <c r="HBI3" s="427"/>
      <c r="HBJ3" s="427"/>
      <c r="HBK3" s="427"/>
      <c r="HBL3" s="427"/>
      <c r="HBM3" s="427"/>
      <c r="HBN3" s="427"/>
      <c r="HBO3" s="427"/>
      <c r="HBP3" s="427"/>
      <c r="HBQ3" s="427"/>
      <c r="HBR3" s="427"/>
      <c r="HBS3" s="427"/>
      <c r="HBT3" s="427"/>
      <c r="HBU3" s="427"/>
      <c r="HBV3" s="427"/>
      <c r="HBW3" s="427"/>
      <c r="HBX3" s="427"/>
      <c r="HBY3" s="427"/>
      <c r="HBZ3" s="427"/>
      <c r="HCA3" s="427"/>
      <c r="HCB3" s="427"/>
      <c r="HCC3" s="427"/>
      <c r="HCD3" s="427"/>
      <c r="HCE3" s="427"/>
      <c r="HCF3" s="427"/>
      <c r="HCG3" s="427"/>
      <c r="HCH3" s="427"/>
      <c r="HCI3" s="427"/>
      <c r="HCJ3" s="427"/>
      <c r="HCK3" s="427"/>
      <c r="HCL3" s="427"/>
      <c r="HCM3" s="427"/>
      <c r="HCN3" s="427"/>
      <c r="HCO3" s="427"/>
      <c r="HCP3" s="427"/>
      <c r="HCQ3" s="427"/>
      <c r="HCR3" s="427"/>
      <c r="HCS3" s="427"/>
      <c r="HCT3" s="427"/>
      <c r="HCU3" s="427"/>
      <c r="HCV3" s="427"/>
      <c r="HCW3" s="427"/>
      <c r="HCX3" s="427"/>
      <c r="HCY3" s="427"/>
      <c r="HCZ3" s="427"/>
      <c r="HDA3" s="427"/>
      <c r="HDB3" s="427"/>
      <c r="HDC3" s="427"/>
      <c r="HDD3" s="427"/>
      <c r="HDE3" s="427"/>
      <c r="HDF3" s="427"/>
      <c r="HDG3" s="427"/>
      <c r="HDH3" s="427"/>
      <c r="HDI3" s="427"/>
      <c r="HDJ3" s="427"/>
      <c r="HDK3" s="427"/>
      <c r="HDL3" s="427"/>
      <c r="HDM3" s="427"/>
      <c r="HDN3" s="427"/>
      <c r="HDO3" s="427"/>
      <c r="HDP3" s="427"/>
      <c r="HDQ3" s="427"/>
      <c r="HDR3" s="427"/>
      <c r="HDS3" s="427"/>
      <c r="HDT3" s="427"/>
      <c r="HDU3" s="427"/>
      <c r="HDV3" s="427"/>
      <c r="HDW3" s="427"/>
      <c r="HDX3" s="427"/>
      <c r="HDY3" s="427"/>
      <c r="HDZ3" s="427"/>
      <c r="HEA3" s="427"/>
      <c r="HEB3" s="427"/>
      <c r="HEC3" s="427"/>
      <c r="HED3" s="427"/>
      <c r="HEE3" s="427"/>
      <c r="HEF3" s="427"/>
      <c r="HEG3" s="427"/>
      <c r="HEH3" s="427"/>
      <c r="HEI3" s="427"/>
      <c r="HEJ3" s="427"/>
      <c r="HEK3" s="427"/>
      <c r="HEL3" s="427"/>
      <c r="HEM3" s="427"/>
      <c r="HEN3" s="427"/>
      <c r="HEO3" s="427"/>
      <c r="HEP3" s="427"/>
      <c r="HEQ3" s="427"/>
      <c r="HER3" s="427"/>
      <c r="HES3" s="427"/>
      <c r="HET3" s="427"/>
      <c r="HEU3" s="427"/>
      <c r="HEV3" s="427"/>
      <c r="HEW3" s="427"/>
      <c r="HEX3" s="427"/>
      <c r="HEY3" s="427"/>
      <c r="HEZ3" s="427"/>
      <c r="HFA3" s="427"/>
      <c r="HFB3" s="427"/>
      <c r="HFC3" s="427"/>
      <c r="HFD3" s="427"/>
      <c r="HFE3" s="427"/>
      <c r="HFF3" s="427"/>
      <c r="HFG3" s="427"/>
      <c r="HFH3" s="427"/>
      <c r="HFI3" s="427"/>
      <c r="HFJ3" s="427"/>
      <c r="HFK3" s="427"/>
      <c r="HFL3" s="427"/>
      <c r="HFM3" s="427"/>
      <c r="HFN3" s="427"/>
      <c r="HFO3" s="427"/>
      <c r="HFP3" s="427"/>
      <c r="HFQ3" s="427"/>
      <c r="HFR3" s="427"/>
      <c r="HFS3" s="427"/>
      <c r="HFT3" s="427"/>
      <c r="HFU3" s="427"/>
      <c r="HFV3" s="427"/>
      <c r="HFW3" s="427"/>
      <c r="HFX3" s="427"/>
      <c r="HFY3" s="427"/>
      <c r="HFZ3" s="427"/>
      <c r="HGA3" s="427"/>
      <c r="HGB3" s="427"/>
      <c r="HGC3" s="427"/>
      <c r="HGD3" s="427"/>
      <c r="HGE3" s="427"/>
      <c r="HGF3" s="427"/>
      <c r="HGG3" s="427"/>
      <c r="HGH3" s="427"/>
      <c r="HGI3" s="427"/>
      <c r="HGJ3" s="427"/>
      <c r="HGK3" s="427"/>
      <c r="HGL3" s="427"/>
      <c r="HGM3" s="427"/>
      <c r="HGN3" s="427"/>
      <c r="HGO3" s="427"/>
      <c r="HGP3" s="427"/>
      <c r="HGQ3" s="427"/>
      <c r="HGR3" s="427"/>
      <c r="HGS3" s="427"/>
      <c r="HGT3" s="427"/>
      <c r="HGU3" s="427"/>
      <c r="HGV3" s="427"/>
      <c r="HGW3" s="427"/>
      <c r="HGX3" s="427"/>
      <c r="HGY3" s="427"/>
      <c r="HGZ3" s="427"/>
      <c r="HHA3" s="427"/>
      <c r="HHB3" s="427"/>
      <c r="HHC3" s="427"/>
      <c r="HHD3" s="427"/>
      <c r="HHE3" s="427"/>
      <c r="HHF3" s="427"/>
      <c r="HHG3" s="427"/>
      <c r="HHH3" s="427"/>
      <c r="HHI3" s="427"/>
      <c r="HHJ3" s="427"/>
      <c r="HHK3" s="427"/>
      <c r="HHL3" s="427"/>
      <c r="HHM3" s="427"/>
      <c r="HHN3" s="427"/>
      <c r="HHO3" s="427"/>
      <c r="HHP3" s="427"/>
      <c r="HHQ3" s="427"/>
      <c r="HHR3" s="427"/>
      <c r="HHS3" s="427"/>
      <c r="HHT3" s="427"/>
      <c r="HHU3" s="427"/>
      <c r="HHV3" s="427"/>
      <c r="HHW3" s="427"/>
      <c r="HHX3" s="427"/>
      <c r="HHY3" s="427"/>
      <c r="HHZ3" s="427"/>
      <c r="HIA3" s="427"/>
      <c r="HIB3" s="427"/>
      <c r="HIC3" s="427"/>
      <c r="HID3" s="427"/>
      <c r="HIE3" s="427"/>
      <c r="HIF3" s="427"/>
      <c r="HIG3" s="427"/>
      <c r="HIH3" s="427"/>
      <c r="HII3" s="427"/>
      <c r="HIJ3" s="427"/>
      <c r="HIK3" s="427"/>
      <c r="HIL3" s="427"/>
      <c r="HIM3" s="427"/>
      <c r="HIN3" s="427"/>
      <c r="HIO3" s="427"/>
      <c r="HIP3" s="427"/>
      <c r="HIQ3" s="427"/>
      <c r="HIR3" s="427"/>
      <c r="HIS3" s="427"/>
      <c r="HIT3" s="427"/>
      <c r="HIU3" s="427"/>
      <c r="HIV3" s="427"/>
      <c r="HIW3" s="427"/>
      <c r="HIX3" s="427"/>
      <c r="HIY3" s="427"/>
      <c r="HIZ3" s="427"/>
      <c r="HJA3" s="427"/>
      <c r="HJB3" s="427"/>
      <c r="HJC3" s="427"/>
      <c r="HJD3" s="427"/>
      <c r="HJE3" s="427"/>
      <c r="HJF3" s="427"/>
      <c r="HJG3" s="427"/>
      <c r="HJH3" s="427"/>
      <c r="HJI3" s="427"/>
      <c r="HJJ3" s="427"/>
      <c r="HJK3" s="427"/>
      <c r="HJL3" s="427"/>
      <c r="HJM3" s="427"/>
      <c r="HJN3" s="427"/>
      <c r="HJO3" s="427"/>
      <c r="HJP3" s="427"/>
      <c r="HJQ3" s="427"/>
      <c r="HJR3" s="427"/>
      <c r="HJS3" s="427"/>
      <c r="HJT3" s="427"/>
      <c r="HJU3" s="427"/>
      <c r="HJV3" s="427"/>
      <c r="HJW3" s="427"/>
      <c r="HJX3" s="427"/>
      <c r="HJY3" s="427"/>
      <c r="HJZ3" s="427"/>
      <c r="HKA3" s="427"/>
      <c r="HKB3" s="427"/>
      <c r="HKC3" s="427"/>
      <c r="HKD3" s="427"/>
      <c r="HKE3" s="427"/>
      <c r="HKF3" s="427"/>
      <c r="HKG3" s="427"/>
      <c r="HKH3" s="427"/>
      <c r="HKI3" s="427"/>
      <c r="HKJ3" s="427"/>
      <c r="HKK3" s="427"/>
      <c r="HKL3" s="427"/>
      <c r="HKM3" s="427"/>
      <c r="HKN3" s="427"/>
      <c r="HKO3" s="427"/>
      <c r="HKP3" s="427"/>
      <c r="HKQ3" s="427"/>
      <c r="HKR3" s="427"/>
      <c r="HKS3" s="427"/>
      <c r="HKT3" s="427"/>
      <c r="HKU3" s="427"/>
      <c r="HKV3" s="427"/>
      <c r="HKW3" s="427"/>
      <c r="HKX3" s="427"/>
      <c r="HKY3" s="427"/>
      <c r="HKZ3" s="427"/>
      <c r="HLA3" s="427"/>
      <c r="HLB3" s="427"/>
      <c r="HLC3" s="427"/>
      <c r="HLD3" s="427"/>
      <c r="HLE3" s="427"/>
      <c r="HLF3" s="427"/>
      <c r="HLG3" s="427"/>
      <c r="HLH3" s="427"/>
      <c r="HLI3" s="427"/>
      <c r="HLJ3" s="427"/>
      <c r="HLK3" s="427"/>
      <c r="HLL3" s="427"/>
      <c r="HLM3" s="427"/>
      <c r="HLN3" s="427"/>
      <c r="HLO3" s="427"/>
      <c r="HLP3" s="427"/>
      <c r="HLQ3" s="427"/>
      <c r="HLR3" s="427"/>
      <c r="HLS3" s="427"/>
      <c r="HLT3" s="427"/>
      <c r="HLU3" s="427"/>
      <c r="HLV3" s="427"/>
      <c r="HLW3" s="427"/>
      <c r="HLX3" s="427"/>
      <c r="HLY3" s="427"/>
      <c r="HLZ3" s="427"/>
      <c r="HMA3" s="427"/>
      <c r="HMB3" s="427"/>
      <c r="HMC3" s="427"/>
      <c r="HMD3" s="427"/>
      <c r="HME3" s="427"/>
      <c r="HMF3" s="427"/>
      <c r="HMG3" s="427"/>
      <c r="HMH3" s="427"/>
      <c r="HMI3" s="427"/>
      <c r="HMJ3" s="427"/>
      <c r="HMK3" s="427"/>
      <c r="HML3" s="427"/>
      <c r="HMM3" s="427"/>
      <c r="HMN3" s="427"/>
      <c r="HMO3" s="427"/>
      <c r="HMP3" s="427"/>
      <c r="HMQ3" s="427"/>
      <c r="HMR3" s="427"/>
      <c r="HMS3" s="427"/>
      <c r="HMT3" s="427"/>
      <c r="HMU3" s="427"/>
      <c r="HMV3" s="427"/>
      <c r="HMW3" s="427"/>
      <c r="HMX3" s="427"/>
      <c r="HMY3" s="427"/>
      <c r="HMZ3" s="427"/>
      <c r="HNA3" s="427"/>
      <c r="HNB3" s="427"/>
      <c r="HNC3" s="427"/>
      <c r="HND3" s="427"/>
      <c r="HNE3" s="427"/>
      <c r="HNF3" s="427"/>
      <c r="HNG3" s="427"/>
      <c r="HNH3" s="427"/>
      <c r="HNI3" s="427"/>
      <c r="HNJ3" s="427"/>
      <c r="HNK3" s="427"/>
      <c r="HNL3" s="427"/>
      <c r="HNM3" s="427"/>
      <c r="HNN3" s="427"/>
      <c r="HNO3" s="427"/>
      <c r="HNP3" s="427"/>
      <c r="HNQ3" s="427"/>
      <c r="HNR3" s="427"/>
      <c r="HNS3" s="427"/>
      <c r="HNT3" s="427"/>
      <c r="HNU3" s="427"/>
      <c r="HNV3" s="427"/>
      <c r="HNW3" s="427"/>
      <c r="HNX3" s="427"/>
      <c r="HNY3" s="427"/>
      <c r="HNZ3" s="427"/>
      <c r="HOA3" s="427"/>
      <c r="HOB3" s="427"/>
      <c r="HOC3" s="427"/>
      <c r="HOD3" s="427"/>
      <c r="HOE3" s="427"/>
      <c r="HOF3" s="427"/>
      <c r="HOG3" s="427"/>
      <c r="HOH3" s="427"/>
      <c r="HOI3" s="427"/>
      <c r="HOJ3" s="427"/>
      <c r="HOK3" s="427"/>
      <c r="HOL3" s="427"/>
      <c r="HOM3" s="427"/>
      <c r="HON3" s="427"/>
      <c r="HOO3" s="427"/>
      <c r="HOP3" s="427"/>
      <c r="HOQ3" s="427"/>
      <c r="HOR3" s="427"/>
      <c r="HOS3" s="427"/>
      <c r="HOT3" s="427"/>
      <c r="HOU3" s="427"/>
      <c r="HOV3" s="427"/>
      <c r="HOW3" s="427"/>
      <c r="HOX3" s="427"/>
      <c r="HOY3" s="427"/>
      <c r="HOZ3" s="427"/>
      <c r="HPA3" s="427"/>
      <c r="HPB3" s="427"/>
      <c r="HPC3" s="427"/>
      <c r="HPD3" s="427"/>
      <c r="HPE3" s="427"/>
      <c r="HPF3" s="427"/>
      <c r="HPG3" s="427"/>
      <c r="HPH3" s="427"/>
      <c r="HPI3" s="427"/>
      <c r="HPJ3" s="427"/>
      <c r="HPK3" s="427"/>
      <c r="HPL3" s="427"/>
      <c r="HPM3" s="427"/>
      <c r="HPN3" s="427"/>
      <c r="HPO3" s="427"/>
      <c r="HPP3" s="427"/>
      <c r="HPQ3" s="427"/>
      <c r="HPR3" s="427"/>
      <c r="HPS3" s="427"/>
      <c r="HPT3" s="427"/>
      <c r="HPU3" s="427"/>
      <c r="HPV3" s="427"/>
      <c r="HPW3" s="427"/>
      <c r="HPX3" s="427"/>
      <c r="HPY3" s="427"/>
      <c r="HPZ3" s="427"/>
      <c r="HQA3" s="427"/>
      <c r="HQB3" s="427"/>
      <c r="HQC3" s="427"/>
      <c r="HQD3" s="427"/>
      <c r="HQE3" s="427"/>
      <c r="HQF3" s="427"/>
      <c r="HQG3" s="427"/>
      <c r="HQH3" s="427"/>
      <c r="HQI3" s="427"/>
      <c r="HQJ3" s="427"/>
      <c r="HQK3" s="427"/>
      <c r="HQL3" s="427"/>
      <c r="HQM3" s="427"/>
      <c r="HQN3" s="427"/>
      <c r="HQO3" s="427"/>
      <c r="HQP3" s="427"/>
      <c r="HQQ3" s="427"/>
      <c r="HQR3" s="427"/>
      <c r="HQS3" s="427"/>
      <c r="HQT3" s="427"/>
      <c r="HQU3" s="427"/>
      <c r="HQV3" s="427"/>
      <c r="HQW3" s="427"/>
      <c r="HQX3" s="427"/>
      <c r="HQY3" s="427"/>
      <c r="HQZ3" s="427"/>
      <c r="HRA3" s="427"/>
      <c r="HRB3" s="427"/>
      <c r="HRC3" s="427"/>
      <c r="HRD3" s="427"/>
      <c r="HRE3" s="427"/>
      <c r="HRF3" s="427"/>
      <c r="HRG3" s="427"/>
      <c r="HRH3" s="427"/>
      <c r="HRI3" s="427"/>
      <c r="HRJ3" s="427"/>
      <c r="HRK3" s="427"/>
      <c r="HRL3" s="427"/>
      <c r="HRM3" s="427"/>
      <c r="HRN3" s="427"/>
      <c r="HRO3" s="427"/>
      <c r="HRP3" s="427"/>
      <c r="HRQ3" s="427"/>
      <c r="HRR3" s="427"/>
      <c r="HRS3" s="427"/>
      <c r="HRT3" s="427"/>
      <c r="HRU3" s="427"/>
      <c r="HRV3" s="427"/>
      <c r="HRW3" s="427"/>
      <c r="HRX3" s="427"/>
      <c r="HRY3" s="427"/>
      <c r="HRZ3" s="427"/>
      <c r="HSA3" s="427"/>
      <c r="HSB3" s="427"/>
      <c r="HSC3" s="427"/>
      <c r="HSD3" s="427"/>
      <c r="HSE3" s="427"/>
      <c r="HSF3" s="427"/>
      <c r="HSG3" s="427"/>
      <c r="HSH3" s="427"/>
      <c r="HSI3" s="427"/>
      <c r="HSJ3" s="427"/>
      <c r="HSK3" s="427"/>
      <c r="HSL3" s="427"/>
      <c r="HSM3" s="427"/>
      <c r="HSN3" s="427"/>
      <c r="HSO3" s="427"/>
      <c r="HSP3" s="427"/>
      <c r="HSQ3" s="427"/>
      <c r="HSR3" s="427"/>
      <c r="HSS3" s="427"/>
      <c r="HST3" s="427"/>
      <c r="HSU3" s="427"/>
      <c r="HSV3" s="427"/>
      <c r="HSW3" s="427"/>
      <c r="HSX3" s="427"/>
      <c r="HSY3" s="427"/>
      <c r="HSZ3" s="427"/>
      <c r="HTA3" s="427"/>
      <c r="HTB3" s="427"/>
      <c r="HTC3" s="427"/>
      <c r="HTD3" s="427"/>
      <c r="HTE3" s="427"/>
      <c r="HTF3" s="427"/>
      <c r="HTG3" s="427"/>
      <c r="HTH3" s="427"/>
      <c r="HTI3" s="427"/>
      <c r="HTJ3" s="427"/>
      <c r="HTK3" s="427"/>
      <c r="HTL3" s="427"/>
      <c r="HTM3" s="427"/>
      <c r="HTN3" s="427"/>
      <c r="HTO3" s="427"/>
      <c r="HTP3" s="427"/>
      <c r="HTQ3" s="427"/>
      <c r="HTR3" s="427"/>
      <c r="HTS3" s="427"/>
      <c r="HTT3" s="427"/>
      <c r="HTU3" s="427"/>
      <c r="HTV3" s="427"/>
      <c r="HTW3" s="427"/>
      <c r="HTX3" s="427"/>
      <c r="HTY3" s="427"/>
      <c r="HTZ3" s="427"/>
      <c r="HUA3" s="427"/>
      <c r="HUB3" s="427"/>
      <c r="HUC3" s="427"/>
      <c r="HUD3" s="427"/>
      <c r="HUE3" s="427"/>
      <c r="HUF3" s="427"/>
      <c r="HUG3" s="427"/>
      <c r="HUH3" s="427"/>
      <c r="HUI3" s="427"/>
      <c r="HUJ3" s="427"/>
      <c r="HUK3" s="427"/>
      <c r="HUL3" s="427"/>
      <c r="HUM3" s="427"/>
      <c r="HUN3" s="427"/>
      <c r="HUO3" s="427"/>
      <c r="HUP3" s="427"/>
      <c r="HUQ3" s="427"/>
      <c r="HUR3" s="427"/>
      <c r="HUS3" s="427"/>
      <c r="HUT3" s="427"/>
      <c r="HUU3" s="427"/>
      <c r="HUV3" s="427"/>
      <c r="HUW3" s="427"/>
      <c r="HUX3" s="427"/>
      <c r="HUY3" s="427"/>
      <c r="HUZ3" s="427"/>
      <c r="HVA3" s="427"/>
      <c r="HVB3" s="427"/>
      <c r="HVC3" s="427"/>
      <c r="HVD3" s="427"/>
      <c r="HVE3" s="427"/>
      <c r="HVF3" s="427"/>
      <c r="HVG3" s="427"/>
      <c r="HVH3" s="427"/>
      <c r="HVI3" s="427"/>
      <c r="HVJ3" s="427"/>
      <c r="HVK3" s="427"/>
      <c r="HVL3" s="427"/>
      <c r="HVM3" s="427"/>
      <c r="HVN3" s="427"/>
      <c r="HVO3" s="427"/>
      <c r="HVP3" s="427"/>
      <c r="HVQ3" s="427"/>
      <c r="HVR3" s="427"/>
      <c r="HVS3" s="427"/>
      <c r="HVT3" s="427"/>
      <c r="HVU3" s="427"/>
      <c r="HVV3" s="427"/>
      <c r="HVW3" s="427"/>
      <c r="HVX3" s="427"/>
      <c r="HVY3" s="427"/>
      <c r="HVZ3" s="427"/>
      <c r="HWA3" s="427"/>
      <c r="HWB3" s="427"/>
      <c r="HWC3" s="427"/>
      <c r="HWD3" s="427"/>
      <c r="HWE3" s="427"/>
      <c r="HWF3" s="427"/>
      <c r="HWG3" s="427"/>
      <c r="HWH3" s="427"/>
      <c r="HWI3" s="427"/>
      <c r="HWJ3" s="427"/>
      <c r="HWK3" s="427"/>
      <c r="HWL3" s="427"/>
      <c r="HWM3" s="427"/>
      <c r="HWN3" s="427"/>
      <c r="HWO3" s="427"/>
      <c r="HWP3" s="427"/>
      <c r="HWQ3" s="427"/>
      <c r="HWR3" s="427"/>
      <c r="HWS3" s="427"/>
      <c r="HWT3" s="427"/>
      <c r="HWU3" s="427"/>
      <c r="HWV3" s="427"/>
      <c r="HWW3" s="427"/>
      <c r="HWX3" s="427"/>
      <c r="HWY3" s="427"/>
      <c r="HWZ3" s="427"/>
      <c r="HXA3" s="427"/>
      <c r="HXB3" s="427"/>
      <c r="HXC3" s="427"/>
      <c r="HXD3" s="427"/>
      <c r="HXE3" s="427"/>
      <c r="HXF3" s="427"/>
      <c r="HXG3" s="427"/>
      <c r="HXH3" s="427"/>
      <c r="HXI3" s="427"/>
      <c r="HXJ3" s="427"/>
      <c r="HXK3" s="427"/>
      <c r="HXL3" s="427"/>
      <c r="HXM3" s="427"/>
      <c r="HXN3" s="427"/>
      <c r="HXO3" s="427"/>
      <c r="HXP3" s="427"/>
      <c r="HXQ3" s="427"/>
      <c r="HXR3" s="427"/>
      <c r="HXS3" s="427"/>
      <c r="HXT3" s="427"/>
      <c r="HXU3" s="427"/>
      <c r="HXV3" s="427"/>
      <c r="HXW3" s="427"/>
      <c r="HXX3" s="427"/>
      <c r="HXY3" s="427"/>
      <c r="HXZ3" s="427"/>
      <c r="HYA3" s="427"/>
      <c r="HYB3" s="427"/>
      <c r="HYC3" s="427"/>
      <c r="HYD3" s="427"/>
      <c r="HYE3" s="427"/>
      <c r="HYF3" s="427"/>
      <c r="HYG3" s="427"/>
      <c r="HYH3" s="427"/>
      <c r="HYI3" s="427"/>
      <c r="HYJ3" s="427"/>
      <c r="HYK3" s="427"/>
      <c r="HYL3" s="427"/>
      <c r="HYM3" s="427"/>
      <c r="HYN3" s="427"/>
      <c r="HYO3" s="427"/>
      <c r="HYP3" s="427"/>
      <c r="HYQ3" s="427"/>
      <c r="HYR3" s="427"/>
      <c r="HYS3" s="427"/>
      <c r="HYT3" s="427"/>
      <c r="HYU3" s="427"/>
      <c r="HYV3" s="427"/>
      <c r="HYW3" s="427"/>
      <c r="HYX3" s="427"/>
      <c r="HYY3" s="427"/>
      <c r="HYZ3" s="427"/>
      <c r="HZA3" s="427"/>
      <c r="HZB3" s="427"/>
      <c r="HZC3" s="427"/>
      <c r="HZD3" s="427"/>
      <c r="HZE3" s="427"/>
      <c r="HZF3" s="427"/>
      <c r="HZG3" s="427"/>
      <c r="HZH3" s="427"/>
      <c r="HZI3" s="427"/>
      <c r="HZJ3" s="427"/>
      <c r="HZK3" s="427"/>
      <c r="HZL3" s="427"/>
      <c r="HZM3" s="427"/>
      <c r="HZN3" s="427"/>
      <c r="HZO3" s="427"/>
      <c r="HZP3" s="427"/>
      <c r="HZQ3" s="427"/>
      <c r="HZR3" s="427"/>
      <c r="HZS3" s="427"/>
      <c r="HZT3" s="427"/>
      <c r="HZU3" s="427"/>
      <c r="HZV3" s="427"/>
      <c r="HZW3" s="427"/>
      <c r="HZX3" s="427"/>
      <c r="HZY3" s="427"/>
      <c r="HZZ3" s="427"/>
      <c r="IAA3" s="427"/>
      <c r="IAB3" s="427"/>
      <c r="IAC3" s="427"/>
      <c r="IAD3" s="427"/>
      <c r="IAE3" s="427"/>
      <c r="IAF3" s="427"/>
      <c r="IAG3" s="427"/>
      <c r="IAH3" s="427"/>
      <c r="IAI3" s="427"/>
      <c r="IAJ3" s="427"/>
      <c r="IAK3" s="427"/>
      <c r="IAL3" s="427"/>
      <c r="IAM3" s="427"/>
      <c r="IAN3" s="427"/>
      <c r="IAO3" s="427"/>
      <c r="IAP3" s="427"/>
      <c r="IAQ3" s="427"/>
      <c r="IAR3" s="427"/>
      <c r="IAS3" s="427"/>
      <c r="IAT3" s="427"/>
      <c r="IAU3" s="427"/>
      <c r="IAV3" s="427"/>
      <c r="IAW3" s="427"/>
      <c r="IAX3" s="427"/>
      <c r="IAY3" s="427"/>
      <c r="IAZ3" s="427"/>
      <c r="IBA3" s="427"/>
      <c r="IBB3" s="427"/>
      <c r="IBC3" s="427"/>
      <c r="IBD3" s="427"/>
      <c r="IBE3" s="427"/>
      <c r="IBF3" s="427"/>
      <c r="IBG3" s="427"/>
      <c r="IBH3" s="427"/>
      <c r="IBI3" s="427"/>
      <c r="IBJ3" s="427"/>
      <c r="IBK3" s="427"/>
      <c r="IBL3" s="427"/>
      <c r="IBM3" s="427"/>
      <c r="IBN3" s="427"/>
      <c r="IBO3" s="427"/>
      <c r="IBP3" s="427"/>
      <c r="IBQ3" s="427"/>
      <c r="IBR3" s="427"/>
      <c r="IBS3" s="427"/>
      <c r="IBT3" s="427"/>
      <c r="IBU3" s="427"/>
      <c r="IBV3" s="427"/>
      <c r="IBW3" s="427"/>
      <c r="IBX3" s="427"/>
      <c r="IBY3" s="427"/>
      <c r="IBZ3" s="427"/>
      <c r="ICA3" s="427"/>
      <c r="ICB3" s="427"/>
      <c r="ICC3" s="427"/>
      <c r="ICD3" s="427"/>
      <c r="ICE3" s="427"/>
      <c r="ICF3" s="427"/>
      <c r="ICG3" s="427"/>
      <c r="ICH3" s="427"/>
      <c r="ICI3" s="427"/>
      <c r="ICJ3" s="427"/>
      <c r="ICK3" s="427"/>
      <c r="ICL3" s="427"/>
      <c r="ICM3" s="427"/>
      <c r="ICN3" s="427"/>
      <c r="ICO3" s="427"/>
      <c r="ICP3" s="427"/>
      <c r="ICQ3" s="427"/>
      <c r="ICR3" s="427"/>
      <c r="ICS3" s="427"/>
      <c r="ICT3" s="427"/>
      <c r="ICU3" s="427"/>
      <c r="ICV3" s="427"/>
      <c r="ICW3" s="427"/>
      <c r="ICX3" s="427"/>
      <c r="ICY3" s="427"/>
      <c r="ICZ3" s="427"/>
      <c r="IDA3" s="427"/>
      <c r="IDB3" s="427"/>
      <c r="IDC3" s="427"/>
      <c r="IDD3" s="427"/>
      <c r="IDE3" s="427"/>
      <c r="IDF3" s="427"/>
      <c r="IDG3" s="427"/>
      <c r="IDH3" s="427"/>
      <c r="IDI3" s="427"/>
      <c r="IDJ3" s="427"/>
      <c r="IDK3" s="427"/>
      <c r="IDL3" s="427"/>
      <c r="IDM3" s="427"/>
      <c r="IDN3" s="427"/>
      <c r="IDO3" s="427"/>
      <c r="IDP3" s="427"/>
      <c r="IDQ3" s="427"/>
      <c r="IDR3" s="427"/>
      <c r="IDS3" s="427"/>
      <c r="IDT3" s="427"/>
      <c r="IDU3" s="427"/>
      <c r="IDV3" s="427"/>
      <c r="IDW3" s="427"/>
      <c r="IDX3" s="427"/>
      <c r="IDY3" s="427"/>
      <c r="IDZ3" s="427"/>
      <c r="IEA3" s="427"/>
      <c r="IEB3" s="427"/>
      <c r="IEC3" s="427"/>
      <c r="IED3" s="427"/>
      <c r="IEE3" s="427"/>
      <c r="IEF3" s="427"/>
      <c r="IEG3" s="427"/>
      <c r="IEH3" s="427"/>
      <c r="IEI3" s="427"/>
      <c r="IEJ3" s="427"/>
      <c r="IEK3" s="427"/>
      <c r="IEL3" s="427"/>
      <c r="IEM3" s="427"/>
      <c r="IEN3" s="427"/>
      <c r="IEO3" s="427"/>
      <c r="IEP3" s="427"/>
      <c r="IEQ3" s="427"/>
      <c r="IER3" s="427"/>
      <c r="IES3" s="427"/>
      <c r="IET3" s="427"/>
      <c r="IEU3" s="427"/>
      <c r="IEV3" s="427"/>
      <c r="IEW3" s="427"/>
      <c r="IEX3" s="427"/>
      <c r="IEY3" s="427"/>
      <c r="IEZ3" s="427"/>
      <c r="IFA3" s="427"/>
      <c r="IFB3" s="427"/>
      <c r="IFC3" s="427"/>
      <c r="IFD3" s="427"/>
      <c r="IFE3" s="427"/>
      <c r="IFF3" s="427"/>
      <c r="IFG3" s="427"/>
      <c r="IFH3" s="427"/>
      <c r="IFI3" s="427"/>
      <c r="IFJ3" s="427"/>
      <c r="IFK3" s="427"/>
      <c r="IFL3" s="427"/>
      <c r="IFM3" s="427"/>
      <c r="IFN3" s="427"/>
      <c r="IFO3" s="427"/>
      <c r="IFP3" s="427"/>
      <c r="IFQ3" s="427"/>
      <c r="IFR3" s="427"/>
      <c r="IFS3" s="427"/>
      <c r="IFT3" s="427"/>
      <c r="IFU3" s="427"/>
      <c r="IFV3" s="427"/>
      <c r="IFW3" s="427"/>
      <c r="IFX3" s="427"/>
      <c r="IFY3" s="427"/>
      <c r="IFZ3" s="427"/>
      <c r="IGA3" s="427"/>
      <c r="IGB3" s="427"/>
      <c r="IGC3" s="427"/>
      <c r="IGD3" s="427"/>
      <c r="IGE3" s="427"/>
      <c r="IGF3" s="427"/>
      <c r="IGG3" s="427"/>
      <c r="IGH3" s="427"/>
      <c r="IGI3" s="427"/>
      <c r="IGJ3" s="427"/>
      <c r="IGK3" s="427"/>
      <c r="IGL3" s="427"/>
      <c r="IGM3" s="427"/>
      <c r="IGN3" s="427"/>
      <c r="IGO3" s="427"/>
      <c r="IGP3" s="427"/>
      <c r="IGQ3" s="427"/>
      <c r="IGR3" s="427"/>
      <c r="IGS3" s="427"/>
      <c r="IGT3" s="427"/>
      <c r="IGU3" s="427"/>
      <c r="IGV3" s="427"/>
      <c r="IGW3" s="427"/>
      <c r="IGX3" s="427"/>
      <c r="IGY3" s="427"/>
      <c r="IGZ3" s="427"/>
      <c r="IHA3" s="427"/>
      <c r="IHB3" s="427"/>
      <c r="IHC3" s="427"/>
      <c r="IHD3" s="427"/>
      <c r="IHE3" s="427"/>
      <c r="IHF3" s="427"/>
      <c r="IHG3" s="427"/>
      <c r="IHH3" s="427"/>
      <c r="IHI3" s="427"/>
      <c r="IHJ3" s="427"/>
      <c r="IHK3" s="427"/>
      <c r="IHL3" s="427"/>
      <c r="IHM3" s="427"/>
      <c r="IHN3" s="427"/>
      <c r="IHO3" s="427"/>
      <c r="IHP3" s="427"/>
      <c r="IHQ3" s="427"/>
      <c r="IHR3" s="427"/>
      <c r="IHS3" s="427"/>
      <c r="IHT3" s="427"/>
      <c r="IHU3" s="427"/>
      <c r="IHV3" s="427"/>
      <c r="IHW3" s="427"/>
      <c r="IHX3" s="427"/>
      <c r="IHY3" s="427"/>
      <c r="IHZ3" s="427"/>
      <c r="IIA3" s="427"/>
      <c r="IIB3" s="427"/>
      <c r="IIC3" s="427"/>
      <c r="IID3" s="427"/>
      <c r="IIE3" s="427"/>
      <c r="IIF3" s="427"/>
      <c r="IIG3" s="427"/>
      <c r="IIH3" s="427"/>
      <c r="III3" s="427"/>
      <c r="IIJ3" s="427"/>
      <c r="IIK3" s="427"/>
      <c r="IIL3" s="427"/>
      <c r="IIM3" s="427"/>
      <c r="IIN3" s="427"/>
      <c r="IIO3" s="427"/>
      <c r="IIP3" s="427"/>
      <c r="IIQ3" s="427"/>
      <c r="IIR3" s="427"/>
      <c r="IIS3" s="427"/>
      <c r="IIT3" s="427"/>
      <c r="IIU3" s="427"/>
      <c r="IIV3" s="427"/>
      <c r="IIW3" s="427"/>
      <c r="IIX3" s="427"/>
      <c r="IIY3" s="427"/>
      <c r="IIZ3" s="427"/>
      <c r="IJA3" s="427"/>
      <c r="IJB3" s="427"/>
      <c r="IJC3" s="427"/>
      <c r="IJD3" s="427"/>
      <c r="IJE3" s="427"/>
      <c r="IJF3" s="427"/>
      <c r="IJG3" s="427"/>
      <c r="IJH3" s="427"/>
      <c r="IJI3" s="427"/>
      <c r="IJJ3" s="427"/>
      <c r="IJK3" s="427"/>
      <c r="IJL3" s="427"/>
      <c r="IJM3" s="427"/>
      <c r="IJN3" s="427"/>
      <c r="IJO3" s="427"/>
      <c r="IJP3" s="427"/>
      <c r="IJQ3" s="427"/>
      <c r="IJR3" s="427"/>
      <c r="IJS3" s="427"/>
      <c r="IJT3" s="427"/>
      <c r="IJU3" s="427"/>
      <c r="IJV3" s="427"/>
      <c r="IJW3" s="427"/>
      <c r="IJX3" s="427"/>
      <c r="IJY3" s="427"/>
      <c r="IJZ3" s="427"/>
      <c r="IKA3" s="427"/>
      <c r="IKB3" s="427"/>
      <c r="IKC3" s="427"/>
      <c r="IKD3" s="427"/>
      <c r="IKE3" s="427"/>
      <c r="IKF3" s="427"/>
      <c r="IKG3" s="427"/>
      <c r="IKH3" s="427"/>
      <c r="IKI3" s="427"/>
      <c r="IKJ3" s="427"/>
      <c r="IKK3" s="427"/>
      <c r="IKL3" s="427"/>
      <c r="IKM3" s="427"/>
      <c r="IKN3" s="427"/>
      <c r="IKO3" s="427"/>
      <c r="IKP3" s="427"/>
      <c r="IKQ3" s="427"/>
      <c r="IKR3" s="427"/>
      <c r="IKS3" s="427"/>
      <c r="IKT3" s="427"/>
      <c r="IKU3" s="427"/>
      <c r="IKV3" s="427"/>
      <c r="IKW3" s="427"/>
      <c r="IKX3" s="427"/>
      <c r="IKY3" s="427"/>
      <c r="IKZ3" s="427"/>
      <c r="ILA3" s="427"/>
      <c r="ILB3" s="427"/>
      <c r="ILC3" s="427"/>
      <c r="ILD3" s="427"/>
      <c r="ILE3" s="427"/>
      <c r="ILF3" s="427"/>
      <c r="ILG3" s="427"/>
      <c r="ILH3" s="427"/>
      <c r="ILI3" s="427"/>
      <c r="ILJ3" s="427"/>
      <c r="ILK3" s="427"/>
      <c r="ILL3" s="427"/>
      <c r="ILM3" s="427"/>
      <c r="ILN3" s="427"/>
      <c r="ILO3" s="427"/>
      <c r="ILP3" s="427"/>
      <c r="ILQ3" s="427"/>
      <c r="ILR3" s="427"/>
      <c r="ILS3" s="427"/>
      <c r="ILT3" s="427"/>
      <c r="ILU3" s="427"/>
      <c r="ILV3" s="427"/>
      <c r="ILW3" s="427"/>
      <c r="ILX3" s="427"/>
      <c r="ILY3" s="427"/>
      <c r="ILZ3" s="427"/>
      <c r="IMA3" s="427"/>
      <c r="IMB3" s="427"/>
      <c r="IMC3" s="427"/>
      <c r="IMD3" s="427"/>
      <c r="IME3" s="427"/>
      <c r="IMF3" s="427"/>
      <c r="IMG3" s="427"/>
      <c r="IMH3" s="427"/>
      <c r="IMI3" s="427"/>
      <c r="IMJ3" s="427"/>
      <c r="IMK3" s="427"/>
      <c r="IML3" s="427"/>
      <c r="IMM3" s="427"/>
      <c r="IMN3" s="427"/>
      <c r="IMO3" s="427"/>
      <c r="IMP3" s="427"/>
      <c r="IMQ3" s="427"/>
      <c r="IMR3" s="427"/>
      <c r="IMS3" s="427"/>
      <c r="IMT3" s="427"/>
      <c r="IMU3" s="427"/>
      <c r="IMV3" s="427"/>
      <c r="IMW3" s="427"/>
      <c r="IMX3" s="427"/>
      <c r="IMY3" s="427"/>
      <c r="IMZ3" s="427"/>
      <c r="INA3" s="427"/>
      <c r="INB3" s="427"/>
      <c r="INC3" s="427"/>
      <c r="IND3" s="427"/>
      <c r="INE3" s="427"/>
      <c r="INF3" s="427"/>
      <c r="ING3" s="427"/>
      <c r="INH3" s="427"/>
      <c r="INI3" s="427"/>
      <c r="INJ3" s="427"/>
      <c r="INK3" s="427"/>
      <c r="INL3" s="427"/>
      <c r="INM3" s="427"/>
      <c r="INN3" s="427"/>
      <c r="INO3" s="427"/>
      <c r="INP3" s="427"/>
      <c r="INQ3" s="427"/>
      <c r="INR3" s="427"/>
      <c r="INS3" s="427"/>
      <c r="INT3" s="427"/>
      <c r="INU3" s="427"/>
      <c r="INV3" s="427"/>
      <c r="INW3" s="427"/>
      <c r="INX3" s="427"/>
      <c r="INY3" s="427"/>
      <c r="INZ3" s="427"/>
      <c r="IOA3" s="427"/>
      <c r="IOB3" s="427"/>
      <c r="IOC3" s="427"/>
      <c r="IOD3" s="427"/>
      <c r="IOE3" s="427"/>
      <c r="IOF3" s="427"/>
      <c r="IOG3" s="427"/>
      <c r="IOH3" s="427"/>
      <c r="IOI3" s="427"/>
      <c r="IOJ3" s="427"/>
      <c r="IOK3" s="427"/>
      <c r="IOL3" s="427"/>
      <c r="IOM3" s="427"/>
      <c r="ION3" s="427"/>
      <c r="IOO3" s="427"/>
      <c r="IOP3" s="427"/>
      <c r="IOQ3" s="427"/>
      <c r="IOR3" s="427"/>
      <c r="IOS3" s="427"/>
      <c r="IOT3" s="427"/>
      <c r="IOU3" s="427"/>
      <c r="IOV3" s="427"/>
      <c r="IOW3" s="427"/>
      <c r="IOX3" s="427"/>
      <c r="IOY3" s="427"/>
      <c r="IOZ3" s="427"/>
      <c r="IPA3" s="427"/>
      <c r="IPB3" s="427"/>
      <c r="IPC3" s="427"/>
      <c r="IPD3" s="427"/>
      <c r="IPE3" s="427"/>
      <c r="IPF3" s="427"/>
      <c r="IPG3" s="427"/>
      <c r="IPH3" s="427"/>
      <c r="IPI3" s="427"/>
      <c r="IPJ3" s="427"/>
      <c r="IPK3" s="427"/>
      <c r="IPL3" s="427"/>
      <c r="IPM3" s="427"/>
      <c r="IPN3" s="427"/>
      <c r="IPO3" s="427"/>
      <c r="IPP3" s="427"/>
      <c r="IPQ3" s="427"/>
      <c r="IPR3" s="427"/>
      <c r="IPS3" s="427"/>
      <c r="IPT3" s="427"/>
      <c r="IPU3" s="427"/>
      <c r="IPV3" s="427"/>
      <c r="IPW3" s="427"/>
      <c r="IPX3" s="427"/>
      <c r="IPY3" s="427"/>
      <c r="IPZ3" s="427"/>
      <c r="IQA3" s="427"/>
      <c r="IQB3" s="427"/>
      <c r="IQC3" s="427"/>
      <c r="IQD3" s="427"/>
      <c r="IQE3" s="427"/>
      <c r="IQF3" s="427"/>
      <c r="IQG3" s="427"/>
      <c r="IQH3" s="427"/>
      <c r="IQI3" s="427"/>
      <c r="IQJ3" s="427"/>
      <c r="IQK3" s="427"/>
      <c r="IQL3" s="427"/>
      <c r="IQM3" s="427"/>
      <c r="IQN3" s="427"/>
      <c r="IQO3" s="427"/>
      <c r="IQP3" s="427"/>
      <c r="IQQ3" s="427"/>
      <c r="IQR3" s="427"/>
      <c r="IQS3" s="427"/>
      <c r="IQT3" s="427"/>
      <c r="IQU3" s="427"/>
      <c r="IQV3" s="427"/>
      <c r="IQW3" s="427"/>
      <c r="IQX3" s="427"/>
      <c r="IQY3" s="427"/>
      <c r="IQZ3" s="427"/>
      <c r="IRA3" s="427"/>
      <c r="IRB3" s="427"/>
      <c r="IRC3" s="427"/>
      <c r="IRD3" s="427"/>
      <c r="IRE3" s="427"/>
      <c r="IRF3" s="427"/>
      <c r="IRG3" s="427"/>
      <c r="IRH3" s="427"/>
      <c r="IRI3" s="427"/>
      <c r="IRJ3" s="427"/>
      <c r="IRK3" s="427"/>
      <c r="IRL3" s="427"/>
      <c r="IRM3" s="427"/>
      <c r="IRN3" s="427"/>
      <c r="IRO3" s="427"/>
      <c r="IRP3" s="427"/>
      <c r="IRQ3" s="427"/>
      <c r="IRR3" s="427"/>
      <c r="IRS3" s="427"/>
      <c r="IRT3" s="427"/>
      <c r="IRU3" s="427"/>
      <c r="IRV3" s="427"/>
      <c r="IRW3" s="427"/>
      <c r="IRX3" s="427"/>
      <c r="IRY3" s="427"/>
      <c r="IRZ3" s="427"/>
      <c r="ISA3" s="427"/>
      <c r="ISB3" s="427"/>
      <c r="ISC3" s="427"/>
      <c r="ISD3" s="427"/>
      <c r="ISE3" s="427"/>
      <c r="ISF3" s="427"/>
      <c r="ISG3" s="427"/>
      <c r="ISH3" s="427"/>
      <c r="ISI3" s="427"/>
      <c r="ISJ3" s="427"/>
      <c r="ISK3" s="427"/>
      <c r="ISL3" s="427"/>
      <c r="ISM3" s="427"/>
      <c r="ISN3" s="427"/>
      <c r="ISO3" s="427"/>
      <c r="ISP3" s="427"/>
      <c r="ISQ3" s="427"/>
      <c r="ISR3" s="427"/>
      <c r="ISS3" s="427"/>
      <c r="IST3" s="427"/>
      <c r="ISU3" s="427"/>
      <c r="ISV3" s="427"/>
      <c r="ISW3" s="427"/>
      <c r="ISX3" s="427"/>
      <c r="ISY3" s="427"/>
      <c r="ISZ3" s="427"/>
      <c r="ITA3" s="427"/>
      <c r="ITB3" s="427"/>
      <c r="ITC3" s="427"/>
      <c r="ITD3" s="427"/>
      <c r="ITE3" s="427"/>
      <c r="ITF3" s="427"/>
      <c r="ITG3" s="427"/>
      <c r="ITH3" s="427"/>
      <c r="ITI3" s="427"/>
      <c r="ITJ3" s="427"/>
      <c r="ITK3" s="427"/>
      <c r="ITL3" s="427"/>
      <c r="ITM3" s="427"/>
      <c r="ITN3" s="427"/>
      <c r="ITO3" s="427"/>
      <c r="ITP3" s="427"/>
      <c r="ITQ3" s="427"/>
      <c r="ITR3" s="427"/>
      <c r="ITS3" s="427"/>
      <c r="ITT3" s="427"/>
      <c r="ITU3" s="427"/>
      <c r="ITV3" s="427"/>
      <c r="ITW3" s="427"/>
      <c r="ITX3" s="427"/>
      <c r="ITY3" s="427"/>
      <c r="ITZ3" s="427"/>
      <c r="IUA3" s="427"/>
      <c r="IUB3" s="427"/>
      <c r="IUC3" s="427"/>
      <c r="IUD3" s="427"/>
      <c r="IUE3" s="427"/>
      <c r="IUF3" s="427"/>
      <c r="IUG3" s="427"/>
      <c r="IUH3" s="427"/>
      <c r="IUI3" s="427"/>
      <c r="IUJ3" s="427"/>
      <c r="IUK3" s="427"/>
      <c r="IUL3" s="427"/>
      <c r="IUM3" s="427"/>
      <c r="IUN3" s="427"/>
      <c r="IUO3" s="427"/>
      <c r="IUP3" s="427"/>
      <c r="IUQ3" s="427"/>
      <c r="IUR3" s="427"/>
      <c r="IUS3" s="427"/>
      <c r="IUT3" s="427"/>
      <c r="IUU3" s="427"/>
      <c r="IUV3" s="427"/>
      <c r="IUW3" s="427"/>
      <c r="IUX3" s="427"/>
      <c r="IUY3" s="427"/>
      <c r="IUZ3" s="427"/>
      <c r="IVA3" s="427"/>
      <c r="IVB3" s="427"/>
      <c r="IVC3" s="427"/>
      <c r="IVD3" s="427"/>
      <c r="IVE3" s="427"/>
      <c r="IVF3" s="427"/>
      <c r="IVG3" s="427"/>
      <c r="IVH3" s="427"/>
      <c r="IVI3" s="427"/>
      <c r="IVJ3" s="427"/>
      <c r="IVK3" s="427"/>
      <c r="IVL3" s="427"/>
      <c r="IVM3" s="427"/>
      <c r="IVN3" s="427"/>
      <c r="IVO3" s="427"/>
      <c r="IVP3" s="427"/>
      <c r="IVQ3" s="427"/>
      <c r="IVR3" s="427"/>
      <c r="IVS3" s="427"/>
      <c r="IVT3" s="427"/>
      <c r="IVU3" s="427"/>
      <c r="IVV3" s="427"/>
      <c r="IVW3" s="427"/>
      <c r="IVX3" s="427"/>
      <c r="IVY3" s="427"/>
      <c r="IVZ3" s="427"/>
      <c r="IWA3" s="427"/>
      <c r="IWB3" s="427"/>
      <c r="IWC3" s="427"/>
      <c r="IWD3" s="427"/>
      <c r="IWE3" s="427"/>
      <c r="IWF3" s="427"/>
      <c r="IWG3" s="427"/>
      <c r="IWH3" s="427"/>
      <c r="IWI3" s="427"/>
      <c r="IWJ3" s="427"/>
      <c r="IWK3" s="427"/>
      <c r="IWL3" s="427"/>
      <c r="IWM3" s="427"/>
      <c r="IWN3" s="427"/>
      <c r="IWO3" s="427"/>
      <c r="IWP3" s="427"/>
      <c r="IWQ3" s="427"/>
      <c r="IWR3" s="427"/>
      <c r="IWS3" s="427"/>
      <c r="IWT3" s="427"/>
      <c r="IWU3" s="427"/>
      <c r="IWV3" s="427"/>
      <c r="IWW3" s="427"/>
      <c r="IWX3" s="427"/>
      <c r="IWY3" s="427"/>
      <c r="IWZ3" s="427"/>
      <c r="IXA3" s="427"/>
      <c r="IXB3" s="427"/>
      <c r="IXC3" s="427"/>
      <c r="IXD3" s="427"/>
      <c r="IXE3" s="427"/>
      <c r="IXF3" s="427"/>
      <c r="IXG3" s="427"/>
      <c r="IXH3" s="427"/>
      <c r="IXI3" s="427"/>
      <c r="IXJ3" s="427"/>
      <c r="IXK3" s="427"/>
      <c r="IXL3" s="427"/>
      <c r="IXM3" s="427"/>
      <c r="IXN3" s="427"/>
      <c r="IXO3" s="427"/>
      <c r="IXP3" s="427"/>
      <c r="IXQ3" s="427"/>
      <c r="IXR3" s="427"/>
      <c r="IXS3" s="427"/>
      <c r="IXT3" s="427"/>
      <c r="IXU3" s="427"/>
      <c r="IXV3" s="427"/>
      <c r="IXW3" s="427"/>
      <c r="IXX3" s="427"/>
      <c r="IXY3" s="427"/>
      <c r="IXZ3" s="427"/>
      <c r="IYA3" s="427"/>
      <c r="IYB3" s="427"/>
      <c r="IYC3" s="427"/>
      <c r="IYD3" s="427"/>
      <c r="IYE3" s="427"/>
      <c r="IYF3" s="427"/>
      <c r="IYG3" s="427"/>
      <c r="IYH3" s="427"/>
      <c r="IYI3" s="427"/>
      <c r="IYJ3" s="427"/>
      <c r="IYK3" s="427"/>
      <c r="IYL3" s="427"/>
      <c r="IYM3" s="427"/>
      <c r="IYN3" s="427"/>
      <c r="IYO3" s="427"/>
      <c r="IYP3" s="427"/>
      <c r="IYQ3" s="427"/>
      <c r="IYR3" s="427"/>
      <c r="IYS3" s="427"/>
      <c r="IYT3" s="427"/>
      <c r="IYU3" s="427"/>
      <c r="IYV3" s="427"/>
      <c r="IYW3" s="427"/>
      <c r="IYX3" s="427"/>
      <c r="IYY3" s="427"/>
      <c r="IYZ3" s="427"/>
      <c r="IZA3" s="427"/>
      <c r="IZB3" s="427"/>
      <c r="IZC3" s="427"/>
      <c r="IZD3" s="427"/>
      <c r="IZE3" s="427"/>
      <c r="IZF3" s="427"/>
      <c r="IZG3" s="427"/>
      <c r="IZH3" s="427"/>
      <c r="IZI3" s="427"/>
      <c r="IZJ3" s="427"/>
      <c r="IZK3" s="427"/>
      <c r="IZL3" s="427"/>
      <c r="IZM3" s="427"/>
      <c r="IZN3" s="427"/>
      <c r="IZO3" s="427"/>
      <c r="IZP3" s="427"/>
      <c r="IZQ3" s="427"/>
      <c r="IZR3" s="427"/>
      <c r="IZS3" s="427"/>
      <c r="IZT3" s="427"/>
      <c r="IZU3" s="427"/>
      <c r="IZV3" s="427"/>
      <c r="IZW3" s="427"/>
      <c r="IZX3" s="427"/>
      <c r="IZY3" s="427"/>
      <c r="IZZ3" s="427"/>
      <c r="JAA3" s="427"/>
      <c r="JAB3" s="427"/>
      <c r="JAC3" s="427"/>
      <c r="JAD3" s="427"/>
      <c r="JAE3" s="427"/>
      <c r="JAF3" s="427"/>
      <c r="JAG3" s="427"/>
      <c r="JAH3" s="427"/>
      <c r="JAI3" s="427"/>
      <c r="JAJ3" s="427"/>
      <c r="JAK3" s="427"/>
      <c r="JAL3" s="427"/>
      <c r="JAM3" s="427"/>
      <c r="JAN3" s="427"/>
      <c r="JAO3" s="427"/>
      <c r="JAP3" s="427"/>
      <c r="JAQ3" s="427"/>
      <c r="JAR3" s="427"/>
      <c r="JAS3" s="427"/>
      <c r="JAT3" s="427"/>
      <c r="JAU3" s="427"/>
      <c r="JAV3" s="427"/>
      <c r="JAW3" s="427"/>
      <c r="JAX3" s="427"/>
      <c r="JAY3" s="427"/>
      <c r="JAZ3" s="427"/>
      <c r="JBA3" s="427"/>
      <c r="JBB3" s="427"/>
      <c r="JBC3" s="427"/>
      <c r="JBD3" s="427"/>
      <c r="JBE3" s="427"/>
      <c r="JBF3" s="427"/>
      <c r="JBG3" s="427"/>
      <c r="JBH3" s="427"/>
      <c r="JBI3" s="427"/>
      <c r="JBJ3" s="427"/>
      <c r="JBK3" s="427"/>
      <c r="JBL3" s="427"/>
      <c r="JBM3" s="427"/>
      <c r="JBN3" s="427"/>
      <c r="JBO3" s="427"/>
      <c r="JBP3" s="427"/>
      <c r="JBQ3" s="427"/>
      <c r="JBR3" s="427"/>
      <c r="JBS3" s="427"/>
      <c r="JBT3" s="427"/>
      <c r="JBU3" s="427"/>
      <c r="JBV3" s="427"/>
      <c r="JBW3" s="427"/>
      <c r="JBX3" s="427"/>
      <c r="JBY3" s="427"/>
      <c r="JBZ3" s="427"/>
      <c r="JCA3" s="427"/>
      <c r="JCB3" s="427"/>
      <c r="JCC3" s="427"/>
      <c r="JCD3" s="427"/>
      <c r="JCE3" s="427"/>
      <c r="JCF3" s="427"/>
      <c r="JCG3" s="427"/>
      <c r="JCH3" s="427"/>
      <c r="JCI3" s="427"/>
      <c r="JCJ3" s="427"/>
      <c r="JCK3" s="427"/>
      <c r="JCL3" s="427"/>
      <c r="JCM3" s="427"/>
      <c r="JCN3" s="427"/>
      <c r="JCO3" s="427"/>
      <c r="JCP3" s="427"/>
      <c r="JCQ3" s="427"/>
      <c r="JCR3" s="427"/>
      <c r="JCS3" s="427"/>
      <c r="JCT3" s="427"/>
      <c r="JCU3" s="427"/>
      <c r="JCV3" s="427"/>
      <c r="JCW3" s="427"/>
      <c r="JCX3" s="427"/>
      <c r="JCY3" s="427"/>
      <c r="JCZ3" s="427"/>
      <c r="JDA3" s="427"/>
      <c r="JDB3" s="427"/>
      <c r="JDC3" s="427"/>
      <c r="JDD3" s="427"/>
      <c r="JDE3" s="427"/>
      <c r="JDF3" s="427"/>
      <c r="JDG3" s="427"/>
      <c r="JDH3" s="427"/>
      <c r="JDI3" s="427"/>
      <c r="JDJ3" s="427"/>
      <c r="JDK3" s="427"/>
      <c r="JDL3" s="427"/>
      <c r="JDM3" s="427"/>
      <c r="JDN3" s="427"/>
      <c r="JDO3" s="427"/>
      <c r="JDP3" s="427"/>
      <c r="JDQ3" s="427"/>
      <c r="JDR3" s="427"/>
      <c r="JDS3" s="427"/>
      <c r="JDT3" s="427"/>
      <c r="JDU3" s="427"/>
      <c r="JDV3" s="427"/>
      <c r="JDW3" s="427"/>
      <c r="JDX3" s="427"/>
      <c r="JDY3" s="427"/>
      <c r="JDZ3" s="427"/>
      <c r="JEA3" s="427"/>
      <c r="JEB3" s="427"/>
      <c r="JEC3" s="427"/>
      <c r="JED3" s="427"/>
      <c r="JEE3" s="427"/>
      <c r="JEF3" s="427"/>
      <c r="JEG3" s="427"/>
      <c r="JEH3" s="427"/>
      <c r="JEI3" s="427"/>
      <c r="JEJ3" s="427"/>
      <c r="JEK3" s="427"/>
      <c r="JEL3" s="427"/>
      <c r="JEM3" s="427"/>
      <c r="JEN3" s="427"/>
      <c r="JEO3" s="427"/>
      <c r="JEP3" s="427"/>
      <c r="JEQ3" s="427"/>
      <c r="JER3" s="427"/>
      <c r="JES3" s="427"/>
      <c r="JET3" s="427"/>
      <c r="JEU3" s="427"/>
      <c r="JEV3" s="427"/>
      <c r="JEW3" s="427"/>
      <c r="JEX3" s="427"/>
      <c r="JEY3" s="427"/>
      <c r="JEZ3" s="427"/>
      <c r="JFA3" s="427"/>
      <c r="JFB3" s="427"/>
      <c r="JFC3" s="427"/>
      <c r="JFD3" s="427"/>
      <c r="JFE3" s="427"/>
      <c r="JFF3" s="427"/>
      <c r="JFG3" s="427"/>
      <c r="JFH3" s="427"/>
      <c r="JFI3" s="427"/>
      <c r="JFJ3" s="427"/>
      <c r="JFK3" s="427"/>
      <c r="JFL3" s="427"/>
      <c r="JFM3" s="427"/>
      <c r="JFN3" s="427"/>
      <c r="JFO3" s="427"/>
      <c r="JFP3" s="427"/>
      <c r="JFQ3" s="427"/>
      <c r="JFR3" s="427"/>
      <c r="JFS3" s="427"/>
      <c r="JFT3" s="427"/>
      <c r="JFU3" s="427"/>
      <c r="JFV3" s="427"/>
      <c r="JFW3" s="427"/>
      <c r="JFX3" s="427"/>
      <c r="JFY3" s="427"/>
      <c r="JFZ3" s="427"/>
      <c r="JGA3" s="427"/>
      <c r="JGB3" s="427"/>
      <c r="JGC3" s="427"/>
      <c r="JGD3" s="427"/>
      <c r="JGE3" s="427"/>
      <c r="JGF3" s="427"/>
      <c r="JGG3" s="427"/>
      <c r="JGH3" s="427"/>
      <c r="JGI3" s="427"/>
      <c r="JGJ3" s="427"/>
      <c r="JGK3" s="427"/>
      <c r="JGL3" s="427"/>
      <c r="JGM3" s="427"/>
      <c r="JGN3" s="427"/>
      <c r="JGO3" s="427"/>
      <c r="JGP3" s="427"/>
      <c r="JGQ3" s="427"/>
      <c r="JGR3" s="427"/>
      <c r="JGS3" s="427"/>
      <c r="JGT3" s="427"/>
      <c r="JGU3" s="427"/>
      <c r="JGV3" s="427"/>
      <c r="JGW3" s="427"/>
      <c r="JGX3" s="427"/>
      <c r="JGY3" s="427"/>
      <c r="JGZ3" s="427"/>
      <c r="JHA3" s="427"/>
      <c r="JHB3" s="427"/>
      <c r="JHC3" s="427"/>
      <c r="JHD3" s="427"/>
      <c r="JHE3" s="427"/>
      <c r="JHF3" s="427"/>
      <c r="JHG3" s="427"/>
      <c r="JHH3" s="427"/>
      <c r="JHI3" s="427"/>
      <c r="JHJ3" s="427"/>
      <c r="JHK3" s="427"/>
      <c r="JHL3" s="427"/>
      <c r="JHM3" s="427"/>
      <c r="JHN3" s="427"/>
      <c r="JHO3" s="427"/>
      <c r="JHP3" s="427"/>
      <c r="JHQ3" s="427"/>
      <c r="JHR3" s="427"/>
      <c r="JHS3" s="427"/>
      <c r="JHT3" s="427"/>
      <c r="JHU3" s="427"/>
      <c r="JHV3" s="427"/>
      <c r="JHW3" s="427"/>
      <c r="JHX3" s="427"/>
      <c r="JHY3" s="427"/>
      <c r="JHZ3" s="427"/>
      <c r="JIA3" s="427"/>
      <c r="JIB3" s="427"/>
      <c r="JIC3" s="427"/>
      <c r="JID3" s="427"/>
      <c r="JIE3" s="427"/>
      <c r="JIF3" s="427"/>
      <c r="JIG3" s="427"/>
      <c r="JIH3" s="427"/>
      <c r="JII3" s="427"/>
      <c r="JIJ3" s="427"/>
      <c r="JIK3" s="427"/>
      <c r="JIL3" s="427"/>
      <c r="JIM3" s="427"/>
      <c r="JIN3" s="427"/>
      <c r="JIO3" s="427"/>
      <c r="JIP3" s="427"/>
      <c r="JIQ3" s="427"/>
      <c r="JIR3" s="427"/>
      <c r="JIS3" s="427"/>
      <c r="JIT3" s="427"/>
      <c r="JIU3" s="427"/>
      <c r="JIV3" s="427"/>
      <c r="JIW3" s="427"/>
      <c r="JIX3" s="427"/>
      <c r="JIY3" s="427"/>
      <c r="JIZ3" s="427"/>
      <c r="JJA3" s="427"/>
      <c r="JJB3" s="427"/>
      <c r="JJC3" s="427"/>
      <c r="JJD3" s="427"/>
      <c r="JJE3" s="427"/>
      <c r="JJF3" s="427"/>
      <c r="JJG3" s="427"/>
      <c r="JJH3" s="427"/>
      <c r="JJI3" s="427"/>
      <c r="JJJ3" s="427"/>
      <c r="JJK3" s="427"/>
      <c r="JJL3" s="427"/>
      <c r="JJM3" s="427"/>
      <c r="JJN3" s="427"/>
      <c r="JJO3" s="427"/>
      <c r="JJP3" s="427"/>
      <c r="JJQ3" s="427"/>
      <c r="JJR3" s="427"/>
      <c r="JJS3" s="427"/>
      <c r="JJT3" s="427"/>
      <c r="JJU3" s="427"/>
      <c r="JJV3" s="427"/>
      <c r="JJW3" s="427"/>
      <c r="JJX3" s="427"/>
      <c r="JJY3" s="427"/>
      <c r="JJZ3" s="427"/>
      <c r="JKA3" s="427"/>
      <c r="JKB3" s="427"/>
      <c r="JKC3" s="427"/>
      <c r="JKD3" s="427"/>
      <c r="JKE3" s="427"/>
      <c r="JKF3" s="427"/>
      <c r="JKG3" s="427"/>
      <c r="JKH3" s="427"/>
      <c r="JKI3" s="427"/>
      <c r="JKJ3" s="427"/>
      <c r="JKK3" s="427"/>
      <c r="JKL3" s="427"/>
      <c r="JKM3" s="427"/>
      <c r="JKN3" s="427"/>
      <c r="JKO3" s="427"/>
      <c r="JKP3" s="427"/>
      <c r="JKQ3" s="427"/>
      <c r="JKR3" s="427"/>
      <c r="JKS3" s="427"/>
      <c r="JKT3" s="427"/>
      <c r="JKU3" s="427"/>
      <c r="JKV3" s="427"/>
      <c r="JKW3" s="427"/>
      <c r="JKX3" s="427"/>
      <c r="JKY3" s="427"/>
      <c r="JKZ3" s="427"/>
      <c r="JLA3" s="427"/>
      <c r="JLB3" s="427"/>
      <c r="JLC3" s="427"/>
      <c r="JLD3" s="427"/>
      <c r="JLE3" s="427"/>
      <c r="JLF3" s="427"/>
      <c r="JLG3" s="427"/>
      <c r="JLH3" s="427"/>
      <c r="JLI3" s="427"/>
      <c r="JLJ3" s="427"/>
      <c r="JLK3" s="427"/>
      <c r="JLL3" s="427"/>
      <c r="JLM3" s="427"/>
      <c r="JLN3" s="427"/>
      <c r="JLO3" s="427"/>
      <c r="JLP3" s="427"/>
      <c r="JLQ3" s="427"/>
      <c r="JLR3" s="427"/>
      <c r="JLS3" s="427"/>
      <c r="JLT3" s="427"/>
      <c r="JLU3" s="427"/>
      <c r="JLV3" s="427"/>
      <c r="JLW3" s="427"/>
      <c r="JLX3" s="427"/>
      <c r="JLY3" s="427"/>
      <c r="JLZ3" s="427"/>
      <c r="JMA3" s="427"/>
      <c r="JMB3" s="427"/>
      <c r="JMC3" s="427"/>
      <c r="JMD3" s="427"/>
      <c r="JME3" s="427"/>
      <c r="JMF3" s="427"/>
      <c r="JMG3" s="427"/>
      <c r="JMH3" s="427"/>
      <c r="JMI3" s="427"/>
      <c r="JMJ3" s="427"/>
      <c r="JMK3" s="427"/>
      <c r="JML3" s="427"/>
      <c r="JMM3" s="427"/>
      <c r="JMN3" s="427"/>
      <c r="JMO3" s="427"/>
      <c r="JMP3" s="427"/>
      <c r="JMQ3" s="427"/>
      <c r="JMR3" s="427"/>
      <c r="JMS3" s="427"/>
      <c r="JMT3" s="427"/>
      <c r="JMU3" s="427"/>
      <c r="JMV3" s="427"/>
      <c r="JMW3" s="427"/>
      <c r="JMX3" s="427"/>
      <c r="JMY3" s="427"/>
      <c r="JMZ3" s="427"/>
      <c r="JNA3" s="427"/>
      <c r="JNB3" s="427"/>
      <c r="JNC3" s="427"/>
      <c r="JND3" s="427"/>
      <c r="JNE3" s="427"/>
      <c r="JNF3" s="427"/>
      <c r="JNG3" s="427"/>
      <c r="JNH3" s="427"/>
      <c r="JNI3" s="427"/>
      <c r="JNJ3" s="427"/>
      <c r="JNK3" s="427"/>
      <c r="JNL3" s="427"/>
      <c r="JNM3" s="427"/>
      <c r="JNN3" s="427"/>
      <c r="JNO3" s="427"/>
      <c r="JNP3" s="427"/>
      <c r="JNQ3" s="427"/>
      <c r="JNR3" s="427"/>
      <c r="JNS3" s="427"/>
      <c r="JNT3" s="427"/>
      <c r="JNU3" s="427"/>
      <c r="JNV3" s="427"/>
      <c r="JNW3" s="427"/>
      <c r="JNX3" s="427"/>
      <c r="JNY3" s="427"/>
      <c r="JNZ3" s="427"/>
      <c r="JOA3" s="427"/>
      <c r="JOB3" s="427"/>
      <c r="JOC3" s="427"/>
      <c r="JOD3" s="427"/>
      <c r="JOE3" s="427"/>
      <c r="JOF3" s="427"/>
      <c r="JOG3" s="427"/>
      <c r="JOH3" s="427"/>
      <c r="JOI3" s="427"/>
      <c r="JOJ3" s="427"/>
      <c r="JOK3" s="427"/>
      <c r="JOL3" s="427"/>
      <c r="JOM3" s="427"/>
      <c r="JON3" s="427"/>
      <c r="JOO3" s="427"/>
      <c r="JOP3" s="427"/>
      <c r="JOQ3" s="427"/>
      <c r="JOR3" s="427"/>
      <c r="JOS3" s="427"/>
      <c r="JOT3" s="427"/>
      <c r="JOU3" s="427"/>
      <c r="JOV3" s="427"/>
      <c r="JOW3" s="427"/>
      <c r="JOX3" s="427"/>
      <c r="JOY3" s="427"/>
      <c r="JOZ3" s="427"/>
      <c r="JPA3" s="427"/>
      <c r="JPB3" s="427"/>
      <c r="JPC3" s="427"/>
      <c r="JPD3" s="427"/>
      <c r="JPE3" s="427"/>
      <c r="JPF3" s="427"/>
      <c r="JPG3" s="427"/>
      <c r="JPH3" s="427"/>
      <c r="JPI3" s="427"/>
      <c r="JPJ3" s="427"/>
      <c r="JPK3" s="427"/>
      <c r="JPL3" s="427"/>
      <c r="JPM3" s="427"/>
      <c r="JPN3" s="427"/>
      <c r="JPO3" s="427"/>
      <c r="JPP3" s="427"/>
      <c r="JPQ3" s="427"/>
      <c r="JPR3" s="427"/>
      <c r="JPS3" s="427"/>
      <c r="JPT3" s="427"/>
      <c r="JPU3" s="427"/>
      <c r="JPV3" s="427"/>
      <c r="JPW3" s="427"/>
      <c r="JPX3" s="427"/>
      <c r="JPY3" s="427"/>
      <c r="JPZ3" s="427"/>
      <c r="JQA3" s="427"/>
      <c r="JQB3" s="427"/>
      <c r="JQC3" s="427"/>
      <c r="JQD3" s="427"/>
      <c r="JQE3" s="427"/>
      <c r="JQF3" s="427"/>
      <c r="JQG3" s="427"/>
      <c r="JQH3" s="427"/>
      <c r="JQI3" s="427"/>
      <c r="JQJ3" s="427"/>
      <c r="JQK3" s="427"/>
      <c r="JQL3" s="427"/>
      <c r="JQM3" s="427"/>
      <c r="JQN3" s="427"/>
      <c r="JQO3" s="427"/>
      <c r="JQP3" s="427"/>
      <c r="JQQ3" s="427"/>
      <c r="JQR3" s="427"/>
      <c r="JQS3" s="427"/>
      <c r="JQT3" s="427"/>
      <c r="JQU3" s="427"/>
      <c r="JQV3" s="427"/>
      <c r="JQW3" s="427"/>
      <c r="JQX3" s="427"/>
      <c r="JQY3" s="427"/>
      <c r="JQZ3" s="427"/>
      <c r="JRA3" s="427"/>
      <c r="JRB3" s="427"/>
      <c r="JRC3" s="427"/>
      <c r="JRD3" s="427"/>
      <c r="JRE3" s="427"/>
      <c r="JRF3" s="427"/>
      <c r="JRG3" s="427"/>
      <c r="JRH3" s="427"/>
      <c r="JRI3" s="427"/>
      <c r="JRJ3" s="427"/>
      <c r="JRK3" s="427"/>
      <c r="JRL3" s="427"/>
      <c r="JRM3" s="427"/>
      <c r="JRN3" s="427"/>
      <c r="JRO3" s="427"/>
      <c r="JRP3" s="427"/>
      <c r="JRQ3" s="427"/>
      <c r="JRR3" s="427"/>
      <c r="JRS3" s="427"/>
      <c r="JRT3" s="427"/>
      <c r="JRU3" s="427"/>
      <c r="JRV3" s="427"/>
      <c r="JRW3" s="427"/>
      <c r="JRX3" s="427"/>
      <c r="JRY3" s="427"/>
      <c r="JRZ3" s="427"/>
      <c r="JSA3" s="427"/>
      <c r="JSB3" s="427"/>
      <c r="JSC3" s="427"/>
      <c r="JSD3" s="427"/>
      <c r="JSE3" s="427"/>
      <c r="JSF3" s="427"/>
      <c r="JSG3" s="427"/>
      <c r="JSH3" s="427"/>
      <c r="JSI3" s="427"/>
      <c r="JSJ3" s="427"/>
      <c r="JSK3" s="427"/>
      <c r="JSL3" s="427"/>
      <c r="JSM3" s="427"/>
      <c r="JSN3" s="427"/>
      <c r="JSO3" s="427"/>
      <c r="JSP3" s="427"/>
      <c r="JSQ3" s="427"/>
      <c r="JSR3" s="427"/>
      <c r="JSS3" s="427"/>
      <c r="JST3" s="427"/>
      <c r="JSU3" s="427"/>
      <c r="JSV3" s="427"/>
      <c r="JSW3" s="427"/>
      <c r="JSX3" s="427"/>
      <c r="JSY3" s="427"/>
      <c r="JSZ3" s="427"/>
      <c r="JTA3" s="427"/>
      <c r="JTB3" s="427"/>
      <c r="JTC3" s="427"/>
      <c r="JTD3" s="427"/>
      <c r="JTE3" s="427"/>
      <c r="JTF3" s="427"/>
      <c r="JTG3" s="427"/>
      <c r="JTH3" s="427"/>
      <c r="JTI3" s="427"/>
      <c r="JTJ3" s="427"/>
      <c r="JTK3" s="427"/>
      <c r="JTL3" s="427"/>
      <c r="JTM3" s="427"/>
      <c r="JTN3" s="427"/>
      <c r="JTO3" s="427"/>
      <c r="JTP3" s="427"/>
      <c r="JTQ3" s="427"/>
      <c r="JTR3" s="427"/>
      <c r="JTS3" s="427"/>
      <c r="JTT3" s="427"/>
      <c r="JTU3" s="427"/>
      <c r="JTV3" s="427"/>
      <c r="JTW3" s="427"/>
      <c r="JTX3" s="427"/>
      <c r="JTY3" s="427"/>
      <c r="JTZ3" s="427"/>
      <c r="JUA3" s="427"/>
      <c r="JUB3" s="427"/>
      <c r="JUC3" s="427"/>
      <c r="JUD3" s="427"/>
      <c r="JUE3" s="427"/>
      <c r="JUF3" s="427"/>
      <c r="JUG3" s="427"/>
      <c r="JUH3" s="427"/>
      <c r="JUI3" s="427"/>
      <c r="JUJ3" s="427"/>
      <c r="JUK3" s="427"/>
      <c r="JUL3" s="427"/>
      <c r="JUM3" s="427"/>
      <c r="JUN3" s="427"/>
      <c r="JUO3" s="427"/>
      <c r="JUP3" s="427"/>
      <c r="JUQ3" s="427"/>
      <c r="JUR3" s="427"/>
      <c r="JUS3" s="427"/>
      <c r="JUT3" s="427"/>
      <c r="JUU3" s="427"/>
      <c r="JUV3" s="427"/>
      <c r="JUW3" s="427"/>
      <c r="JUX3" s="427"/>
      <c r="JUY3" s="427"/>
      <c r="JUZ3" s="427"/>
      <c r="JVA3" s="427"/>
      <c r="JVB3" s="427"/>
      <c r="JVC3" s="427"/>
      <c r="JVD3" s="427"/>
      <c r="JVE3" s="427"/>
      <c r="JVF3" s="427"/>
      <c r="JVG3" s="427"/>
      <c r="JVH3" s="427"/>
      <c r="JVI3" s="427"/>
      <c r="JVJ3" s="427"/>
      <c r="JVK3" s="427"/>
      <c r="JVL3" s="427"/>
      <c r="JVM3" s="427"/>
      <c r="JVN3" s="427"/>
      <c r="JVO3" s="427"/>
      <c r="JVP3" s="427"/>
      <c r="JVQ3" s="427"/>
      <c r="JVR3" s="427"/>
      <c r="JVS3" s="427"/>
      <c r="JVT3" s="427"/>
      <c r="JVU3" s="427"/>
      <c r="JVV3" s="427"/>
      <c r="JVW3" s="427"/>
      <c r="JVX3" s="427"/>
      <c r="JVY3" s="427"/>
      <c r="JVZ3" s="427"/>
      <c r="JWA3" s="427"/>
      <c r="JWB3" s="427"/>
      <c r="JWC3" s="427"/>
      <c r="JWD3" s="427"/>
      <c r="JWE3" s="427"/>
      <c r="JWF3" s="427"/>
      <c r="JWG3" s="427"/>
      <c r="JWH3" s="427"/>
      <c r="JWI3" s="427"/>
      <c r="JWJ3" s="427"/>
      <c r="JWK3" s="427"/>
      <c r="JWL3" s="427"/>
      <c r="JWM3" s="427"/>
      <c r="JWN3" s="427"/>
      <c r="JWO3" s="427"/>
      <c r="JWP3" s="427"/>
      <c r="JWQ3" s="427"/>
      <c r="JWR3" s="427"/>
      <c r="JWS3" s="427"/>
      <c r="JWT3" s="427"/>
      <c r="JWU3" s="427"/>
      <c r="JWV3" s="427"/>
      <c r="JWW3" s="427"/>
      <c r="JWX3" s="427"/>
      <c r="JWY3" s="427"/>
      <c r="JWZ3" s="427"/>
      <c r="JXA3" s="427"/>
      <c r="JXB3" s="427"/>
      <c r="JXC3" s="427"/>
      <c r="JXD3" s="427"/>
      <c r="JXE3" s="427"/>
      <c r="JXF3" s="427"/>
      <c r="JXG3" s="427"/>
      <c r="JXH3" s="427"/>
      <c r="JXI3" s="427"/>
      <c r="JXJ3" s="427"/>
      <c r="JXK3" s="427"/>
      <c r="JXL3" s="427"/>
      <c r="JXM3" s="427"/>
      <c r="JXN3" s="427"/>
      <c r="JXO3" s="427"/>
      <c r="JXP3" s="427"/>
      <c r="JXQ3" s="427"/>
      <c r="JXR3" s="427"/>
      <c r="JXS3" s="427"/>
      <c r="JXT3" s="427"/>
      <c r="JXU3" s="427"/>
      <c r="JXV3" s="427"/>
      <c r="JXW3" s="427"/>
      <c r="JXX3" s="427"/>
      <c r="JXY3" s="427"/>
      <c r="JXZ3" s="427"/>
      <c r="JYA3" s="427"/>
      <c r="JYB3" s="427"/>
      <c r="JYC3" s="427"/>
      <c r="JYD3" s="427"/>
      <c r="JYE3" s="427"/>
      <c r="JYF3" s="427"/>
      <c r="JYG3" s="427"/>
      <c r="JYH3" s="427"/>
      <c r="JYI3" s="427"/>
      <c r="JYJ3" s="427"/>
      <c r="JYK3" s="427"/>
      <c r="JYL3" s="427"/>
      <c r="JYM3" s="427"/>
      <c r="JYN3" s="427"/>
      <c r="JYO3" s="427"/>
      <c r="JYP3" s="427"/>
      <c r="JYQ3" s="427"/>
      <c r="JYR3" s="427"/>
      <c r="JYS3" s="427"/>
      <c r="JYT3" s="427"/>
      <c r="JYU3" s="427"/>
      <c r="JYV3" s="427"/>
      <c r="JYW3" s="427"/>
      <c r="JYX3" s="427"/>
      <c r="JYY3" s="427"/>
      <c r="JYZ3" s="427"/>
      <c r="JZA3" s="427"/>
      <c r="JZB3" s="427"/>
      <c r="JZC3" s="427"/>
      <c r="JZD3" s="427"/>
      <c r="JZE3" s="427"/>
      <c r="JZF3" s="427"/>
      <c r="JZG3" s="427"/>
      <c r="JZH3" s="427"/>
      <c r="JZI3" s="427"/>
      <c r="JZJ3" s="427"/>
      <c r="JZK3" s="427"/>
      <c r="JZL3" s="427"/>
      <c r="JZM3" s="427"/>
      <c r="JZN3" s="427"/>
      <c r="JZO3" s="427"/>
      <c r="JZP3" s="427"/>
      <c r="JZQ3" s="427"/>
      <c r="JZR3" s="427"/>
      <c r="JZS3" s="427"/>
      <c r="JZT3" s="427"/>
      <c r="JZU3" s="427"/>
      <c r="JZV3" s="427"/>
      <c r="JZW3" s="427"/>
      <c r="JZX3" s="427"/>
      <c r="JZY3" s="427"/>
      <c r="JZZ3" s="427"/>
      <c r="KAA3" s="427"/>
      <c r="KAB3" s="427"/>
      <c r="KAC3" s="427"/>
      <c r="KAD3" s="427"/>
      <c r="KAE3" s="427"/>
      <c r="KAF3" s="427"/>
      <c r="KAG3" s="427"/>
      <c r="KAH3" s="427"/>
      <c r="KAI3" s="427"/>
      <c r="KAJ3" s="427"/>
      <c r="KAK3" s="427"/>
      <c r="KAL3" s="427"/>
      <c r="KAM3" s="427"/>
      <c r="KAN3" s="427"/>
      <c r="KAO3" s="427"/>
      <c r="KAP3" s="427"/>
      <c r="KAQ3" s="427"/>
      <c r="KAR3" s="427"/>
      <c r="KAS3" s="427"/>
      <c r="KAT3" s="427"/>
      <c r="KAU3" s="427"/>
      <c r="KAV3" s="427"/>
      <c r="KAW3" s="427"/>
      <c r="KAX3" s="427"/>
      <c r="KAY3" s="427"/>
      <c r="KAZ3" s="427"/>
      <c r="KBA3" s="427"/>
      <c r="KBB3" s="427"/>
      <c r="KBC3" s="427"/>
      <c r="KBD3" s="427"/>
      <c r="KBE3" s="427"/>
      <c r="KBF3" s="427"/>
      <c r="KBG3" s="427"/>
      <c r="KBH3" s="427"/>
      <c r="KBI3" s="427"/>
      <c r="KBJ3" s="427"/>
      <c r="KBK3" s="427"/>
      <c r="KBL3" s="427"/>
      <c r="KBM3" s="427"/>
      <c r="KBN3" s="427"/>
      <c r="KBO3" s="427"/>
      <c r="KBP3" s="427"/>
      <c r="KBQ3" s="427"/>
      <c r="KBR3" s="427"/>
      <c r="KBS3" s="427"/>
      <c r="KBT3" s="427"/>
      <c r="KBU3" s="427"/>
      <c r="KBV3" s="427"/>
      <c r="KBW3" s="427"/>
      <c r="KBX3" s="427"/>
      <c r="KBY3" s="427"/>
      <c r="KBZ3" s="427"/>
      <c r="KCA3" s="427"/>
      <c r="KCB3" s="427"/>
      <c r="KCC3" s="427"/>
      <c r="KCD3" s="427"/>
      <c r="KCE3" s="427"/>
      <c r="KCF3" s="427"/>
      <c r="KCG3" s="427"/>
      <c r="KCH3" s="427"/>
      <c r="KCI3" s="427"/>
      <c r="KCJ3" s="427"/>
      <c r="KCK3" s="427"/>
      <c r="KCL3" s="427"/>
      <c r="KCM3" s="427"/>
      <c r="KCN3" s="427"/>
      <c r="KCO3" s="427"/>
      <c r="KCP3" s="427"/>
      <c r="KCQ3" s="427"/>
      <c r="KCR3" s="427"/>
      <c r="KCS3" s="427"/>
      <c r="KCT3" s="427"/>
      <c r="KCU3" s="427"/>
      <c r="KCV3" s="427"/>
      <c r="KCW3" s="427"/>
      <c r="KCX3" s="427"/>
      <c r="KCY3" s="427"/>
      <c r="KCZ3" s="427"/>
      <c r="KDA3" s="427"/>
      <c r="KDB3" s="427"/>
      <c r="KDC3" s="427"/>
      <c r="KDD3" s="427"/>
      <c r="KDE3" s="427"/>
      <c r="KDF3" s="427"/>
      <c r="KDG3" s="427"/>
      <c r="KDH3" s="427"/>
      <c r="KDI3" s="427"/>
      <c r="KDJ3" s="427"/>
      <c r="KDK3" s="427"/>
      <c r="KDL3" s="427"/>
      <c r="KDM3" s="427"/>
      <c r="KDN3" s="427"/>
      <c r="KDO3" s="427"/>
      <c r="KDP3" s="427"/>
      <c r="KDQ3" s="427"/>
      <c r="KDR3" s="427"/>
      <c r="KDS3" s="427"/>
      <c r="KDT3" s="427"/>
      <c r="KDU3" s="427"/>
      <c r="KDV3" s="427"/>
      <c r="KDW3" s="427"/>
      <c r="KDX3" s="427"/>
      <c r="KDY3" s="427"/>
      <c r="KDZ3" s="427"/>
      <c r="KEA3" s="427"/>
      <c r="KEB3" s="427"/>
      <c r="KEC3" s="427"/>
      <c r="KED3" s="427"/>
      <c r="KEE3" s="427"/>
      <c r="KEF3" s="427"/>
      <c r="KEG3" s="427"/>
      <c r="KEH3" s="427"/>
      <c r="KEI3" s="427"/>
      <c r="KEJ3" s="427"/>
      <c r="KEK3" s="427"/>
      <c r="KEL3" s="427"/>
      <c r="KEM3" s="427"/>
      <c r="KEN3" s="427"/>
      <c r="KEO3" s="427"/>
      <c r="KEP3" s="427"/>
      <c r="KEQ3" s="427"/>
      <c r="KER3" s="427"/>
      <c r="KES3" s="427"/>
      <c r="KET3" s="427"/>
      <c r="KEU3" s="427"/>
      <c r="KEV3" s="427"/>
      <c r="KEW3" s="427"/>
      <c r="KEX3" s="427"/>
      <c r="KEY3" s="427"/>
      <c r="KEZ3" s="427"/>
      <c r="KFA3" s="427"/>
      <c r="KFB3" s="427"/>
      <c r="KFC3" s="427"/>
      <c r="KFD3" s="427"/>
      <c r="KFE3" s="427"/>
      <c r="KFF3" s="427"/>
      <c r="KFG3" s="427"/>
      <c r="KFH3" s="427"/>
      <c r="KFI3" s="427"/>
      <c r="KFJ3" s="427"/>
      <c r="KFK3" s="427"/>
      <c r="KFL3" s="427"/>
      <c r="KFM3" s="427"/>
      <c r="KFN3" s="427"/>
      <c r="KFO3" s="427"/>
      <c r="KFP3" s="427"/>
      <c r="KFQ3" s="427"/>
      <c r="KFR3" s="427"/>
      <c r="KFS3" s="427"/>
      <c r="KFT3" s="427"/>
      <c r="KFU3" s="427"/>
      <c r="KFV3" s="427"/>
      <c r="KFW3" s="427"/>
      <c r="KFX3" s="427"/>
      <c r="KFY3" s="427"/>
      <c r="KFZ3" s="427"/>
      <c r="KGA3" s="427"/>
      <c r="KGB3" s="427"/>
      <c r="KGC3" s="427"/>
      <c r="KGD3" s="427"/>
      <c r="KGE3" s="427"/>
      <c r="KGF3" s="427"/>
      <c r="KGG3" s="427"/>
      <c r="KGH3" s="427"/>
      <c r="KGI3" s="427"/>
      <c r="KGJ3" s="427"/>
      <c r="KGK3" s="427"/>
      <c r="KGL3" s="427"/>
      <c r="KGM3" s="427"/>
      <c r="KGN3" s="427"/>
      <c r="KGO3" s="427"/>
      <c r="KGP3" s="427"/>
      <c r="KGQ3" s="427"/>
      <c r="KGR3" s="427"/>
      <c r="KGS3" s="427"/>
      <c r="KGT3" s="427"/>
      <c r="KGU3" s="427"/>
      <c r="KGV3" s="427"/>
      <c r="KGW3" s="427"/>
      <c r="KGX3" s="427"/>
      <c r="KGY3" s="427"/>
      <c r="KGZ3" s="427"/>
      <c r="KHA3" s="427"/>
      <c r="KHB3" s="427"/>
      <c r="KHC3" s="427"/>
      <c r="KHD3" s="427"/>
      <c r="KHE3" s="427"/>
      <c r="KHF3" s="427"/>
      <c r="KHG3" s="427"/>
      <c r="KHH3" s="427"/>
      <c r="KHI3" s="427"/>
      <c r="KHJ3" s="427"/>
      <c r="KHK3" s="427"/>
      <c r="KHL3" s="427"/>
      <c r="KHM3" s="427"/>
      <c r="KHN3" s="427"/>
      <c r="KHO3" s="427"/>
      <c r="KHP3" s="427"/>
      <c r="KHQ3" s="427"/>
      <c r="KHR3" s="427"/>
      <c r="KHS3" s="427"/>
      <c r="KHT3" s="427"/>
      <c r="KHU3" s="427"/>
      <c r="KHV3" s="427"/>
      <c r="KHW3" s="427"/>
      <c r="KHX3" s="427"/>
      <c r="KHY3" s="427"/>
      <c r="KHZ3" s="427"/>
      <c r="KIA3" s="427"/>
      <c r="KIB3" s="427"/>
      <c r="KIC3" s="427"/>
      <c r="KID3" s="427"/>
      <c r="KIE3" s="427"/>
      <c r="KIF3" s="427"/>
      <c r="KIG3" s="427"/>
      <c r="KIH3" s="427"/>
      <c r="KII3" s="427"/>
      <c r="KIJ3" s="427"/>
      <c r="KIK3" s="427"/>
      <c r="KIL3" s="427"/>
      <c r="KIM3" s="427"/>
      <c r="KIN3" s="427"/>
      <c r="KIO3" s="427"/>
      <c r="KIP3" s="427"/>
      <c r="KIQ3" s="427"/>
      <c r="KIR3" s="427"/>
      <c r="KIS3" s="427"/>
      <c r="KIT3" s="427"/>
      <c r="KIU3" s="427"/>
      <c r="KIV3" s="427"/>
      <c r="KIW3" s="427"/>
      <c r="KIX3" s="427"/>
      <c r="KIY3" s="427"/>
      <c r="KIZ3" s="427"/>
      <c r="KJA3" s="427"/>
      <c r="KJB3" s="427"/>
      <c r="KJC3" s="427"/>
      <c r="KJD3" s="427"/>
      <c r="KJE3" s="427"/>
      <c r="KJF3" s="427"/>
      <c r="KJG3" s="427"/>
      <c r="KJH3" s="427"/>
      <c r="KJI3" s="427"/>
      <c r="KJJ3" s="427"/>
      <c r="KJK3" s="427"/>
      <c r="KJL3" s="427"/>
      <c r="KJM3" s="427"/>
      <c r="KJN3" s="427"/>
      <c r="KJO3" s="427"/>
      <c r="KJP3" s="427"/>
      <c r="KJQ3" s="427"/>
      <c r="KJR3" s="427"/>
      <c r="KJS3" s="427"/>
      <c r="KJT3" s="427"/>
      <c r="KJU3" s="427"/>
      <c r="KJV3" s="427"/>
      <c r="KJW3" s="427"/>
      <c r="KJX3" s="427"/>
      <c r="KJY3" s="427"/>
      <c r="KJZ3" s="427"/>
      <c r="KKA3" s="427"/>
      <c r="KKB3" s="427"/>
      <c r="KKC3" s="427"/>
      <c r="KKD3" s="427"/>
      <c r="KKE3" s="427"/>
      <c r="KKF3" s="427"/>
      <c r="KKG3" s="427"/>
      <c r="KKH3" s="427"/>
      <c r="KKI3" s="427"/>
      <c r="KKJ3" s="427"/>
      <c r="KKK3" s="427"/>
      <c r="KKL3" s="427"/>
      <c r="KKM3" s="427"/>
      <c r="KKN3" s="427"/>
      <c r="KKO3" s="427"/>
      <c r="KKP3" s="427"/>
      <c r="KKQ3" s="427"/>
      <c r="KKR3" s="427"/>
      <c r="KKS3" s="427"/>
      <c r="KKT3" s="427"/>
      <c r="KKU3" s="427"/>
      <c r="KKV3" s="427"/>
      <c r="KKW3" s="427"/>
      <c r="KKX3" s="427"/>
      <c r="KKY3" s="427"/>
      <c r="KKZ3" s="427"/>
      <c r="KLA3" s="427"/>
      <c r="KLB3" s="427"/>
      <c r="KLC3" s="427"/>
      <c r="KLD3" s="427"/>
      <c r="KLE3" s="427"/>
      <c r="KLF3" s="427"/>
      <c r="KLG3" s="427"/>
      <c r="KLH3" s="427"/>
      <c r="KLI3" s="427"/>
      <c r="KLJ3" s="427"/>
      <c r="KLK3" s="427"/>
      <c r="KLL3" s="427"/>
      <c r="KLM3" s="427"/>
      <c r="KLN3" s="427"/>
      <c r="KLO3" s="427"/>
      <c r="KLP3" s="427"/>
      <c r="KLQ3" s="427"/>
      <c r="KLR3" s="427"/>
      <c r="KLS3" s="427"/>
      <c r="KLT3" s="427"/>
      <c r="KLU3" s="427"/>
      <c r="KLV3" s="427"/>
      <c r="KLW3" s="427"/>
      <c r="KLX3" s="427"/>
      <c r="KLY3" s="427"/>
      <c r="KLZ3" s="427"/>
      <c r="KMA3" s="427"/>
      <c r="KMB3" s="427"/>
      <c r="KMC3" s="427"/>
      <c r="KMD3" s="427"/>
      <c r="KME3" s="427"/>
      <c r="KMF3" s="427"/>
      <c r="KMG3" s="427"/>
      <c r="KMH3" s="427"/>
      <c r="KMI3" s="427"/>
      <c r="KMJ3" s="427"/>
      <c r="KMK3" s="427"/>
      <c r="KML3" s="427"/>
      <c r="KMM3" s="427"/>
      <c r="KMN3" s="427"/>
      <c r="KMO3" s="427"/>
      <c r="KMP3" s="427"/>
      <c r="KMQ3" s="427"/>
      <c r="KMR3" s="427"/>
      <c r="KMS3" s="427"/>
      <c r="KMT3" s="427"/>
      <c r="KMU3" s="427"/>
      <c r="KMV3" s="427"/>
      <c r="KMW3" s="427"/>
      <c r="KMX3" s="427"/>
      <c r="KMY3" s="427"/>
      <c r="KMZ3" s="427"/>
      <c r="KNA3" s="427"/>
      <c r="KNB3" s="427"/>
      <c r="KNC3" s="427"/>
      <c r="KND3" s="427"/>
      <c r="KNE3" s="427"/>
      <c r="KNF3" s="427"/>
      <c r="KNG3" s="427"/>
      <c r="KNH3" s="427"/>
      <c r="KNI3" s="427"/>
      <c r="KNJ3" s="427"/>
      <c r="KNK3" s="427"/>
      <c r="KNL3" s="427"/>
      <c r="KNM3" s="427"/>
      <c r="KNN3" s="427"/>
      <c r="KNO3" s="427"/>
      <c r="KNP3" s="427"/>
      <c r="KNQ3" s="427"/>
      <c r="KNR3" s="427"/>
      <c r="KNS3" s="427"/>
      <c r="KNT3" s="427"/>
      <c r="KNU3" s="427"/>
      <c r="KNV3" s="427"/>
      <c r="KNW3" s="427"/>
      <c r="KNX3" s="427"/>
      <c r="KNY3" s="427"/>
      <c r="KNZ3" s="427"/>
      <c r="KOA3" s="427"/>
      <c r="KOB3" s="427"/>
      <c r="KOC3" s="427"/>
      <c r="KOD3" s="427"/>
      <c r="KOE3" s="427"/>
      <c r="KOF3" s="427"/>
      <c r="KOG3" s="427"/>
      <c r="KOH3" s="427"/>
      <c r="KOI3" s="427"/>
      <c r="KOJ3" s="427"/>
      <c r="KOK3" s="427"/>
      <c r="KOL3" s="427"/>
      <c r="KOM3" s="427"/>
      <c r="KON3" s="427"/>
      <c r="KOO3" s="427"/>
      <c r="KOP3" s="427"/>
      <c r="KOQ3" s="427"/>
      <c r="KOR3" s="427"/>
      <c r="KOS3" s="427"/>
      <c r="KOT3" s="427"/>
      <c r="KOU3" s="427"/>
      <c r="KOV3" s="427"/>
      <c r="KOW3" s="427"/>
      <c r="KOX3" s="427"/>
      <c r="KOY3" s="427"/>
      <c r="KOZ3" s="427"/>
      <c r="KPA3" s="427"/>
      <c r="KPB3" s="427"/>
      <c r="KPC3" s="427"/>
      <c r="KPD3" s="427"/>
      <c r="KPE3" s="427"/>
      <c r="KPF3" s="427"/>
      <c r="KPG3" s="427"/>
      <c r="KPH3" s="427"/>
      <c r="KPI3" s="427"/>
      <c r="KPJ3" s="427"/>
      <c r="KPK3" s="427"/>
      <c r="KPL3" s="427"/>
      <c r="KPM3" s="427"/>
      <c r="KPN3" s="427"/>
      <c r="KPO3" s="427"/>
      <c r="KPP3" s="427"/>
      <c r="KPQ3" s="427"/>
      <c r="KPR3" s="427"/>
      <c r="KPS3" s="427"/>
      <c r="KPT3" s="427"/>
      <c r="KPU3" s="427"/>
      <c r="KPV3" s="427"/>
      <c r="KPW3" s="427"/>
      <c r="KPX3" s="427"/>
      <c r="KPY3" s="427"/>
      <c r="KPZ3" s="427"/>
      <c r="KQA3" s="427"/>
      <c r="KQB3" s="427"/>
      <c r="KQC3" s="427"/>
      <c r="KQD3" s="427"/>
      <c r="KQE3" s="427"/>
      <c r="KQF3" s="427"/>
      <c r="KQG3" s="427"/>
      <c r="KQH3" s="427"/>
      <c r="KQI3" s="427"/>
      <c r="KQJ3" s="427"/>
      <c r="KQK3" s="427"/>
      <c r="KQL3" s="427"/>
      <c r="KQM3" s="427"/>
      <c r="KQN3" s="427"/>
      <c r="KQO3" s="427"/>
      <c r="KQP3" s="427"/>
      <c r="KQQ3" s="427"/>
      <c r="KQR3" s="427"/>
      <c r="KQS3" s="427"/>
      <c r="KQT3" s="427"/>
      <c r="KQU3" s="427"/>
      <c r="KQV3" s="427"/>
      <c r="KQW3" s="427"/>
      <c r="KQX3" s="427"/>
      <c r="KQY3" s="427"/>
      <c r="KQZ3" s="427"/>
      <c r="KRA3" s="427"/>
      <c r="KRB3" s="427"/>
      <c r="KRC3" s="427"/>
      <c r="KRD3" s="427"/>
      <c r="KRE3" s="427"/>
      <c r="KRF3" s="427"/>
      <c r="KRG3" s="427"/>
      <c r="KRH3" s="427"/>
      <c r="KRI3" s="427"/>
      <c r="KRJ3" s="427"/>
      <c r="KRK3" s="427"/>
      <c r="KRL3" s="427"/>
      <c r="KRM3" s="427"/>
      <c r="KRN3" s="427"/>
      <c r="KRO3" s="427"/>
      <c r="KRP3" s="427"/>
      <c r="KRQ3" s="427"/>
      <c r="KRR3" s="427"/>
      <c r="KRS3" s="427"/>
      <c r="KRT3" s="427"/>
      <c r="KRU3" s="427"/>
      <c r="KRV3" s="427"/>
      <c r="KRW3" s="427"/>
      <c r="KRX3" s="427"/>
      <c r="KRY3" s="427"/>
      <c r="KRZ3" s="427"/>
      <c r="KSA3" s="427"/>
      <c r="KSB3" s="427"/>
      <c r="KSC3" s="427"/>
      <c r="KSD3" s="427"/>
      <c r="KSE3" s="427"/>
      <c r="KSF3" s="427"/>
      <c r="KSG3" s="427"/>
      <c r="KSH3" s="427"/>
      <c r="KSI3" s="427"/>
      <c r="KSJ3" s="427"/>
      <c r="KSK3" s="427"/>
      <c r="KSL3" s="427"/>
      <c r="KSM3" s="427"/>
      <c r="KSN3" s="427"/>
      <c r="KSO3" s="427"/>
      <c r="KSP3" s="427"/>
      <c r="KSQ3" s="427"/>
      <c r="KSR3" s="427"/>
      <c r="KSS3" s="427"/>
      <c r="KST3" s="427"/>
      <c r="KSU3" s="427"/>
      <c r="KSV3" s="427"/>
      <c r="KSW3" s="427"/>
      <c r="KSX3" s="427"/>
      <c r="KSY3" s="427"/>
      <c r="KSZ3" s="427"/>
      <c r="KTA3" s="427"/>
      <c r="KTB3" s="427"/>
      <c r="KTC3" s="427"/>
      <c r="KTD3" s="427"/>
      <c r="KTE3" s="427"/>
      <c r="KTF3" s="427"/>
      <c r="KTG3" s="427"/>
      <c r="KTH3" s="427"/>
      <c r="KTI3" s="427"/>
      <c r="KTJ3" s="427"/>
      <c r="KTK3" s="427"/>
      <c r="KTL3" s="427"/>
      <c r="KTM3" s="427"/>
      <c r="KTN3" s="427"/>
      <c r="KTO3" s="427"/>
      <c r="KTP3" s="427"/>
      <c r="KTQ3" s="427"/>
      <c r="KTR3" s="427"/>
      <c r="KTS3" s="427"/>
      <c r="KTT3" s="427"/>
      <c r="KTU3" s="427"/>
      <c r="KTV3" s="427"/>
      <c r="KTW3" s="427"/>
      <c r="KTX3" s="427"/>
      <c r="KTY3" s="427"/>
      <c r="KTZ3" s="427"/>
      <c r="KUA3" s="427"/>
      <c r="KUB3" s="427"/>
      <c r="KUC3" s="427"/>
      <c r="KUD3" s="427"/>
      <c r="KUE3" s="427"/>
      <c r="KUF3" s="427"/>
      <c r="KUG3" s="427"/>
      <c r="KUH3" s="427"/>
      <c r="KUI3" s="427"/>
      <c r="KUJ3" s="427"/>
      <c r="KUK3" s="427"/>
      <c r="KUL3" s="427"/>
      <c r="KUM3" s="427"/>
      <c r="KUN3" s="427"/>
      <c r="KUO3" s="427"/>
      <c r="KUP3" s="427"/>
      <c r="KUQ3" s="427"/>
      <c r="KUR3" s="427"/>
      <c r="KUS3" s="427"/>
      <c r="KUT3" s="427"/>
      <c r="KUU3" s="427"/>
      <c r="KUV3" s="427"/>
      <c r="KUW3" s="427"/>
      <c r="KUX3" s="427"/>
      <c r="KUY3" s="427"/>
      <c r="KUZ3" s="427"/>
      <c r="KVA3" s="427"/>
      <c r="KVB3" s="427"/>
      <c r="KVC3" s="427"/>
      <c r="KVD3" s="427"/>
      <c r="KVE3" s="427"/>
      <c r="KVF3" s="427"/>
      <c r="KVG3" s="427"/>
      <c r="KVH3" s="427"/>
      <c r="KVI3" s="427"/>
      <c r="KVJ3" s="427"/>
      <c r="KVK3" s="427"/>
      <c r="KVL3" s="427"/>
      <c r="KVM3" s="427"/>
      <c r="KVN3" s="427"/>
      <c r="KVO3" s="427"/>
      <c r="KVP3" s="427"/>
      <c r="KVQ3" s="427"/>
      <c r="KVR3" s="427"/>
      <c r="KVS3" s="427"/>
      <c r="KVT3" s="427"/>
      <c r="KVU3" s="427"/>
      <c r="KVV3" s="427"/>
      <c r="KVW3" s="427"/>
      <c r="KVX3" s="427"/>
      <c r="KVY3" s="427"/>
      <c r="KVZ3" s="427"/>
      <c r="KWA3" s="427"/>
      <c r="KWB3" s="427"/>
      <c r="KWC3" s="427"/>
      <c r="KWD3" s="427"/>
      <c r="KWE3" s="427"/>
      <c r="KWF3" s="427"/>
      <c r="KWG3" s="427"/>
      <c r="KWH3" s="427"/>
      <c r="KWI3" s="427"/>
      <c r="KWJ3" s="427"/>
      <c r="KWK3" s="427"/>
      <c r="KWL3" s="427"/>
      <c r="KWM3" s="427"/>
      <c r="KWN3" s="427"/>
      <c r="KWO3" s="427"/>
      <c r="KWP3" s="427"/>
      <c r="KWQ3" s="427"/>
      <c r="KWR3" s="427"/>
      <c r="KWS3" s="427"/>
      <c r="KWT3" s="427"/>
      <c r="KWU3" s="427"/>
      <c r="KWV3" s="427"/>
      <c r="KWW3" s="427"/>
      <c r="KWX3" s="427"/>
      <c r="KWY3" s="427"/>
      <c r="KWZ3" s="427"/>
      <c r="KXA3" s="427"/>
      <c r="KXB3" s="427"/>
      <c r="KXC3" s="427"/>
      <c r="KXD3" s="427"/>
      <c r="KXE3" s="427"/>
      <c r="KXF3" s="427"/>
      <c r="KXG3" s="427"/>
      <c r="KXH3" s="427"/>
      <c r="KXI3" s="427"/>
      <c r="KXJ3" s="427"/>
      <c r="KXK3" s="427"/>
      <c r="KXL3" s="427"/>
      <c r="KXM3" s="427"/>
      <c r="KXN3" s="427"/>
      <c r="KXO3" s="427"/>
      <c r="KXP3" s="427"/>
      <c r="KXQ3" s="427"/>
      <c r="KXR3" s="427"/>
      <c r="KXS3" s="427"/>
      <c r="KXT3" s="427"/>
      <c r="KXU3" s="427"/>
      <c r="KXV3" s="427"/>
      <c r="KXW3" s="427"/>
      <c r="KXX3" s="427"/>
      <c r="KXY3" s="427"/>
      <c r="KXZ3" s="427"/>
      <c r="KYA3" s="427"/>
      <c r="KYB3" s="427"/>
      <c r="KYC3" s="427"/>
      <c r="KYD3" s="427"/>
      <c r="KYE3" s="427"/>
      <c r="KYF3" s="427"/>
      <c r="KYG3" s="427"/>
      <c r="KYH3" s="427"/>
      <c r="KYI3" s="427"/>
      <c r="KYJ3" s="427"/>
      <c r="KYK3" s="427"/>
      <c r="KYL3" s="427"/>
      <c r="KYM3" s="427"/>
      <c r="KYN3" s="427"/>
      <c r="KYO3" s="427"/>
      <c r="KYP3" s="427"/>
      <c r="KYQ3" s="427"/>
      <c r="KYR3" s="427"/>
      <c r="KYS3" s="427"/>
      <c r="KYT3" s="427"/>
      <c r="KYU3" s="427"/>
      <c r="KYV3" s="427"/>
      <c r="KYW3" s="427"/>
      <c r="KYX3" s="427"/>
      <c r="KYY3" s="427"/>
      <c r="KYZ3" s="427"/>
      <c r="KZA3" s="427"/>
      <c r="KZB3" s="427"/>
      <c r="KZC3" s="427"/>
      <c r="KZD3" s="427"/>
      <c r="KZE3" s="427"/>
      <c r="KZF3" s="427"/>
      <c r="KZG3" s="427"/>
      <c r="KZH3" s="427"/>
      <c r="KZI3" s="427"/>
      <c r="KZJ3" s="427"/>
      <c r="KZK3" s="427"/>
      <c r="KZL3" s="427"/>
      <c r="KZM3" s="427"/>
      <c r="KZN3" s="427"/>
      <c r="KZO3" s="427"/>
      <c r="KZP3" s="427"/>
      <c r="KZQ3" s="427"/>
      <c r="KZR3" s="427"/>
      <c r="KZS3" s="427"/>
      <c r="KZT3" s="427"/>
      <c r="KZU3" s="427"/>
      <c r="KZV3" s="427"/>
      <c r="KZW3" s="427"/>
      <c r="KZX3" s="427"/>
      <c r="KZY3" s="427"/>
      <c r="KZZ3" s="427"/>
      <c r="LAA3" s="427"/>
      <c r="LAB3" s="427"/>
      <c r="LAC3" s="427"/>
      <c r="LAD3" s="427"/>
      <c r="LAE3" s="427"/>
      <c r="LAF3" s="427"/>
      <c r="LAG3" s="427"/>
      <c r="LAH3" s="427"/>
      <c r="LAI3" s="427"/>
      <c r="LAJ3" s="427"/>
      <c r="LAK3" s="427"/>
      <c r="LAL3" s="427"/>
      <c r="LAM3" s="427"/>
      <c r="LAN3" s="427"/>
      <c r="LAO3" s="427"/>
      <c r="LAP3" s="427"/>
      <c r="LAQ3" s="427"/>
      <c r="LAR3" s="427"/>
      <c r="LAS3" s="427"/>
      <c r="LAT3" s="427"/>
      <c r="LAU3" s="427"/>
      <c r="LAV3" s="427"/>
      <c r="LAW3" s="427"/>
      <c r="LAX3" s="427"/>
      <c r="LAY3" s="427"/>
      <c r="LAZ3" s="427"/>
      <c r="LBA3" s="427"/>
      <c r="LBB3" s="427"/>
      <c r="LBC3" s="427"/>
      <c r="LBD3" s="427"/>
      <c r="LBE3" s="427"/>
      <c r="LBF3" s="427"/>
      <c r="LBG3" s="427"/>
      <c r="LBH3" s="427"/>
      <c r="LBI3" s="427"/>
      <c r="LBJ3" s="427"/>
      <c r="LBK3" s="427"/>
      <c r="LBL3" s="427"/>
      <c r="LBM3" s="427"/>
      <c r="LBN3" s="427"/>
      <c r="LBO3" s="427"/>
      <c r="LBP3" s="427"/>
      <c r="LBQ3" s="427"/>
      <c r="LBR3" s="427"/>
      <c r="LBS3" s="427"/>
      <c r="LBT3" s="427"/>
      <c r="LBU3" s="427"/>
      <c r="LBV3" s="427"/>
      <c r="LBW3" s="427"/>
      <c r="LBX3" s="427"/>
      <c r="LBY3" s="427"/>
      <c r="LBZ3" s="427"/>
      <c r="LCA3" s="427"/>
      <c r="LCB3" s="427"/>
      <c r="LCC3" s="427"/>
      <c r="LCD3" s="427"/>
      <c r="LCE3" s="427"/>
      <c r="LCF3" s="427"/>
      <c r="LCG3" s="427"/>
      <c r="LCH3" s="427"/>
      <c r="LCI3" s="427"/>
      <c r="LCJ3" s="427"/>
      <c r="LCK3" s="427"/>
      <c r="LCL3" s="427"/>
      <c r="LCM3" s="427"/>
      <c r="LCN3" s="427"/>
      <c r="LCO3" s="427"/>
      <c r="LCP3" s="427"/>
      <c r="LCQ3" s="427"/>
      <c r="LCR3" s="427"/>
      <c r="LCS3" s="427"/>
      <c r="LCT3" s="427"/>
      <c r="LCU3" s="427"/>
      <c r="LCV3" s="427"/>
      <c r="LCW3" s="427"/>
      <c r="LCX3" s="427"/>
      <c r="LCY3" s="427"/>
      <c r="LCZ3" s="427"/>
      <c r="LDA3" s="427"/>
      <c r="LDB3" s="427"/>
      <c r="LDC3" s="427"/>
      <c r="LDD3" s="427"/>
      <c r="LDE3" s="427"/>
      <c r="LDF3" s="427"/>
      <c r="LDG3" s="427"/>
      <c r="LDH3" s="427"/>
      <c r="LDI3" s="427"/>
      <c r="LDJ3" s="427"/>
      <c r="LDK3" s="427"/>
      <c r="LDL3" s="427"/>
      <c r="LDM3" s="427"/>
      <c r="LDN3" s="427"/>
      <c r="LDO3" s="427"/>
      <c r="LDP3" s="427"/>
      <c r="LDQ3" s="427"/>
      <c r="LDR3" s="427"/>
      <c r="LDS3" s="427"/>
      <c r="LDT3" s="427"/>
      <c r="LDU3" s="427"/>
      <c r="LDV3" s="427"/>
      <c r="LDW3" s="427"/>
      <c r="LDX3" s="427"/>
      <c r="LDY3" s="427"/>
      <c r="LDZ3" s="427"/>
      <c r="LEA3" s="427"/>
      <c r="LEB3" s="427"/>
      <c r="LEC3" s="427"/>
      <c r="LED3" s="427"/>
      <c r="LEE3" s="427"/>
      <c r="LEF3" s="427"/>
      <c r="LEG3" s="427"/>
      <c r="LEH3" s="427"/>
      <c r="LEI3" s="427"/>
      <c r="LEJ3" s="427"/>
      <c r="LEK3" s="427"/>
      <c r="LEL3" s="427"/>
      <c r="LEM3" s="427"/>
      <c r="LEN3" s="427"/>
      <c r="LEO3" s="427"/>
      <c r="LEP3" s="427"/>
      <c r="LEQ3" s="427"/>
      <c r="LER3" s="427"/>
      <c r="LES3" s="427"/>
      <c r="LET3" s="427"/>
      <c r="LEU3" s="427"/>
      <c r="LEV3" s="427"/>
      <c r="LEW3" s="427"/>
      <c r="LEX3" s="427"/>
      <c r="LEY3" s="427"/>
      <c r="LEZ3" s="427"/>
      <c r="LFA3" s="427"/>
      <c r="LFB3" s="427"/>
      <c r="LFC3" s="427"/>
      <c r="LFD3" s="427"/>
      <c r="LFE3" s="427"/>
      <c r="LFF3" s="427"/>
      <c r="LFG3" s="427"/>
      <c r="LFH3" s="427"/>
      <c r="LFI3" s="427"/>
      <c r="LFJ3" s="427"/>
      <c r="LFK3" s="427"/>
      <c r="LFL3" s="427"/>
      <c r="LFM3" s="427"/>
      <c r="LFN3" s="427"/>
      <c r="LFO3" s="427"/>
      <c r="LFP3" s="427"/>
      <c r="LFQ3" s="427"/>
      <c r="LFR3" s="427"/>
      <c r="LFS3" s="427"/>
      <c r="LFT3" s="427"/>
      <c r="LFU3" s="427"/>
      <c r="LFV3" s="427"/>
      <c r="LFW3" s="427"/>
      <c r="LFX3" s="427"/>
      <c r="LFY3" s="427"/>
      <c r="LFZ3" s="427"/>
      <c r="LGA3" s="427"/>
      <c r="LGB3" s="427"/>
      <c r="LGC3" s="427"/>
      <c r="LGD3" s="427"/>
      <c r="LGE3" s="427"/>
      <c r="LGF3" s="427"/>
      <c r="LGG3" s="427"/>
      <c r="LGH3" s="427"/>
      <c r="LGI3" s="427"/>
      <c r="LGJ3" s="427"/>
      <c r="LGK3" s="427"/>
      <c r="LGL3" s="427"/>
      <c r="LGM3" s="427"/>
      <c r="LGN3" s="427"/>
      <c r="LGO3" s="427"/>
      <c r="LGP3" s="427"/>
      <c r="LGQ3" s="427"/>
      <c r="LGR3" s="427"/>
      <c r="LGS3" s="427"/>
      <c r="LGT3" s="427"/>
      <c r="LGU3" s="427"/>
      <c r="LGV3" s="427"/>
      <c r="LGW3" s="427"/>
      <c r="LGX3" s="427"/>
      <c r="LGY3" s="427"/>
      <c r="LGZ3" s="427"/>
      <c r="LHA3" s="427"/>
      <c r="LHB3" s="427"/>
      <c r="LHC3" s="427"/>
      <c r="LHD3" s="427"/>
      <c r="LHE3" s="427"/>
      <c r="LHF3" s="427"/>
      <c r="LHG3" s="427"/>
      <c r="LHH3" s="427"/>
      <c r="LHI3" s="427"/>
      <c r="LHJ3" s="427"/>
      <c r="LHK3" s="427"/>
      <c r="LHL3" s="427"/>
      <c r="LHM3" s="427"/>
      <c r="LHN3" s="427"/>
      <c r="LHO3" s="427"/>
      <c r="LHP3" s="427"/>
      <c r="LHQ3" s="427"/>
      <c r="LHR3" s="427"/>
      <c r="LHS3" s="427"/>
      <c r="LHT3" s="427"/>
      <c r="LHU3" s="427"/>
      <c r="LHV3" s="427"/>
      <c r="LHW3" s="427"/>
      <c r="LHX3" s="427"/>
      <c r="LHY3" s="427"/>
      <c r="LHZ3" s="427"/>
      <c r="LIA3" s="427"/>
      <c r="LIB3" s="427"/>
      <c r="LIC3" s="427"/>
      <c r="LID3" s="427"/>
      <c r="LIE3" s="427"/>
      <c r="LIF3" s="427"/>
      <c r="LIG3" s="427"/>
      <c r="LIH3" s="427"/>
      <c r="LII3" s="427"/>
      <c r="LIJ3" s="427"/>
      <c r="LIK3" s="427"/>
      <c r="LIL3" s="427"/>
      <c r="LIM3" s="427"/>
      <c r="LIN3" s="427"/>
      <c r="LIO3" s="427"/>
      <c r="LIP3" s="427"/>
      <c r="LIQ3" s="427"/>
      <c r="LIR3" s="427"/>
      <c r="LIS3" s="427"/>
      <c r="LIT3" s="427"/>
      <c r="LIU3" s="427"/>
      <c r="LIV3" s="427"/>
      <c r="LIW3" s="427"/>
      <c r="LIX3" s="427"/>
      <c r="LIY3" s="427"/>
      <c r="LIZ3" s="427"/>
      <c r="LJA3" s="427"/>
      <c r="LJB3" s="427"/>
      <c r="LJC3" s="427"/>
      <c r="LJD3" s="427"/>
      <c r="LJE3" s="427"/>
      <c r="LJF3" s="427"/>
      <c r="LJG3" s="427"/>
      <c r="LJH3" s="427"/>
      <c r="LJI3" s="427"/>
      <c r="LJJ3" s="427"/>
      <c r="LJK3" s="427"/>
      <c r="LJL3" s="427"/>
      <c r="LJM3" s="427"/>
      <c r="LJN3" s="427"/>
      <c r="LJO3" s="427"/>
      <c r="LJP3" s="427"/>
      <c r="LJQ3" s="427"/>
      <c r="LJR3" s="427"/>
      <c r="LJS3" s="427"/>
      <c r="LJT3" s="427"/>
      <c r="LJU3" s="427"/>
      <c r="LJV3" s="427"/>
      <c r="LJW3" s="427"/>
      <c r="LJX3" s="427"/>
      <c r="LJY3" s="427"/>
      <c r="LJZ3" s="427"/>
      <c r="LKA3" s="427"/>
      <c r="LKB3" s="427"/>
      <c r="LKC3" s="427"/>
      <c r="LKD3" s="427"/>
      <c r="LKE3" s="427"/>
      <c r="LKF3" s="427"/>
      <c r="LKG3" s="427"/>
      <c r="LKH3" s="427"/>
      <c r="LKI3" s="427"/>
      <c r="LKJ3" s="427"/>
      <c r="LKK3" s="427"/>
      <c r="LKL3" s="427"/>
      <c r="LKM3" s="427"/>
      <c r="LKN3" s="427"/>
      <c r="LKO3" s="427"/>
      <c r="LKP3" s="427"/>
      <c r="LKQ3" s="427"/>
      <c r="LKR3" s="427"/>
      <c r="LKS3" s="427"/>
      <c r="LKT3" s="427"/>
      <c r="LKU3" s="427"/>
      <c r="LKV3" s="427"/>
      <c r="LKW3" s="427"/>
      <c r="LKX3" s="427"/>
      <c r="LKY3" s="427"/>
      <c r="LKZ3" s="427"/>
      <c r="LLA3" s="427"/>
      <c r="LLB3" s="427"/>
      <c r="LLC3" s="427"/>
      <c r="LLD3" s="427"/>
      <c r="LLE3" s="427"/>
      <c r="LLF3" s="427"/>
      <c r="LLG3" s="427"/>
      <c r="LLH3" s="427"/>
      <c r="LLI3" s="427"/>
      <c r="LLJ3" s="427"/>
      <c r="LLK3" s="427"/>
      <c r="LLL3" s="427"/>
      <c r="LLM3" s="427"/>
      <c r="LLN3" s="427"/>
      <c r="LLO3" s="427"/>
      <c r="LLP3" s="427"/>
      <c r="LLQ3" s="427"/>
      <c r="LLR3" s="427"/>
      <c r="LLS3" s="427"/>
      <c r="LLT3" s="427"/>
      <c r="LLU3" s="427"/>
      <c r="LLV3" s="427"/>
      <c r="LLW3" s="427"/>
      <c r="LLX3" s="427"/>
      <c r="LLY3" s="427"/>
      <c r="LLZ3" s="427"/>
      <c r="LMA3" s="427"/>
      <c r="LMB3" s="427"/>
      <c r="LMC3" s="427"/>
      <c r="LMD3" s="427"/>
      <c r="LME3" s="427"/>
      <c r="LMF3" s="427"/>
      <c r="LMG3" s="427"/>
      <c r="LMH3" s="427"/>
      <c r="LMI3" s="427"/>
      <c r="LMJ3" s="427"/>
      <c r="LMK3" s="427"/>
      <c r="LML3" s="427"/>
      <c r="LMM3" s="427"/>
      <c r="LMN3" s="427"/>
      <c r="LMO3" s="427"/>
      <c r="LMP3" s="427"/>
      <c r="LMQ3" s="427"/>
      <c r="LMR3" s="427"/>
      <c r="LMS3" s="427"/>
      <c r="LMT3" s="427"/>
      <c r="LMU3" s="427"/>
      <c r="LMV3" s="427"/>
      <c r="LMW3" s="427"/>
      <c r="LMX3" s="427"/>
      <c r="LMY3" s="427"/>
      <c r="LMZ3" s="427"/>
      <c r="LNA3" s="427"/>
      <c r="LNB3" s="427"/>
      <c r="LNC3" s="427"/>
      <c r="LND3" s="427"/>
      <c r="LNE3" s="427"/>
      <c r="LNF3" s="427"/>
      <c r="LNG3" s="427"/>
      <c r="LNH3" s="427"/>
      <c r="LNI3" s="427"/>
      <c r="LNJ3" s="427"/>
      <c r="LNK3" s="427"/>
      <c r="LNL3" s="427"/>
      <c r="LNM3" s="427"/>
      <c r="LNN3" s="427"/>
      <c r="LNO3" s="427"/>
      <c r="LNP3" s="427"/>
      <c r="LNQ3" s="427"/>
      <c r="LNR3" s="427"/>
      <c r="LNS3" s="427"/>
      <c r="LNT3" s="427"/>
      <c r="LNU3" s="427"/>
      <c r="LNV3" s="427"/>
      <c r="LNW3" s="427"/>
      <c r="LNX3" s="427"/>
      <c r="LNY3" s="427"/>
      <c r="LNZ3" s="427"/>
      <c r="LOA3" s="427"/>
      <c r="LOB3" s="427"/>
      <c r="LOC3" s="427"/>
      <c r="LOD3" s="427"/>
      <c r="LOE3" s="427"/>
      <c r="LOF3" s="427"/>
      <c r="LOG3" s="427"/>
      <c r="LOH3" s="427"/>
      <c r="LOI3" s="427"/>
      <c r="LOJ3" s="427"/>
      <c r="LOK3" s="427"/>
      <c r="LOL3" s="427"/>
      <c r="LOM3" s="427"/>
      <c r="LON3" s="427"/>
      <c r="LOO3" s="427"/>
      <c r="LOP3" s="427"/>
      <c r="LOQ3" s="427"/>
      <c r="LOR3" s="427"/>
      <c r="LOS3" s="427"/>
      <c r="LOT3" s="427"/>
      <c r="LOU3" s="427"/>
      <c r="LOV3" s="427"/>
      <c r="LOW3" s="427"/>
      <c r="LOX3" s="427"/>
      <c r="LOY3" s="427"/>
      <c r="LOZ3" s="427"/>
      <c r="LPA3" s="427"/>
      <c r="LPB3" s="427"/>
      <c r="LPC3" s="427"/>
      <c r="LPD3" s="427"/>
      <c r="LPE3" s="427"/>
      <c r="LPF3" s="427"/>
      <c r="LPG3" s="427"/>
      <c r="LPH3" s="427"/>
      <c r="LPI3" s="427"/>
      <c r="LPJ3" s="427"/>
      <c r="LPK3" s="427"/>
      <c r="LPL3" s="427"/>
      <c r="LPM3" s="427"/>
      <c r="LPN3" s="427"/>
      <c r="LPO3" s="427"/>
      <c r="LPP3" s="427"/>
      <c r="LPQ3" s="427"/>
      <c r="LPR3" s="427"/>
      <c r="LPS3" s="427"/>
      <c r="LPT3" s="427"/>
      <c r="LPU3" s="427"/>
      <c r="LPV3" s="427"/>
      <c r="LPW3" s="427"/>
      <c r="LPX3" s="427"/>
      <c r="LPY3" s="427"/>
      <c r="LPZ3" s="427"/>
      <c r="LQA3" s="427"/>
      <c r="LQB3" s="427"/>
      <c r="LQC3" s="427"/>
      <c r="LQD3" s="427"/>
      <c r="LQE3" s="427"/>
      <c r="LQF3" s="427"/>
      <c r="LQG3" s="427"/>
      <c r="LQH3" s="427"/>
      <c r="LQI3" s="427"/>
      <c r="LQJ3" s="427"/>
      <c r="LQK3" s="427"/>
      <c r="LQL3" s="427"/>
      <c r="LQM3" s="427"/>
      <c r="LQN3" s="427"/>
      <c r="LQO3" s="427"/>
      <c r="LQP3" s="427"/>
      <c r="LQQ3" s="427"/>
      <c r="LQR3" s="427"/>
      <c r="LQS3" s="427"/>
      <c r="LQT3" s="427"/>
      <c r="LQU3" s="427"/>
      <c r="LQV3" s="427"/>
      <c r="LQW3" s="427"/>
      <c r="LQX3" s="427"/>
      <c r="LQY3" s="427"/>
      <c r="LQZ3" s="427"/>
      <c r="LRA3" s="427"/>
      <c r="LRB3" s="427"/>
      <c r="LRC3" s="427"/>
      <c r="LRD3" s="427"/>
      <c r="LRE3" s="427"/>
      <c r="LRF3" s="427"/>
      <c r="LRG3" s="427"/>
      <c r="LRH3" s="427"/>
      <c r="LRI3" s="427"/>
      <c r="LRJ3" s="427"/>
      <c r="LRK3" s="427"/>
      <c r="LRL3" s="427"/>
      <c r="LRM3" s="427"/>
      <c r="LRN3" s="427"/>
      <c r="LRO3" s="427"/>
      <c r="LRP3" s="427"/>
      <c r="LRQ3" s="427"/>
      <c r="LRR3" s="427"/>
      <c r="LRS3" s="427"/>
      <c r="LRT3" s="427"/>
      <c r="LRU3" s="427"/>
      <c r="LRV3" s="427"/>
      <c r="LRW3" s="427"/>
      <c r="LRX3" s="427"/>
      <c r="LRY3" s="427"/>
      <c r="LRZ3" s="427"/>
      <c r="LSA3" s="427"/>
      <c r="LSB3" s="427"/>
      <c r="LSC3" s="427"/>
      <c r="LSD3" s="427"/>
      <c r="LSE3" s="427"/>
      <c r="LSF3" s="427"/>
      <c r="LSG3" s="427"/>
      <c r="LSH3" s="427"/>
      <c r="LSI3" s="427"/>
      <c r="LSJ3" s="427"/>
      <c r="LSK3" s="427"/>
      <c r="LSL3" s="427"/>
      <c r="LSM3" s="427"/>
      <c r="LSN3" s="427"/>
      <c r="LSO3" s="427"/>
      <c r="LSP3" s="427"/>
      <c r="LSQ3" s="427"/>
      <c r="LSR3" s="427"/>
      <c r="LSS3" s="427"/>
      <c r="LST3" s="427"/>
      <c r="LSU3" s="427"/>
      <c r="LSV3" s="427"/>
      <c r="LSW3" s="427"/>
      <c r="LSX3" s="427"/>
      <c r="LSY3" s="427"/>
      <c r="LSZ3" s="427"/>
      <c r="LTA3" s="427"/>
      <c r="LTB3" s="427"/>
      <c r="LTC3" s="427"/>
      <c r="LTD3" s="427"/>
      <c r="LTE3" s="427"/>
      <c r="LTF3" s="427"/>
      <c r="LTG3" s="427"/>
      <c r="LTH3" s="427"/>
      <c r="LTI3" s="427"/>
      <c r="LTJ3" s="427"/>
      <c r="LTK3" s="427"/>
      <c r="LTL3" s="427"/>
      <c r="LTM3" s="427"/>
      <c r="LTN3" s="427"/>
      <c r="LTO3" s="427"/>
      <c r="LTP3" s="427"/>
      <c r="LTQ3" s="427"/>
      <c r="LTR3" s="427"/>
      <c r="LTS3" s="427"/>
      <c r="LTT3" s="427"/>
      <c r="LTU3" s="427"/>
      <c r="LTV3" s="427"/>
      <c r="LTW3" s="427"/>
      <c r="LTX3" s="427"/>
      <c r="LTY3" s="427"/>
      <c r="LTZ3" s="427"/>
      <c r="LUA3" s="427"/>
      <c r="LUB3" s="427"/>
      <c r="LUC3" s="427"/>
      <c r="LUD3" s="427"/>
      <c r="LUE3" s="427"/>
      <c r="LUF3" s="427"/>
      <c r="LUG3" s="427"/>
      <c r="LUH3" s="427"/>
      <c r="LUI3" s="427"/>
      <c r="LUJ3" s="427"/>
      <c r="LUK3" s="427"/>
      <c r="LUL3" s="427"/>
      <c r="LUM3" s="427"/>
      <c r="LUN3" s="427"/>
      <c r="LUO3" s="427"/>
      <c r="LUP3" s="427"/>
      <c r="LUQ3" s="427"/>
      <c r="LUR3" s="427"/>
      <c r="LUS3" s="427"/>
      <c r="LUT3" s="427"/>
      <c r="LUU3" s="427"/>
      <c r="LUV3" s="427"/>
      <c r="LUW3" s="427"/>
      <c r="LUX3" s="427"/>
      <c r="LUY3" s="427"/>
      <c r="LUZ3" s="427"/>
      <c r="LVA3" s="427"/>
      <c r="LVB3" s="427"/>
      <c r="LVC3" s="427"/>
      <c r="LVD3" s="427"/>
      <c r="LVE3" s="427"/>
      <c r="LVF3" s="427"/>
      <c r="LVG3" s="427"/>
      <c r="LVH3" s="427"/>
      <c r="LVI3" s="427"/>
      <c r="LVJ3" s="427"/>
      <c r="LVK3" s="427"/>
      <c r="LVL3" s="427"/>
      <c r="LVM3" s="427"/>
      <c r="LVN3" s="427"/>
      <c r="LVO3" s="427"/>
      <c r="LVP3" s="427"/>
      <c r="LVQ3" s="427"/>
      <c r="LVR3" s="427"/>
      <c r="LVS3" s="427"/>
      <c r="LVT3" s="427"/>
      <c r="LVU3" s="427"/>
      <c r="LVV3" s="427"/>
      <c r="LVW3" s="427"/>
      <c r="LVX3" s="427"/>
      <c r="LVY3" s="427"/>
      <c r="LVZ3" s="427"/>
      <c r="LWA3" s="427"/>
      <c r="LWB3" s="427"/>
      <c r="LWC3" s="427"/>
      <c r="LWD3" s="427"/>
      <c r="LWE3" s="427"/>
      <c r="LWF3" s="427"/>
      <c r="LWG3" s="427"/>
      <c r="LWH3" s="427"/>
      <c r="LWI3" s="427"/>
      <c r="LWJ3" s="427"/>
      <c r="LWK3" s="427"/>
      <c r="LWL3" s="427"/>
      <c r="LWM3" s="427"/>
      <c r="LWN3" s="427"/>
      <c r="LWO3" s="427"/>
      <c r="LWP3" s="427"/>
      <c r="LWQ3" s="427"/>
      <c r="LWR3" s="427"/>
      <c r="LWS3" s="427"/>
      <c r="LWT3" s="427"/>
      <c r="LWU3" s="427"/>
      <c r="LWV3" s="427"/>
      <c r="LWW3" s="427"/>
      <c r="LWX3" s="427"/>
      <c r="LWY3" s="427"/>
      <c r="LWZ3" s="427"/>
      <c r="LXA3" s="427"/>
      <c r="LXB3" s="427"/>
      <c r="LXC3" s="427"/>
      <c r="LXD3" s="427"/>
      <c r="LXE3" s="427"/>
      <c r="LXF3" s="427"/>
      <c r="LXG3" s="427"/>
      <c r="LXH3" s="427"/>
      <c r="LXI3" s="427"/>
      <c r="LXJ3" s="427"/>
      <c r="LXK3" s="427"/>
      <c r="LXL3" s="427"/>
      <c r="LXM3" s="427"/>
      <c r="LXN3" s="427"/>
      <c r="LXO3" s="427"/>
      <c r="LXP3" s="427"/>
      <c r="LXQ3" s="427"/>
      <c r="LXR3" s="427"/>
      <c r="LXS3" s="427"/>
      <c r="LXT3" s="427"/>
      <c r="LXU3" s="427"/>
      <c r="LXV3" s="427"/>
      <c r="LXW3" s="427"/>
      <c r="LXX3" s="427"/>
      <c r="LXY3" s="427"/>
      <c r="LXZ3" s="427"/>
      <c r="LYA3" s="427"/>
      <c r="LYB3" s="427"/>
      <c r="LYC3" s="427"/>
      <c r="LYD3" s="427"/>
      <c r="LYE3" s="427"/>
      <c r="LYF3" s="427"/>
      <c r="LYG3" s="427"/>
      <c r="LYH3" s="427"/>
      <c r="LYI3" s="427"/>
      <c r="LYJ3" s="427"/>
      <c r="LYK3" s="427"/>
      <c r="LYL3" s="427"/>
      <c r="LYM3" s="427"/>
      <c r="LYN3" s="427"/>
      <c r="LYO3" s="427"/>
      <c r="LYP3" s="427"/>
      <c r="LYQ3" s="427"/>
      <c r="LYR3" s="427"/>
      <c r="LYS3" s="427"/>
      <c r="LYT3" s="427"/>
      <c r="LYU3" s="427"/>
      <c r="LYV3" s="427"/>
      <c r="LYW3" s="427"/>
      <c r="LYX3" s="427"/>
      <c r="LYY3" s="427"/>
      <c r="LYZ3" s="427"/>
      <c r="LZA3" s="427"/>
      <c r="LZB3" s="427"/>
      <c r="LZC3" s="427"/>
      <c r="LZD3" s="427"/>
      <c r="LZE3" s="427"/>
      <c r="LZF3" s="427"/>
      <c r="LZG3" s="427"/>
      <c r="LZH3" s="427"/>
      <c r="LZI3" s="427"/>
      <c r="LZJ3" s="427"/>
      <c r="LZK3" s="427"/>
      <c r="LZL3" s="427"/>
      <c r="LZM3" s="427"/>
      <c r="LZN3" s="427"/>
      <c r="LZO3" s="427"/>
      <c r="LZP3" s="427"/>
      <c r="LZQ3" s="427"/>
      <c r="LZR3" s="427"/>
      <c r="LZS3" s="427"/>
      <c r="LZT3" s="427"/>
      <c r="LZU3" s="427"/>
      <c r="LZV3" s="427"/>
      <c r="LZW3" s="427"/>
      <c r="LZX3" s="427"/>
      <c r="LZY3" s="427"/>
      <c r="LZZ3" s="427"/>
      <c r="MAA3" s="427"/>
      <c r="MAB3" s="427"/>
      <c r="MAC3" s="427"/>
      <c r="MAD3" s="427"/>
      <c r="MAE3" s="427"/>
      <c r="MAF3" s="427"/>
      <c r="MAG3" s="427"/>
      <c r="MAH3" s="427"/>
      <c r="MAI3" s="427"/>
      <c r="MAJ3" s="427"/>
      <c r="MAK3" s="427"/>
      <c r="MAL3" s="427"/>
      <c r="MAM3" s="427"/>
      <c r="MAN3" s="427"/>
      <c r="MAO3" s="427"/>
      <c r="MAP3" s="427"/>
      <c r="MAQ3" s="427"/>
      <c r="MAR3" s="427"/>
      <c r="MAS3" s="427"/>
      <c r="MAT3" s="427"/>
      <c r="MAU3" s="427"/>
      <c r="MAV3" s="427"/>
      <c r="MAW3" s="427"/>
      <c r="MAX3" s="427"/>
      <c r="MAY3" s="427"/>
      <c r="MAZ3" s="427"/>
      <c r="MBA3" s="427"/>
      <c r="MBB3" s="427"/>
      <c r="MBC3" s="427"/>
      <c r="MBD3" s="427"/>
      <c r="MBE3" s="427"/>
      <c r="MBF3" s="427"/>
      <c r="MBG3" s="427"/>
      <c r="MBH3" s="427"/>
      <c r="MBI3" s="427"/>
      <c r="MBJ3" s="427"/>
      <c r="MBK3" s="427"/>
      <c r="MBL3" s="427"/>
      <c r="MBM3" s="427"/>
      <c r="MBN3" s="427"/>
      <c r="MBO3" s="427"/>
      <c r="MBP3" s="427"/>
      <c r="MBQ3" s="427"/>
      <c r="MBR3" s="427"/>
      <c r="MBS3" s="427"/>
      <c r="MBT3" s="427"/>
      <c r="MBU3" s="427"/>
      <c r="MBV3" s="427"/>
      <c r="MBW3" s="427"/>
      <c r="MBX3" s="427"/>
      <c r="MBY3" s="427"/>
      <c r="MBZ3" s="427"/>
      <c r="MCA3" s="427"/>
      <c r="MCB3" s="427"/>
      <c r="MCC3" s="427"/>
      <c r="MCD3" s="427"/>
      <c r="MCE3" s="427"/>
      <c r="MCF3" s="427"/>
      <c r="MCG3" s="427"/>
      <c r="MCH3" s="427"/>
      <c r="MCI3" s="427"/>
      <c r="MCJ3" s="427"/>
      <c r="MCK3" s="427"/>
      <c r="MCL3" s="427"/>
      <c r="MCM3" s="427"/>
      <c r="MCN3" s="427"/>
      <c r="MCO3" s="427"/>
      <c r="MCP3" s="427"/>
      <c r="MCQ3" s="427"/>
      <c r="MCR3" s="427"/>
      <c r="MCS3" s="427"/>
      <c r="MCT3" s="427"/>
      <c r="MCU3" s="427"/>
      <c r="MCV3" s="427"/>
      <c r="MCW3" s="427"/>
      <c r="MCX3" s="427"/>
      <c r="MCY3" s="427"/>
      <c r="MCZ3" s="427"/>
      <c r="MDA3" s="427"/>
      <c r="MDB3" s="427"/>
      <c r="MDC3" s="427"/>
      <c r="MDD3" s="427"/>
      <c r="MDE3" s="427"/>
      <c r="MDF3" s="427"/>
      <c r="MDG3" s="427"/>
      <c r="MDH3" s="427"/>
      <c r="MDI3" s="427"/>
      <c r="MDJ3" s="427"/>
      <c r="MDK3" s="427"/>
      <c r="MDL3" s="427"/>
      <c r="MDM3" s="427"/>
      <c r="MDN3" s="427"/>
      <c r="MDO3" s="427"/>
      <c r="MDP3" s="427"/>
      <c r="MDQ3" s="427"/>
      <c r="MDR3" s="427"/>
      <c r="MDS3" s="427"/>
      <c r="MDT3" s="427"/>
      <c r="MDU3" s="427"/>
      <c r="MDV3" s="427"/>
      <c r="MDW3" s="427"/>
      <c r="MDX3" s="427"/>
      <c r="MDY3" s="427"/>
      <c r="MDZ3" s="427"/>
      <c r="MEA3" s="427"/>
      <c r="MEB3" s="427"/>
      <c r="MEC3" s="427"/>
      <c r="MED3" s="427"/>
      <c r="MEE3" s="427"/>
      <c r="MEF3" s="427"/>
      <c r="MEG3" s="427"/>
      <c r="MEH3" s="427"/>
      <c r="MEI3" s="427"/>
      <c r="MEJ3" s="427"/>
      <c r="MEK3" s="427"/>
      <c r="MEL3" s="427"/>
      <c r="MEM3" s="427"/>
      <c r="MEN3" s="427"/>
      <c r="MEO3" s="427"/>
      <c r="MEP3" s="427"/>
      <c r="MEQ3" s="427"/>
      <c r="MER3" s="427"/>
      <c r="MES3" s="427"/>
      <c r="MET3" s="427"/>
      <c r="MEU3" s="427"/>
      <c r="MEV3" s="427"/>
      <c r="MEW3" s="427"/>
      <c r="MEX3" s="427"/>
      <c r="MEY3" s="427"/>
      <c r="MEZ3" s="427"/>
      <c r="MFA3" s="427"/>
      <c r="MFB3" s="427"/>
      <c r="MFC3" s="427"/>
      <c r="MFD3" s="427"/>
      <c r="MFE3" s="427"/>
      <c r="MFF3" s="427"/>
      <c r="MFG3" s="427"/>
      <c r="MFH3" s="427"/>
      <c r="MFI3" s="427"/>
      <c r="MFJ3" s="427"/>
      <c r="MFK3" s="427"/>
      <c r="MFL3" s="427"/>
      <c r="MFM3" s="427"/>
      <c r="MFN3" s="427"/>
      <c r="MFO3" s="427"/>
      <c r="MFP3" s="427"/>
      <c r="MFQ3" s="427"/>
      <c r="MFR3" s="427"/>
      <c r="MFS3" s="427"/>
      <c r="MFT3" s="427"/>
      <c r="MFU3" s="427"/>
      <c r="MFV3" s="427"/>
      <c r="MFW3" s="427"/>
      <c r="MFX3" s="427"/>
      <c r="MFY3" s="427"/>
      <c r="MFZ3" s="427"/>
      <c r="MGA3" s="427"/>
      <c r="MGB3" s="427"/>
      <c r="MGC3" s="427"/>
      <c r="MGD3" s="427"/>
      <c r="MGE3" s="427"/>
      <c r="MGF3" s="427"/>
      <c r="MGG3" s="427"/>
      <c r="MGH3" s="427"/>
      <c r="MGI3" s="427"/>
      <c r="MGJ3" s="427"/>
      <c r="MGK3" s="427"/>
      <c r="MGL3" s="427"/>
      <c r="MGM3" s="427"/>
      <c r="MGN3" s="427"/>
      <c r="MGO3" s="427"/>
      <c r="MGP3" s="427"/>
      <c r="MGQ3" s="427"/>
      <c r="MGR3" s="427"/>
      <c r="MGS3" s="427"/>
      <c r="MGT3" s="427"/>
      <c r="MGU3" s="427"/>
      <c r="MGV3" s="427"/>
      <c r="MGW3" s="427"/>
      <c r="MGX3" s="427"/>
      <c r="MGY3" s="427"/>
      <c r="MGZ3" s="427"/>
      <c r="MHA3" s="427"/>
      <c r="MHB3" s="427"/>
      <c r="MHC3" s="427"/>
      <c r="MHD3" s="427"/>
      <c r="MHE3" s="427"/>
      <c r="MHF3" s="427"/>
      <c r="MHG3" s="427"/>
      <c r="MHH3" s="427"/>
      <c r="MHI3" s="427"/>
      <c r="MHJ3" s="427"/>
      <c r="MHK3" s="427"/>
      <c r="MHL3" s="427"/>
      <c r="MHM3" s="427"/>
      <c r="MHN3" s="427"/>
      <c r="MHO3" s="427"/>
      <c r="MHP3" s="427"/>
      <c r="MHQ3" s="427"/>
      <c r="MHR3" s="427"/>
      <c r="MHS3" s="427"/>
      <c r="MHT3" s="427"/>
      <c r="MHU3" s="427"/>
      <c r="MHV3" s="427"/>
      <c r="MHW3" s="427"/>
      <c r="MHX3" s="427"/>
      <c r="MHY3" s="427"/>
      <c r="MHZ3" s="427"/>
      <c r="MIA3" s="427"/>
      <c r="MIB3" s="427"/>
      <c r="MIC3" s="427"/>
      <c r="MID3" s="427"/>
      <c r="MIE3" s="427"/>
      <c r="MIF3" s="427"/>
      <c r="MIG3" s="427"/>
      <c r="MIH3" s="427"/>
      <c r="MII3" s="427"/>
      <c r="MIJ3" s="427"/>
      <c r="MIK3" s="427"/>
      <c r="MIL3" s="427"/>
      <c r="MIM3" s="427"/>
      <c r="MIN3" s="427"/>
      <c r="MIO3" s="427"/>
      <c r="MIP3" s="427"/>
      <c r="MIQ3" s="427"/>
      <c r="MIR3" s="427"/>
      <c r="MIS3" s="427"/>
      <c r="MIT3" s="427"/>
      <c r="MIU3" s="427"/>
      <c r="MIV3" s="427"/>
      <c r="MIW3" s="427"/>
      <c r="MIX3" s="427"/>
      <c r="MIY3" s="427"/>
      <c r="MIZ3" s="427"/>
      <c r="MJA3" s="427"/>
      <c r="MJB3" s="427"/>
      <c r="MJC3" s="427"/>
      <c r="MJD3" s="427"/>
      <c r="MJE3" s="427"/>
      <c r="MJF3" s="427"/>
      <c r="MJG3" s="427"/>
      <c r="MJH3" s="427"/>
      <c r="MJI3" s="427"/>
      <c r="MJJ3" s="427"/>
      <c r="MJK3" s="427"/>
      <c r="MJL3" s="427"/>
      <c r="MJM3" s="427"/>
      <c r="MJN3" s="427"/>
      <c r="MJO3" s="427"/>
      <c r="MJP3" s="427"/>
      <c r="MJQ3" s="427"/>
      <c r="MJR3" s="427"/>
      <c r="MJS3" s="427"/>
      <c r="MJT3" s="427"/>
      <c r="MJU3" s="427"/>
      <c r="MJV3" s="427"/>
      <c r="MJW3" s="427"/>
      <c r="MJX3" s="427"/>
      <c r="MJY3" s="427"/>
      <c r="MJZ3" s="427"/>
      <c r="MKA3" s="427"/>
      <c r="MKB3" s="427"/>
      <c r="MKC3" s="427"/>
      <c r="MKD3" s="427"/>
      <c r="MKE3" s="427"/>
      <c r="MKF3" s="427"/>
      <c r="MKG3" s="427"/>
      <c r="MKH3" s="427"/>
      <c r="MKI3" s="427"/>
      <c r="MKJ3" s="427"/>
      <c r="MKK3" s="427"/>
      <c r="MKL3" s="427"/>
      <c r="MKM3" s="427"/>
      <c r="MKN3" s="427"/>
      <c r="MKO3" s="427"/>
      <c r="MKP3" s="427"/>
      <c r="MKQ3" s="427"/>
      <c r="MKR3" s="427"/>
      <c r="MKS3" s="427"/>
      <c r="MKT3" s="427"/>
      <c r="MKU3" s="427"/>
      <c r="MKV3" s="427"/>
      <c r="MKW3" s="427"/>
      <c r="MKX3" s="427"/>
      <c r="MKY3" s="427"/>
      <c r="MKZ3" s="427"/>
      <c r="MLA3" s="427"/>
      <c r="MLB3" s="427"/>
      <c r="MLC3" s="427"/>
      <c r="MLD3" s="427"/>
      <c r="MLE3" s="427"/>
      <c r="MLF3" s="427"/>
      <c r="MLG3" s="427"/>
      <c r="MLH3" s="427"/>
      <c r="MLI3" s="427"/>
      <c r="MLJ3" s="427"/>
      <c r="MLK3" s="427"/>
      <c r="MLL3" s="427"/>
      <c r="MLM3" s="427"/>
      <c r="MLN3" s="427"/>
      <c r="MLO3" s="427"/>
      <c r="MLP3" s="427"/>
      <c r="MLQ3" s="427"/>
      <c r="MLR3" s="427"/>
      <c r="MLS3" s="427"/>
      <c r="MLT3" s="427"/>
      <c r="MLU3" s="427"/>
      <c r="MLV3" s="427"/>
      <c r="MLW3" s="427"/>
      <c r="MLX3" s="427"/>
      <c r="MLY3" s="427"/>
      <c r="MLZ3" s="427"/>
      <c r="MMA3" s="427"/>
      <c r="MMB3" s="427"/>
      <c r="MMC3" s="427"/>
      <c r="MMD3" s="427"/>
      <c r="MME3" s="427"/>
      <c r="MMF3" s="427"/>
      <c r="MMG3" s="427"/>
      <c r="MMH3" s="427"/>
      <c r="MMI3" s="427"/>
      <c r="MMJ3" s="427"/>
      <c r="MMK3" s="427"/>
      <c r="MML3" s="427"/>
      <c r="MMM3" s="427"/>
      <c r="MMN3" s="427"/>
      <c r="MMO3" s="427"/>
      <c r="MMP3" s="427"/>
      <c r="MMQ3" s="427"/>
      <c r="MMR3" s="427"/>
      <c r="MMS3" s="427"/>
      <c r="MMT3" s="427"/>
      <c r="MMU3" s="427"/>
      <c r="MMV3" s="427"/>
      <c r="MMW3" s="427"/>
      <c r="MMX3" s="427"/>
      <c r="MMY3" s="427"/>
      <c r="MMZ3" s="427"/>
      <c r="MNA3" s="427"/>
      <c r="MNB3" s="427"/>
      <c r="MNC3" s="427"/>
      <c r="MND3" s="427"/>
      <c r="MNE3" s="427"/>
      <c r="MNF3" s="427"/>
      <c r="MNG3" s="427"/>
      <c r="MNH3" s="427"/>
      <c r="MNI3" s="427"/>
      <c r="MNJ3" s="427"/>
      <c r="MNK3" s="427"/>
      <c r="MNL3" s="427"/>
      <c r="MNM3" s="427"/>
      <c r="MNN3" s="427"/>
      <c r="MNO3" s="427"/>
      <c r="MNP3" s="427"/>
      <c r="MNQ3" s="427"/>
      <c r="MNR3" s="427"/>
      <c r="MNS3" s="427"/>
      <c r="MNT3" s="427"/>
      <c r="MNU3" s="427"/>
      <c r="MNV3" s="427"/>
      <c r="MNW3" s="427"/>
      <c r="MNX3" s="427"/>
      <c r="MNY3" s="427"/>
      <c r="MNZ3" s="427"/>
      <c r="MOA3" s="427"/>
      <c r="MOB3" s="427"/>
      <c r="MOC3" s="427"/>
      <c r="MOD3" s="427"/>
      <c r="MOE3" s="427"/>
      <c r="MOF3" s="427"/>
      <c r="MOG3" s="427"/>
      <c r="MOH3" s="427"/>
      <c r="MOI3" s="427"/>
      <c r="MOJ3" s="427"/>
      <c r="MOK3" s="427"/>
      <c r="MOL3" s="427"/>
      <c r="MOM3" s="427"/>
      <c r="MON3" s="427"/>
      <c r="MOO3" s="427"/>
      <c r="MOP3" s="427"/>
      <c r="MOQ3" s="427"/>
      <c r="MOR3" s="427"/>
      <c r="MOS3" s="427"/>
      <c r="MOT3" s="427"/>
      <c r="MOU3" s="427"/>
      <c r="MOV3" s="427"/>
      <c r="MOW3" s="427"/>
      <c r="MOX3" s="427"/>
      <c r="MOY3" s="427"/>
      <c r="MOZ3" s="427"/>
      <c r="MPA3" s="427"/>
      <c r="MPB3" s="427"/>
      <c r="MPC3" s="427"/>
      <c r="MPD3" s="427"/>
      <c r="MPE3" s="427"/>
      <c r="MPF3" s="427"/>
      <c r="MPG3" s="427"/>
      <c r="MPH3" s="427"/>
      <c r="MPI3" s="427"/>
      <c r="MPJ3" s="427"/>
      <c r="MPK3" s="427"/>
      <c r="MPL3" s="427"/>
      <c r="MPM3" s="427"/>
      <c r="MPN3" s="427"/>
      <c r="MPO3" s="427"/>
      <c r="MPP3" s="427"/>
      <c r="MPQ3" s="427"/>
      <c r="MPR3" s="427"/>
      <c r="MPS3" s="427"/>
      <c r="MPT3" s="427"/>
      <c r="MPU3" s="427"/>
      <c r="MPV3" s="427"/>
      <c r="MPW3" s="427"/>
      <c r="MPX3" s="427"/>
      <c r="MPY3" s="427"/>
      <c r="MPZ3" s="427"/>
      <c r="MQA3" s="427"/>
      <c r="MQB3" s="427"/>
      <c r="MQC3" s="427"/>
      <c r="MQD3" s="427"/>
      <c r="MQE3" s="427"/>
      <c r="MQF3" s="427"/>
      <c r="MQG3" s="427"/>
      <c r="MQH3" s="427"/>
      <c r="MQI3" s="427"/>
      <c r="MQJ3" s="427"/>
      <c r="MQK3" s="427"/>
      <c r="MQL3" s="427"/>
      <c r="MQM3" s="427"/>
      <c r="MQN3" s="427"/>
      <c r="MQO3" s="427"/>
      <c r="MQP3" s="427"/>
      <c r="MQQ3" s="427"/>
      <c r="MQR3" s="427"/>
      <c r="MQS3" s="427"/>
      <c r="MQT3" s="427"/>
      <c r="MQU3" s="427"/>
      <c r="MQV3" s="427"/>
      <c r="MQW3" s="427"/>
      <c r="MQX3" s="427"/>
      <c r="MQY3" s="427"/>
      <c r="MQZ3" s="427"/>
      <c r="MRA3" s="427"/>
      <c r="MRB3" s="427"/>
      <c r="MRC3" s="427"/>
      <c r="MRD3" s="427"/>
      <c r="MRE3" s="427"/>
      <c r="MRF3" s="427"/>
      <c r="MRG3" s="427"/>
      <c r="MRH3" s="427"/>
      <c r="MRI3" s="427"/>
      <c r="MRJ3" s="427"/>
      <c r="MRK3" s="427"/>
      <c r="MRL3" s="427"/>
      <c r="MRM3" s="427"/>
      <c r="MRN3" s="427"/>
      <c r="MRO3" s="427"/>
      <c r="MRP3" s="427"/>
      <c r="MRQ3" s="427"/>
      <c r="MRR3" s="427"/>
      <c r="MRS3" s="427"/>
      <c r="MRT3" s="427"/>
      <c r="MRU3" s="427"/>
      <c r="MRV3" s="427"/>
      <c r="MRW3" s="427"/>
      <c r="MRX3" s="427"/>
      <c r="MRY3" s="427"/>
      <c r="MRZ3" s="427"/>
      <c r="MSA3" s="427"/>
      <c r="MSB3" s="427"/>
      <c r="MSC3" s="427"/>
      <c r="MSD3" s="427"/>
      <c r="MSE3" s="427"/>
      <c r="MSF3" s="427"/>
      <c r="MSG3" s="427"/>
      <c r="MSH3" s="427"/>
      <c r="MSI3" s="427"/>
      <c r="MSJ3" s="427"/>
      <c r="MSK3" s="427"/>
      <c r="MSL3" s="427"/>
      <c r="MSM3" s="427"/>
      <c r="MSN3" s="427"/>
      <c r="MSO3" s="427"/>
      <c r="MSP3" s="427"/>
      <c r="MSQ3" s="427"/>
      <c r="MSR3" s="427"/>
      <c r="MSS3" s="427"/>
      <c r="MST3" s="427"/>
      <c r="MSU3" s="427"/>
      <c r="MSV3" s="427"/>
      <c r="MSW3" s="427"/>
      <c r="MSX3" s="427"/>
      <c r="MSY3" s="427"/>
      <c r="MSZ3" s="427"/>
      <c r="MTA3" s="427"/>
      <c r="MTB3" s="427"/>
      <c r="MTC3" s="427"/>
      <c r="MTD3" s="427"/>
      <c r="MTE3" s="427"/>
      <c r="MTF3" s="427"/>
      <c r="MTG3" s="427"/>
      <c r="MTH3" s="427"/>
      <c r="MTI3" s="427"/>
      <c r="MTJ3" s="427"/>
      <c r="MTK3" s="427"/>
      <c r="MTL3" s="427"/>
      <c r="MTM3" s="427"/>
      <c r="MTN3" s="427"/>
      <c r="MTO3" s="427"/>
      <c r="MTP3" s="427"/>
      <c r="MTQ3" s="427"/>
      <c r="MTR3" s="427"/>
      <c r="MTS3" s="427"/>
      <c r="MTT3" s="427"/>
      <c r="MTU3" s="427"/>
      <c r="MTV3" s="427"/>
      <c r="MTW3" s="427"/>
      <c r="MTX3" s="427"/>
      <c r="MTY3" s="427"/>
      <c r="MTZ3" s="427"/>
      <c r="MUA3" s="427"/>
      <c r="MUB3" s="427"/>
      <c r="MUC3" s="427"/>
      <c r="MUD3" s="427"/>
      <c r="MUE3" s="427"/>
      <c r="MUF3" s="427"/>
      <c r="MUG3" s="427"/>
      <c r="MUH3" s="427"/>
      <c r="MUI3" s="427"/>
      <c r="MUJ3" s="427"/>
      <c r="MUK3" s="427"/>
      <c r="MUL3" s="427"/>
      <c r="MUM3" s="427"/>
      <c r="MUN3" s="427"/>
      <c r="MUO3" s="427"/>
      <c r="MUP3" s="427"/>
      <c r="MUQ3" s="427"/>
      <c r="MUR3" s="427"/>
      <c r="MUS3" s="427"/>
      <c r="MUT3" s="427"/>
      <c r="MUU3" s="427"/>
      <c r="MUV3" s="427"/>
      <c r="MUW3" s="427"/>
      <c r="MUX3" s="427"/>
      <c r="MUY3" s="427"/>
      <c r="MUZ3" s="427"/>
      <c r="MVA3" s="427"/>
      <c r="MVB3" s="427"/>
      <c r="MVC3" s="427"/>
      <c r="MVD3" s="427"/>
      <c r="MVE3" s="427"/>
      <c r="MVF3" s="427"/>
      <c r="MVG3" s="427"/>
      <c r="MVH3" s="427"/>
      <c r="MVI3" s="427"/>
      <c r="MVJ3" s="427"/>
      <c r="MVK3" s="427"/>
      <c r="MVL3" s="427"/>
      <c r="MVM3" s="427"/>
      <c r="MVN3" s="427"/>
      <c r="MVO3" s="427"/>
      <c r="MVP3" s="427"/>
      <c r="MVQ3" s="427"/>
      <c r="MVR3" s="427"/>
      <c r="MVS3" s="427"/>
      <c r="MVT3" s="427"/>
      <c r="MVU3" s="427"/>
      <c r="MVV3" s="427"/>
      <c r="MVW3" s="427"/>
      <c r="MVX3" s="427"/>
      <c r="MVY3" s="427"/>
      <c r="MVZ3" s="427"/>
      <c r="MWA3" s="427"/>
      <c r="MWB3" s="427"/>
      <c r="MWC3" s="427"/>
      <c r="MWD3" s="427"/>
      <c r="MWE3" s="427"/>
      <c r="MWF3" s="427"/>
      <c r="MWG3" s="427"/>
      <c r="MWH3" s="427"/>
      <c r="MWI3" s="427"/>
      <c r="MWJ3" s="427"/>
      <c r="MWK3" s="427"/>
      <c r="MWL3" s="427"/>
      <c r="MWM3" s="427"/>
      <c r="MWN3" s="427"/>
      <c r="MWO3" s="427"/>
      <c r="MWP3" s="427"/>
      <c r="MWQ3" s="427"/>
      <c r="MWR3" s="427"/>
      <c r="MWS3" s="427"/>
      <c r="MWT3" s="427"/>
      <c r="MWU3" s="427"/>
      <c r="MWV3" s="427"/>
      <c r="MWW3" s="427"/>
      <c r="MWX3" s="427"/>
      <c r="MWY3" s="427"/>
      <c r="MWZ3" s="427"/>
      <c r="MXA3" s="427"/>
      <c r="MXB3" s="427"/>
      <c r="MXC3" s="427"/>
      <c r="MXD3" s="427"/>
      <c r="MXE3" s="427"/>
      <c r="MXF3" s="427"/>
      <c r="MXG3" s="427"/>
      <c r="MXH3" s="427"/>
      <c r="MXI3" s="427"/>
      <c r="MXJ3" s="427"/>
      <c r="MXK3" s="427"/>
      <c r="MXL3" s="427"/>
      <c r="MXM3" s="427"/>
      <c r="MXN3" s="427"/>
      <c r="MXO3" s="427"/>
      <c r="MXP3" s="427"/>
      <c r="MXQ3" s="427"/>
      <c r="MXR3" s="427"/>
      <c r="MXS3" s="427"/>
      <c r="MXT3" s="427"/>
      <c r="MXU3" s="427"/>
      <c r="MXV3" s="427"/>
      <c r="MXW3" s="427"/>
      <c r="MXX3" s="427"/>
      <c r="MXY3" s="427"/>
      <c r="MXZ3" s="427"/>
      <c r="MYA3" s="427"/>
      <c r="MYB3" s="427"/>
      <c r="MYC3" s="427"/>
      <c r="MYD3" s="427"/>
      <c r="MYE3" s="427"/>
      <c r="MYF3" s="427"/>
      <c r="MYG3" s="427"/>
      <c r="MYH3" s="427"/>
      <c r="MYI3" s="427"/>
      <c r="MYJ3" s="427"/>
      <c r="MYK3" s="427"/>
      <c r="MYL3" s="427"/>
      <c r="MYM3" s="427"/>
      <c r="MYN3" s="427"/>
      <c r="MYO3" s="427"/>
      <c r="MYP3" s="427"/>
      <c r="MYQ3" s="427"/>
      <c r="MYR3" s="427"/>
      <c r="MYS3" s="427"/>
      <c r="MYT3" s="427"/>
      <c r="MYU3" s="427"/>
      <c r="MYV3" s="427"/>
      <c r="MYW3" s="427"/>
      <c r="MYX3" s="427"/>
      <c r="MYY3" s="427"/>
      <c r="MYZ3" s="427"/>
      <c r="MZA3" s="427"/>
      <c r="MZB3" s="427"/>
      <c r="MZC3" s="427"/>
      <c r="MZD3" s="427"/>
      <c r="MZE3" s="427"/>
      <c r="MZF3" s="427"/>
      <c r="MZG3" s="427"/>
      <c r="MZH3" s="427"/>
      <c r="MZI3" s="427"/>
      <c r="MZJ3" s="427"/>
      <c r="MZK3" s="427"/>
      <c r="MZL3" s="427"/>
      <c r="MZM3" s="427"/>
      <c r="MZN3" s="427"/>
      <c r="MZO3" s="427"/>
      <c r="MZP3" s="427"/>
      <c r="MZQ3" s="427"/>
      <c r="MZR3" s="427"/>
      <c r="MZS3" s="427"/>
      <c r="MZT3" s="427"/>
      <c r="MZU3" s="427"/>
      <c r="MZV3" s="427"/>
      <c r="MZW3" s="427"/>
      <c r="MZX3" s="427"/>
      <c r="MZY3" s="427"/>
      <c r="MZZ3" s="427"/>
      <c r="NAA3" s="427"/>
      <c r="NAB3" s="427"/>
      <c r="NAC3" s="427"/>
      <c r="NAD3" s="427"/>
      <c r="NAE3" s="427"/>
      <c r="NAF3" s="427"/>
      <c r="NAG3" s="427"/>
      <c r="NAH3" s="427"/>
      <c r="NAI3" s="427"/>
      <c r="NAJ3" s="427"/>
      <c r="NAK3" s="427"/>
      <c r="NAL3" s="427"/>
      <c r="NAM3" s="427"/>
      <c r="NAN3" s="427"/>
      <c r="NAO3" s="427"/>
      <c r="NAP3" s="427"/>
      <c r="NAQ3" s="427"/>
      <c r="NAR3" s="427"/>
      <c r="NAS3" s="427"/>
      <c r="NAT3" s="427"/>
      <c r="NAU3" s="427"/>
      <c r="NAV3" s="427"/>
      <c r="NAW3" s="427"/>
      <c r="NAX3" s="427"/>
      <c r="NAY3" s="427"/>
      <c r="NAZ3" s="427"/>
      <c r="NBA3" s="427"/>
      <c r="NBB3" s="427"/>
      <c r="NBC3" s="427"/>
      <c r="NBD3" s="427"/>
      <c r="NBE3" s="427"/>
      <c r="NBF3" s="427"/>
      <c r="NBG3" s="427"/>
      <c r="NBH3" s="427"/>
      <c r="NBI3" s="427"/>
      <c r="NBJ3" s="427"/>
      <c r="NBK3" s="427"/>
      <c r="NBL3" s="427"/>
      <c r="NBM3" s="427"/>
      <c r="NBN3" s="427"/>
      <c r="NBO3" s="427"/>
      <c r="NBP3" s="427"/>
      <c r="NBQ3" s="427"/>
      <c r="NBR3" s="427"/>
      <c r="NBS3" s="427"/>
      <c r="NBT3" s="427"/>
      <c r="NBU3" s="427"/>
      <c r="NBV3" s="427"/>
      <c r="NBW3" s="427"/>
      <c r="NBX3" s="427"/>
      <c r="NBY3" s="427"/>
      <c r="NBZ3" s="427"/>
      <c r="NCA3" s="427"/>
      <c r="NCB3" s="427"/>
      <c r="NCC3" s="427"/>
      <c r="NCD3" s="427"/>
      <c r="NCE3" s="427"/>
      <c r="NCF3" s="427"/>
      <c r="NCG3" s="427"/>
      <c r="NCH3" s="427"/>
      <c r="NCI3" s="427"/>
      <c r="NCJ3" s="427"/>
      <c r="NCK3" s="427"/>
      <c r="NCL3" s="427"/>
      <c r="NCM3" s="427"/>
      <c r="NCN3" s="427"/>
      <c r="NCO3" s="427"/>
      <c r="NCP3" s="427"/>
      <c r="NCQ3" s="427"/>
      <c r="NCR3" s="427"/>
      <c r="NCS3" s="427"/>
      <c r="NCT3" s="427"/>
      <c r="NCU3" s="427"/>
      <c r="NCV3" s="427"/>
      <c r="NCW3" s="427"/>
      <c r="NCX3" s="427"/>
      <c r="NCY3" s="427"/>
      <c r="NCZ3" s="427"/>
      <c r="NDA3" s="427"/>
      <c r="NDB3" s="427"/>
      <c r="NDC3" s="427"/>
      <c r="NDD3" s="427"/>
      <c r="NDE3" s="427"/>
      <c r="NDF3" s="427"/>
      <c r="NDG3" s="427"/>
      <c r="NDH3" s="427"/>
      <c r="NDI3" s="427"/>
      <c r="NDJ3" s="427"/>
      <c r="NDK3" s="427"/>
      <c r="NDL3" s="427"/>
      <c r="NDM3" s="427"/>
      <c r="NDN3" s="427"/>
      <c r="NDO3" s="427"/>
      <c r="NDP3" s="427"/>
      <c r="NDQ3" s="427"/>
      <c r="NDR3" s="427"/>
      <c r="NDS3" s="427"/>
      <c r="NDT3" s="427"/>
      <c r="NDU3" s="427"/>
      <c r="NDV3" s="427"/>
      <c r="NDW3" s="427"/>
      <c r="NDX3" s="427"/>
      <c r="NDY3" s="427"/>
      <c r="NDZ3" s="427"/>
      <c r="NEA3" s="427"/>
      <c r="NEB3" s="427"/>
      <c r="NEC3" s="427"/>
      <c r="NED3" s="427"/>
      <c r="NEE3" s="427"/>
      <c r="NEF3" s="427"/>
      <c r="NEG3" s="427"/>
      <c r="NEH3" s="427"/>
      <c r="NEI3" s="427"/>
      <c r="NEJ3" s="427"/>
      <c r="NEK3" s="427"/>
      <c r="NEL3" s="427"/>
      <c r="NEM3" s="427"/>
      <c r="NEN3" s="427"/>
      <c r="NEO3" s="427"/>
      <c r="NEP3" s="427"/>
      <c r="NEQ3" s="427"/>
      <c r="NER3" s="427"/>
      <c r="NES3" s="427"/>
      <c r="NET3" s="427"/>
      <c r="NEU3" s="427"/>
      <c r="NEV3" s="427"/>
      <c r="NEW3" s="427"/>
      <c r="NEX3" s="427"/>
      <c r="NEY3" s="427"/>
      <c r="NEZ3" s="427"/>
      <c r="NFA3" s="427"/>
      <c r="NFB3" s="427"/>
      <c r="NFC3" s="427"/>
      <c r="NFD3" s="427"/>
      <c r="NFE3" s="427"/>
      <c r="NFF3" s="427"/>
      <c r="NFG3" s="427"/>
      <c r="NFH3" s="427"/>
      <c r="NFI3" s="427"/>
      <c r="NFJ3" s="427"/>
      <c r="NFK3" s="427"/>
      <c r="NFL3" s="427"/>
      <c r="NFM3" s="427"/>
      <c r="NFN3" s="427"/>
      <c r="NFO3" s="427"/>
      <c r="NFP3" s="427"/>
      <c r="NFQ3" s="427"/>
      <c r="NFR3" s="427"/>
      <c r="NFS3" s="427"/>
      <c r="NFT3" s="427"/>
      <c r="NFU3" s="427"/>
      <c r="NFV3" s="427"/>
      <c r="NFW3" s="427"/>
      <c r="NFX3" s="427"/>
      <c r="NFY3" s="427"/>
      <c r="NFZ3" s="427"/>
      <c r="NGA3" s="427"/>
      <c r="NGB3" s="427"/>
      <c r="NGC3" s="427"/>
      <c r="NGD3" s="427"/>
      <c r="NGE3" s="427"/>
      <c r="NGF3" s="427"/>
      <c r="NGG3" s="427"/>
      <c r="NGH3" s="427"/>
      <c r="NGI3" s="427"/>
      <c r="NGJ3" s="427"/>
      <c r="NGK3" s="427"/>
      <c r="NGL3" s="427"/>
      <c r="NGM3" s="427"/>
      <c r="NGN3" s="427"/>
      <c r="NGO3" s="427"/>
      <c r="NGP3" s="427"/>
      <c r="NGQ3" s="427"/>
      <c r="NGR3" s="427"/>
      <c r="NGS3" s="427"/>
      <c r="NGT3" s="427"/>
      <c r="NGU3" s="427"/>
      <c r="NGV3" s="427"/>
      <c r="NGW3" s="427"/>
      <c r="NGX3" s="427"/>
      <c r="NGY3" s="427"/>
      <c r="NGZ3" s="427"/>
      <c r="NHA3" s="427"/>
      <c r="NHB3" s="427"/>
      <c r="NHC3" s="427"/>
      <c r="NHD3" s="427"/>
      <c r="NHE3" s="427"/>
      <c r="NHF3" s="427"/>
      <c r="NHG3" s="427"/>
      <c r="NHH3" s="427"/>
      <c r="NHI3" s="427"/>
      <c r="NHJ3" s="427"/>
      <c r="NHK3" s="427"/>
      <c r="NHL3" s="427"/>
      <c r="NHM3" s="427"/>
      <c r="NHN3" s="427"/>
      <c r="NHO3" s="427"/>
      <c r="NHP3" s="427"/>
      <c r="NHQ3" s="427"/>
      <c r="NHR3" s="427"/>
      <c r="NHS3" s="427"/>
      <c r="NHT3" s="427"/>
      <c r="NHU3" s="427"/>
      <c r="NHV3" s="427"/>
      <c r="NHW3" s="427"/>
      <c r="NHX3" s="427"/>
      <c r="NHY3" s="427"/>
      <c r="NHZ3" s="427"/>
      <c r="NIA3" s="427"/>
      <c r="NIB3" s="427"/>
      <c r="NIC3" s="427"/>
      <c r="NID3" s="427"/>
      <c r="NIE3" s="427"/>
      <c r="NIF3" s="427"/>
      <c r="NIG3" s="427"/>
      <c r="NIH3" s="427"/>
      <c r="NII3" s="427"/>
      <c r="NIJ3" s="427"/>
      <c r="NIK3" s="427"/>
      <c r="NIL3" s="427"/>
      <c r="NIM3" s="427"/>
      <c r="NIN3" s="427"/>
      <c r="NIO3" s="427"/>
      <c r="NIP3" s="427"/>
      <c r="NIQ3" s="427"/>
      <c r="NIR3" s="427"/>
      <c r="NIS3" s="427"/>
      <c r="NIT3" s="427"/>
      <c r="NIU3" s="427"/>
      <c r="NIV3" s="427"/>
      <c r="NIW3" s="427"/>
      <c r="NIX3" s="427"/>
      <c r="NIY3" s="427"/>
      <c r="NIZ3" s="427"/>
      <c r="NJA3" s="427"/>
      <c r="NJB3" s="427"/>
      <c r="NJC3" s="427"/>
      <c r="NJD3" s="427"/>
      <c r="NJE3" s="427"/>
      <c r="NJF3" s="427"/>
      <c r="NJG3" s="427"/>
      <c r="NJH3" s="427"/>
      <c r="NJI3" s="427"/>
      <c r="NJJ3" s="427"/>
      <c r="NJK3" s="427"/>
      <c r="NJL3" s="427"/>
      <c r="NJM3" s="427"/>
      <c r="NJN3" s="427"/>
      <c r="NJO3" s="427"/>
      <c r="NJP3" s="427"/>
      <c r="NJQ3" s="427"/>
      <c r="NJR3" s="427"/>
      <c r="NJS3" s="427"/>
      <c r="NJT3" s="427"/>
      <c r="NJU3" s="427"/>
      <c r="NJV3" s="427"/>
      <c r="NJW3" s="427"/>
      <c r="NJX3" s="427"/>
      <c r="NJY3" s="427"/>
      <c r="NJZ3" s="427"/>
      <c r="NKA3" s="427"/>
      <c r="NKB3" s="427"/>
      <c r="NKC3" s="427"/>
      <c r="NKD3" s="427"/>
      <c r="NKE3" s="427"/>
      <c r="NKF3" s="427"/>
      <c r="NKG3" s="427"/>
      <c r="NKH3" s="427"/>
      <c r="NKI3" s="427"/>
      <c r="NKJ3" s="427"/>
      <c r="NKK3" s="427"/>
      <c r="NKL3" s="427"/>
      <c r="NKM3" s="427"/>
      <c r="NKN3" s="427"/>
      <c r="NKO3" s="427"/>
      <c r="NKP3" s="427"/>
      <c r="NKQ3" s="427"/>
      <c r="NKR3" s="427"/>
      <c r="NKS3" s="427"/>
      <c r="NKT3" s="427"/>
      <c r="NKU3" s="427"/>
      <c r="NKV3" s="427"/>
      <c r="NKW3" s="427"/>
      <c r="NKX3" s="427"/>
      <c r="NKY3" s="427"/>
      <c r="NKZ3" s="427"/>
      <c r="NLA3" s="427"/>
      <c r="NLB3" s="427"/>
      <c r="NLC3" s="427"/>
      <c r="NLD3" s="427"/>
      <c r="NLE3" s="427"/>
      <c r="NLF3" s="427"/>
      <c r="NLG3" s="427"/>
      <c r="NLH3" s="427"/>
      <c r="NLI3" s="427"/>
      <c r="NLJ3" s="427"/>
      <c r="NLK3" s="427"/>
      <c r="NLL3" s="427"/>
      <c r="NLM3" s="427"/>
      <c r="NLN3" s="427"/>
      <c r="NLO3" s="427"/>
      <c r="NLP3" s="427"/>
      <c r="NLQ3" s="427"/>
      <c r="NLR3" s="427"/>
      <c r="NLS3" s="427"/>
      <c r="NLT3" s="427"/>
      <c r="NLU3" s="427"/>
      <c r="NLV3" s="427"/>
      <c r="NLW3" s="427"/>
      <c r="NLX3" s="427"/>
      <c r="NLY3" s="427"/>
      <c r="NLZ3" s="427"/>
      <c r="NMA3" s="427"/>
      <c r="NMB3" s="427"/>
      <c r="NMC3" s="427"/>
      <c r="NMD3" s="427"/>
      <c r="NME3" s="427"/>
      <c r="NMF3" s="427"/>
      <c r="NMG3" s="427"/>
      <c r="NMH3" s="427"/>
      <c r="NMI3" s="427"/>
      <c r="NMJ3" s="427"/>
      <c r="NMK3" s="427"/>
      <c r="NML3" s="427"/>
      <c r="NMM3" s="427"/>
      <c r="NMN3" s="427"/>
      <c r="NMO3" s="427"/>
      <c r="NMP3" s="427"/>
      <c r="NMQ3" s="427"/>
      <c r="NMR3" s="427"/>
      <c r="NMS3" s="427"/>
      <c r="NMT3" s="427"/>
      <c r="NMU3" s="427"/>
      <c r="NMV3" s="427"/>
      <c r="NMW3" s="427"/>
      <c r="NMX3" s="427"/>
      <c r="NMY3" s="427"/>
      <c r="NMZ3" s="427"/>
      <c r="NNA3" s="427"/>
      <c r="NNB3" s="427"/>
      <c r="NNC3" s="427"/>
      <c r="NND3" s="427"/>
      <c r="NNE3" s="427"/>
      <c r="NNF3" s="427"/>
      <c r="NNG3" s="427"/>
      <c r="NNH3" s="427"/>
      <c r="NNI3" s="427"/>
      <c r="NNJ3" s="427"/>
      <c r="NNK3" s="427"/>
      <c r="NNL3" s="427"/>
      <c r="NNM3" s="427"/>
      <c r="NNN3" s="427"/>
      <c r="NNO3" s="427"/>
      <c r="NNP3" s="427"/>
      <c r="NNQ3" s="427"/>
      <c r="NNR3" s="427"/>
      <c r="NNS3" s="427"/>
      <c r="NNT3" s="427"/>
      <c r="NNU3" s="427"/>
      <c r="NNV3" s="427"/>
      <c r="NNW3" s="427"/>
      <c r="NNX3" s="427"/>
      <c r="NNY3" s="427"/>
      <c r="NNZ3" s="427"/>
      <c r="NOA3" s="427"/>
      <c r="NOB3" s="427"/>
      <c r="NOC3" s="427"/>
      <c r="NOD3" s="427"/>
      <c r="NOE3" s="427"/>
      <c r="NOF3" s="427"/>
      <c r="NOG3" s="427"/>
      <c r="NOH3" s="427"/>
      <c r="NOI3" s="427"/>
      <c r="NOJ3" s="427"/>
      <c r="NOK3" s="427"/>
      <c r="NOL3" s="427"/>
      <c r="NOM3" s="427"/>
      <c r="NON3" s="427"/>
      <c r="NOO3" s="427"/>
      <c r="NOP3" s="427"/>
      <c r="NOQ3" s="427"/>
      <c r="NOR3" s="427"/>
      <c r="NOS3" s="427"/>
      <c r="NOT3" s="427"/>
      <c r="NOU3" s="427"/>
      <c r="NOV3" s="427"/>
      <c r="NOW3" s="427"/>
      <c r="NOX3" s="427"/>
      <c r="NOY3" s="427"/>
      <c r="NOZ3" s="427"/>
      <c r="NPA3" s="427"/>
      <c r="NPB3" s="427"/>
      <c r="NPC3" s="427"/>
      <c r="NPD3" s="427"/>
      <c r="NPE3" s="427"/>
      <c r="NPF3" s="427"/>
      <c r="NPG3" s="427"/>
      <c r="NPH3" s="427"/>
      <c r="NPI3" s="427"/>
      <c r="NPJ3" s="427"/>
      <c r="NPK3" s="427"/>
      <c r="NPL3" s="427"/>
      <c r="NPM3" s="427"/>
      <c r="NPN3" s="427"/>
      <c r="NPO3" s="427"/>
      <c r="NPP3" s="427"/>
      <c r="NPQ3" s="427"/>
      <c r="NPR3" s="427"/>
      <c r="NPS3" s="427"/>
      <c r="NPT3" s="427"/>
      <c r="NPU3" s="427"/>
      <c r="NPV3" s="427"/>
      <c r="NPW3" s="427"/>
      <c r="NPX3" s="427"/>
      <c r="NPY3" s="427"/>
      <c r="NPZ3" s="427"/>
      <c r="NQA3" s="427"/>
      <c r="NQB3" s="427"/>
      <c r="NQC3" s="427"/>
      <c r="NQD3" s="427"/>
      <c r="NQE3" s="427"/>
      <c r="NQF3" s="427"/>
      <c r="NQG3" s="427"/>
      <c r="NQH3" s="427"/>
      <c r="NQI3" s="427"/>
      <c r="NQJ3" s="427"/>
      <c r="NQK3" s="427"/>
      <c r="NQL3" s="427"/>
      <c r="NQM3" s="427"/>
      <c r="NQN3" s="427"/>
      <c r="NQO3" s="427"/>
      <c r="NQP3" s="427"/>
      <c r="NQQ3" s="427"/>
      <c r="NQR3" s="427"/>
      <c r="NQS3" s="427"/>
      <c r="NQT3" s="427"/>
      <c r="NQU3" s="427"/>
      <c r="NQV3" s="427"/>
      <c r="NQW3" s="427"/>
      <c r="NQX3" s="427"/>
      <c r="NQY3" s="427"/>
      <c r="NQZ3" s="427"/>
      <c r="NRA3" s="427"/>
      <c r="NRB3" s="427"/>
      <c r="NRC3" s="427"/>
      <c r="NRD3" s="427"/>
      <c r="NRE3" s="427"/>
      <c r="NRF3" s="427"/>
      <c r="NRG3" s="427"/>
      <c r="NRH3" s="427"/>
      <c r="NRI3" s="427"/>
      <c r="NRJ3" s="427"/>
      <c r="NRK3" s="427"/>
      <c r="NRL3" s="427"/>
      <c r="NRM3" s="427"/>
      <c r="NRN3" s="427"/>
      <c r="NRO3" s="427"/>
      <c r="NRP3" s="427"/>
      <c r="NRQ3" s="427"/>
      <c r="NRR3" s="427"/>
      <c r="NRS3" s="427"/>
      <c r="NRT3" s="427"/>
      <c r="NRU3" s="427"/>
      <c r="NRV3" s="427"/>
      <c r="NRW3" s="427"/>
      <c r="NRX3" s="427"/>
      <c r="NRY3" s="427"/>
      <c r="NRZ3" s="427"/>
      <c r="NSA3" s="427"/>
      <c r="NSB3" s="427"/>
      <c r="NSC3" s="427"/>
      <c r="NSD3" s="427"/>
      <c r="NSE3" s="427"/>
      <c r="NSF3" s="427"/>
      <c r="NSG3" s="427"/>
      <c r="NSH3" s="427"/>
      <c r="NSI3" s="427"/>
      <c r="NSJ3" s="427"/>
      <c r="NSK3" s="427"/>
      <c r="NSL3" s="427"/>
      <c r="NSM3" s="427"/>
      <c r="NSN3" s="427"/>
      <c r="NSO3" s="427"/>
      <c r="NSP3" s="427"/>
      <c r="NSQ3" s="427"/>
      <c r="NSR3" s="427"/>
      <c r="NSS3" s="427"/>
      <c r="NST3" s="427"/>
      <c r="NSU3" s="427"/>
      <c r="NSV3" s="427"/>
      <c r="NSW3" s="427"/>
      <c r="NSX3" s="427"/>
      <c r="NSY3" s="427"/>
      <c r="NSZ3" s="427"/>
      <c r="NTA3" s="427"/>
      <c r="NTB3" s="427"/>
      <c r="NTC3" s="427"/>
      <c r="NTD3" s="427"/>
      <c r="NTE3" s="427"/>
      <c r="NTF3" s="427"/>
      <c r="NTG3" s="427"/>
      <c r="NTH3" s="427"/>
      <c r="NTI3" s="427"/>
      <c r="NTJ3" s="427"/>
      <c r="NTK3" s="427"/>
      <c r="NTL3" s="427"/>
      <c r="NTM3" s="427"/>
      <c r="NTN3" s="427"/>
      <c r="NTO3" s="427"/>
      <c r="NTP3" s="427"/>
      <c r="NTQ3" s="427"/>
      <c r="NTR3" s="427"/>
      <c r="NTS3" s="427"/>
      <c r="NTT3" s="427"/>
      <c r="NTU3" s="427"/>
      <c r="NTV3" s="427"/>
      <c r="NTW3" s="427"/>
      <c r="NTX3" s="427"/>
      <c r="NTY3" s="427"/>
      <c r="NTZ3" s="427"/>
      <c r="NUA3" s="427"/>
      <c r="NUB3" s="427"/>
      <c r="NUC3" s="427"/>
      <c r="NUD3" s="427"/>
      <c r="NUE3" s="427"/>
      <c r="NUF3" s="427"/>
      <c r="NUG3" s="427"/>
      <c r="NUH3" s="427"/>
      <c r="NUI3" s="427"/>
      <c r="NUJ3" s="427"/>
      <c r="NUK3" s="427"/>
      <c r="NUL3" s="427"/>
      <c r="NUM3" s="427"/>
      <c r="NUN3" s="427"/>
      <c r="NUO3" s="427"/>
      <c r="NUP3" s="427"/>
      <c r="NUQ3" s="427"/>
      <c r="NUR3" s="427"/>
      <c r="NUS3" s="427"/>
      <c r="NUT3" s="427"/>
      <c r="NUU3" s="427"/>
      <c r="NUV3" s="427"/>
      <c r="NUW3" s="427"/>
      <c r="NUX3" s="427"/>
      <c r="NUY3" s="427"/>
      <c r="NUZ3" s="427"/>
      <c r="NVA3" s="427"/>
      <c r="NVB3" s="427"/>
      <c r="NVC3" s="427"/>
      <c r="NVD3" s="427"/>
      <c r="NVE3" s="427"/>
      <c r="NVF3" s="427"/>
      <c r="NVG3" s="427"/>
      <c r="NVH3" s="427"/>
      <c r="NVI3" s="427"/>
      <c r="NVJ3" s="427"/>
      <c r="NVK3" s="427"/>
      <c r="NVL3" s="427"/>
      <c r="NVM3" s="427"/>
      <c r="NVN3" s="427"/>
      <c r="NVO3" s="427"/>
      <c r="NVP3" s="427"/>
      <c r="NVQ3" s="427"/>
      <c r="NVR3" s="427"/>
      <c r="NVS3" s="427"/>
      <c r="NVT3" s="427"/>
      <c r="NVU3" s="427"/>
      <c r="NVV3" s="427"/>
      <c r="NVW3" s="427"/>
      <c r="NVX3" s="427"/>
      <c r="NVY3" s="427"/>
      <c r="NVZ3" s="427"/>
      <c r="NWA3" s="427"/>
      <c r="NWB3" s="427"/>
      <c r="NWC3" s="427"/>
      <c r="NWD3" s="427"/>
      <c r="NWE3" s="427"/>
      <c r="NWF3" s="427"/>
      <c r="NWG3" s="427"/>
      <c r="NWH3" s="427"/>
      <c r="NWI3" s="427"/>
      <c r="NWJ3" s="427"/>
      <c r="NWK3" s="427"/>
      <c r="NWL3" s="427"/>
      <c r="NWM3" s="427"/>
      <c r="NWN3" s="427"/>
      <c r="NWO3" s="427"/>
      <c r="NWP3" s="427"/>
      <c r="NWQ3" s="427"/>
      <c r="NWR3" s="427"/>
      <c r="NWS3" s="427"/>
      <c r="NWT3" s="427"/>
      <c r="NWU3" s="427"/>
      <c r="NWV3" s="427"/>
      <c r="NWW3" s="427"/>
      <c r="NWX3" s="427"/>
      <c r="NWY3" s="427"/>
      <c r="NWZ3" s="427"/>
      <c r="NXA3" s="427"/>
      <c r="NXB3" s="427"/>
      <c r="NXC3" s="427"/>
      <c r="NXD3" s="427"/>
      <c r="NXE3" s="427"/>
      <c r="NXF3" s="427"/>
      <c r="NXG3" s="427"/>
      <c r="NXH3" s="427"/>
      <c r="NXI3" s="427"/>
      <c r="NXJ3" s="427"/>
      <c r="NXK3" s="427"/>
      <c r="NXL3" s="427"/>
      <c r="NXM3" s="427"/>
      <c r="NXN3" s="427"/>
      <c r="NXO3" s="427"/>
      <c r="NXP3" s="427"/>
      <c r="NXQ3" s="427"/>
      <c r="NXR3" s="427"/>
      <c r="NXS3" s="427"/>
      <c r="NXT3" s="427"/>
      <c r="NXU3" s="427"/>
      <c r="NXV3" s="427"/>
      <c r="NXW3" s="427"/>
      <c r="NXX3" s="427"/>
      <c r="NXY3" s="427"/>
      <c r="NXZ3" s="427"/>
      <c r="NYA3" s="427"/>
      <c r="NYB3" s="427"/>
      <c r="NYC3" s="427"/>
      <c r="NYD3" s="427"/>
      <c r="NYE3" s="427"/>
      <c r="NYF3" s="427"/>
      <c r="NYG3" s="427"/>
      <c r="NYH3" s="427"/>
      <c r="NYI3" s="427"/>
      <c r="NYJ3" s="427"/>
      <c r="NYK3" s="427"/>
      <c r="NYL3" s="427"/>
      <c r="NYM3" s="427"/>
      <c r="NYN3" s="427"/>
      <c r="NYO3" s="427"/>
      <c r="NYP3" s="427"/>
      <c r="NYQ3" s="427"/>
      <c r="NYR3" s="427"/>
      <c r="NYS3" s="427"/>
      <c r="NYT3" s="427"/>
      <c r="NYU3" s="427"/>
      <c r="NYV3" s="427"/>
      <c r="NYW3" s="427"/>
      <c r="NYX3" s="427"/>
      <c r="NYY3" s="427"/>
      <c r="NYZ3" s="427"/>
      <c r="NZA3" s="427"/>
      <c r="NZB3" s="427"/>
      <c r="NZC3" s="427"/>
      <c r="NZD3" s="427"/>
      <c r="NZE3" s="427"/>
      <c r="NZF3" s="427"/>
      <c r="NZG3" s="427"/>
      <c r="NZH3" s="427"/>
      <c r="NZI3" s="427"/>
      <c r="NZJ3" s="427"/>
      <c r="NZK3" s="427"/>
      <c r="NZL3" s="427"/>
      <c r="NZM3" s="427"/>
      <c r="NZN3" s="427"/>
      <c r="NZO3" s="427"/>
      <c r="NZP3" s="427"/>
      <c r="NZQ3" s="427"/>
      <c r="NZR3" s="427"/>
      <c r="NZS3" s="427"/>
      <c r="NZT3" s="427"/>
      <c r="NZU3" s="427"/>
      <c r="NZV3" s="427"/>
      <c r="NZW3" s="427"/>
      <c r="NZX3" s="427"/>
      <c r="NZY3" s="427"/>
      <c r="NZZ3" s="427"/>
      <c r="OAA3" s="427"/>
      <c r="OAB3" s="427"/>
      <c r="OAC3" s="427"/>
      <c r="OAD3" s="427"/>
      <c r="OAE3" s="427"/>
      <c r="OAF3" s="427"/>
      <c r="OAG3" s="427"/>
      <c r="OAH3" s="427"/>
      <c r="OAI3" s="427"/>
      <c r="OAJ3" s="427"/>
      <c r="OAK3" s="427"/>
      <c r="OAL3" s="427"/>
      <c r="OAM3" s="427"/>
      <c r="OAN3" s="427"/>
      <c r="OAO3" s="427"/>
      <c r="OAP3" s="427"/>
      <c r="OAQ3" s="427"/>
      <c r="OAR3" s="427"/>
      <c r="OAS3" s="427"/>
      <c r="OAT3" s="427"/>
      <c r="OAU3" s="427"/>
      <c r="OAV3" s="427"/>
      <c r="OAW3" s="427"/>
      <c r="OAX3" s="427"/>
      <c r="OAY3" s="427"/>
      <c r="OAZ3" s="427"/>
      <c r="OBA3" s="427"/>
      <c r="OBB3" s="427"/>
      <c r="OBC3" s="427"/>
      <c r="OBD3" s="427"/>
      <c r="OBE3" s="427"/>
      <c r="OBF3" s="427"/>
      <c r="OBG3" s="427"/>
      <c r="OBH3" s="427"/>
      <c r="OBI3" s="427"/>
      <c r="OBJ3" s="427"/>
      <c r="OBK3" s="427"/>
      <c r="OBL3" s="427"/>
      <c r="OBM3" s="427"/>
      <c r="OBN3" s="427"/>
      <c r="OBO3" s="427"/>
      <c r="OBP3" s="427"/>
      <c r="OBQ3" s="427"/>
      <c r="OBR3" s="427"/>
      <c r="OBS3" s="427"/>
      <c r="OBT3" s="427"/>
      <c r="OBU3" s="427"/>
      <c r="OBV3" s="427"/>
      <c r="OBW3" s="427"/>
      <c r="OBX3" s="427"/>
      <c r="OBY3" s="427"/>
      <c r="OBZ3" s="427"/>
      <c r="OCA3" s="427"/>
      <c r="OCB3" s="427"/>
      <c r="OCC3" s="427"/>
      <c r="OCD3" s="427"/>
      <c r="OCE3" s="427"/>
      <c r="OCF3" s="427"/>
      <c r="OCG3" s="427"/>
      <c r="OCH3" s="427"/>
      <c r="OCI3" s="427"/>
      <c r="OCJ3" s="427"/>
      <c r="OCK3" s="427"/>
      <c r="OCL3" s="427"/>
      <c r="OCM3" s="427"/>
      <c r="OCN3" s="427"/>
      <c r="OCO3" s="427"/>
      <c r="OCP3" s="427"/>
      <c r="OCQ3" s="427"/>
      <c r="OCR3" s="427"/>
      <c r="OCS3" s="427"/>
      <c r="OCT3" s="427"/>
      <c r="OCU3" s="427"/>
      <c r="OCV3" s="427"/>
      <c r="OCW3" s="427"/>
      <c r="OCX3" s="427"/>
      <c r="OCY3" s="427"/>
      <c r="OCZ3" s="427"/>
      <c r="ODA3" s="427"/>
      <c r="ODB3" s="427"/>
      <c r="ODC3" s="427"/>
      <c r="ODD3" s="427"/>
      <c r="ODE3" s="427"/>
      <c r="ODF3" s="427"/>
      <c r="ODG3" s="427"/>
      <c r="ODH3" s="427"/>
      <c r="ODI3" s="427"/>
      <c r="ODJ3" s="427"/>
      <c r="ODK3" s="427"/>
      <c r="ODL3" s="427"/>
      <c r="ODM3" s="427"/>
      <c r="ODN3" s="427"/>
      <c r="ODO3" s="427"/>
      <c r="ODP3" s="427"/>
      <c r="ODQ3" s="427"/>
      <c r="ODR3" s="427"/>
      <c r="ODS3" s="427"/>
      <c r="ODT3" s="427"/>
      <c r="ODU3" s="427"/>
      <c r="ODV3" s="427"/>
      <c r="ODW3" s="427"/>
      <c r="ODX3" s="427"/>
      <c r="ODY3" s="427"/>
      <c r="ODZ3" s="427"/>
      <c r="OEA3" s="427"/>
      <c r="OEB3" s="427"/>
      <c r="OEC3" s="427"/>
      <c r="OED3" s="427"/>
      <c r="OEE3" s="427"/>
      <c r="OEF3" s="427"/>
      <c r="OEG3" s="427"/>
      <c r="OEH3" s="427"/>
      <c r="OEI3" s="427"/>
      <c r="OEJ3" s="427"/>
      <c r="OEK3" s="427"/>
      <c r="OEL3" s="427"/>
      <c r="OEM3" s="427"/>
      <c r="OEN3" s="427"/>
      <c r="OEO3" s="427"/>
      <c r="OEP3" s="427"/>
      <c r="OEQ3" s="427"/>
      <c r="OER3" s="427"/>
      <c r="OES3" s="427"/>
      <c r="OET3" s="427"/>
      <c r="OEU3" s="427"/>
      <c r="OEV3" s="427"/>
      <c r="OEW3" s="427"/>
      <c r="OEX3" s="427"/>
      <c r="OEY3" s="427"/>
      <c r="OEZ3" s="427"/>
      <c r="OFA3" s="427"/>
      <c r="OFB3" s="427"/>
      <c r="OFC3" s="427"/>
      <c r="OFD3" s="427"/>
      <c r="OFE3" s="427"/>
      <c r="OFF3" s="427"/>
      <c r="OFG3" s="427"/>
      <c r="OFH3" s="427"/>
      <c r="OFI3" s="427"/>
      <c r="OFJ3" s="427"/>
      <c r="OFK3" s="427"/>
      <c r="OFL3" s="427"/>
      <c r="OFM3" s="427"/>
      <c r="OFN3" s="427"/>
      <c r="OFO3" s="427"/>
      <c r="OFP3" s="427"/>
      <c r="OFQ3" s="427"/>
      <c r="OFR3" s="427"/>
      <c r="OFS3" s="427"/>
      <c r="OFT3" s="427"/>
      <c r="OFU3" s="427"/>
      <c r="OFV3" s="427"/>
      <c r="OFW3" s="427"/>
      <c r="OFX3" s="427"/>
      <c r="OFY3" s="427"/>
      <c r="OFZ3" s="427"/>
      <c r="OGA3" s="427"/>
      <c r="OGB3" s="427"/>
      <c r="OGC3" s="427"/>
      <c r="OGD3" s="427"/>
      <c r="OGE3" s="427"/>
      <c r="OGF3" s="427"/>
      <c r="OGG3" s="427"/>
      <c r="OGH3" s="427"/>
      <c r="OGI3" s="427"/>
      <c r="OGJ3" s="427"/>
      <c r="OGK3" s="427"/>
      <c r="OGL3" s="427"/>
      <c r="OGM3" s="427"/>
      <c r="OGN3" s="427"/>
      <c r="OGO3" s="427"/>
      <c r="OGP3" s="427"/>
      <c r="OGQ3" s="427"/>
      <c r="OGR3" s="427"/>
      <c r="OGS3" s="427"/>
      <c r="OGT3" s="427"/>
      <c r="OGU3" s="427"/>
      <c r="OGV3" s="427"/>
      <c r="OGW3" s="427"/>
      <c r="OGX3" s="427"/>
      <c r="OGY3" s="427"/>
      <c r="OGZ3" s="427"/>
      <c r="OHA3" s="427"/>
      <c r="OHB3" s="427"/>
      <c r="OHC3" s="427"/>
      <c r="OHD3" s="427"/>
      <c r="OHE3" s="427"/>
      <c r="OHF3" s="427"/>
      <c r="OHG3" s="427"/>
      <c r="OHH3" s="427"/>
      <c r="OHI3" s="427"/>
      <c r="OHJ3" s="427"/>
      <c r="OHK3" s="427"/>
      <c r="OHL3" s="427"/>
      <c r="OHM3" s="427"/>
      <c r="OHN3" s="427"/>
      <c r="OHO3" s="427"/>
      <c r="OHP3" s="427"/>
      <c r="OHQ3" s="427"/>
      <c r="OHR3" s="427"/>
      <c r="OHS3" s="427"/>
      <c r="OHT3" s="427"/>
      <c r="OHU3" s="427"/>
      <c r="OHV3" s="427"/>
      <c r="OHW3" s="427"/>
      <c r="OHX3" s="427"/>
      <c r="OHY3" s="427"/>
      <c r="OHZ3" s="427"/>
      <c r="OIA3" s="427"/>
      <c r="OIB3" s="427"/>
      <c r="OIC3" s="427"/>
      <c r="OID3" s="427"/>
      <c r="OIE3" s="427"/>
      <c r="OIF3" s="427"/>
      <c r="OIG3" s="427"/>
      <c r="OIH3" s="427"/>
      <c r="OII3" s="427"/>
      <c r="OIJ3" s="427"/>
      <c r="OIK3" s="427"/>
      <c r="OIL3" s="427"/>
      <c r="OIM3" s="427"/>
      <c r="OIN3" s="427"/>
      <c r="OIO3" s="427"/>
      <c r="OIP3" s="427"/>
      <c r="OIQ3" s="427"/>
      <c r="OIR3" s="427"/>
      <c r="OIS3" s="427"/>
      <c r="OIT3" s="427"/>
      <c r="OIU3" s="427"/>
      <c r="OIV3" s="427"/>
      <c r="OIW3" s="427"/>
      <c r="OIX3" s="427"/>
      <c r="OIY3" s="427"/>
      <c r="OIZ3" s="427"/>
      <c r="OJA3" s="427"/>
      <c r="OJB3" s="427"/>
      <c r="OJC3" s="427"/>
      <c r="OJD3" s="427"/>
      <c r="OJE3" s="427"/>
      <c r="OJF3" s="427"/>
      <c r="OJG3" s="427"/>
      <c r="OJH3" s="427"/>
      <c r="OJI3" s="427"/>
      <c r="OJJ3" s="427"/>
      <c r="OJK3" s="427"/>
      <c r="OJL3" s="427"/>
      <c r="OJM3" s="427"/>
      <c r="OJN3" s="427"/>
      <c r="OJO3" s="427"/>
      <c r="OJP3" s="427"/>
      <c r="OJQ3" s="427"/>
      <c r="OJR3" s="427"/>
      <c r="OJS3" s="427"/>
      <c r="OJT3" s="427"/>
      <c r="OJU3" s="427"/>
      <c r="OJV3" s="427"/>
      <c r="OJW3" s="427"/>
      <c r="OJX3" s="427"/>
      <c r="OJY3" s="427"/>
      <c r="OJZ3" s="427"/>
      <c r="OKA3" s="427"/>
      <c r="OKB3" s="427"/>
      <c r="OKC3" s="427"/>
      <c r="OKD3" s="427"/>
      <c r="OKE3" s="427"/>
      <c r="OKF3" s="427"/>
      <c r="OKG3" s="427"/>
      <c r="OKH3" s="427"/>
      <c r="OKI3" s="427"/>
      <c r="OKJ3" s="427"/>
      <c r="OKK3" s="427"/>
      <c r="OKL3" s="427"/>
      <c r="OKM3" s="427"/>
      <c r="OKN3" s="427"/>
      <c r="OKO3" s="427"/>
      <c r="OKP3" s="427"/>
      <c r="OKQ3" s="427"/>
      <c r="OKR3" s="427"/>
      <c r="OKS3" s="427"/>
      <c r="OKT3" s="427"/>
      <c r="OKU3" s="427"/>
      <c r="OKV3" s="427"/>
      <c r="OKW3" s="427"/>
      <c r="OKX3" s="427"/>
      <c r="OKY3" s="427"/>
      <c r="OKZ3" s="427"/>
      <c r="OLA3" s="427"/>
      <c r="OLB3" s="427"/>
      <c r="OLC3" s="427"/>
      <c r="OLD3" s="427"/>
      <c r="OLE3" s="427"/>
      <c r="OLF3" s="427"/>
      <c r="OLG3" s="427"/>
      <c r="OLH3" s="427"/>
      <c r="OLI3" s="427"/>
      <c r="OLJ3" s="427"/>
      <c r="OLK3" s="427"/>
      <c r="OLL3" s="427"/>
      <c r="OLM3" s="427"/>
      <c r="OLN3" s="427"/>
      <c r="OLO3" s="427"/>
      <c r="OLP3" s="427"/>
      <c r="OLQ3" s="427"/>
      <c r="OLR3" s="427"/>
      <c r="OLS3" s="427"/>
      <c r="OLT3" s="427"/>
      <c r="OLU3" s="427"/>
      <c r="OLV3" s="427"/>
      <c r="OLW3" s="427"/>
      <c r="OLX3" s="427"/>
      <c r="OLY3" s="427"/>
      <c r="OLZ3" s="427"/>
      <c r="OMA3" s="427"/>
      <c r="OMB3" s="427"/>
      <c r="OMC3" s="427"/>
      <c r="OMD3" s="427"/>
      <c r="OME3" s="427"/>
      <c r="OMF3" s="427"/>
      <c r="OMG3" s="427"/>
      <c r="OMH3" s="427"/>
      <c r="OMI3" s="427"/>
      <c r="OMJ3" s="427"/>
      <c r="OMK3" s="427"/>
      <c r="OML3" s="427"/>
      <c r="OMM3" s="427"/>
      <c r="OMN3" s="427"/>
      <c r="OMO3" s="427"/>
      <c r="OMP3" s="427"/>
      <c r="OMQ3" s="427"/>
      <c r="OMR3" s="427"/>
      <c r="OMS3" s="427"/>
      <c r="OMT3" s="427"/>
      <c r="OMU3" s="427"/>
      <c r="OMV3" s="427"/>
      <c r="OMW3" s="427"/>
      <c r="OMX3" s="427"/>
      <c r="OMY3" s="427"/>
      <c r="OMZ3" s="427"/>
      <c r="ONA3" s="427"/>
      <c r="ONB3" s="427"/>
      <c r="ONC3" s="427"/>
      <c r="OND3" s="427"/>
      <c r="ONE3" s="427"/>
      <c r="ONF3" s="427"/>
      <c r="ONG3" s="427"/>
      <c r="ONH3" s="427"/>
      <c r="ONI3" s="427"/>
      <c r="ONJ3" s="427"/>
      <c r="ONK3" s="427"/>
      <c r="ONL3" s="427"/>
      <c r="ONM3" s="427"/>
      <c r="ONN3" s="427"/>
      <c r="ONO3" s="427"/>
      <c r="ONP3" s="427"/>
      <c r="ONQ3" s="427"/>
      <c r="ONR3" s="427"/>
      <c r="ONS3" s="427"/>
      <c r="ONT3" s="427"/>
      <c r="ONU3" s="427"/>
      <c r="ONV3" s="427"/>
      <c r="ONW3" s="427"/>
      <c r="ONX3" s="427"/>
      <c r="ONY3" s="427"/>
      <c r="ONZ3" s="427"/>
      <c r="OOA3" s="427"/>
      <c r="OOB3" s="427"/>
      <c r="OOC3" s="427"/>
      <c r="OOD3" s="427"/>
      <c r="OOE3" s="427"/>
      <c r="OOF3" s="427"/>
      <c r="OOG3" s="427"/>
      <c r="OOH3" s="427"/>
      <c r="OOI3" s="427"/>
      <c r="OOJ3" s="427"/>
      <c r="OOK3" s="427"/>
      <c r="OOL3" s="427"/>
      <c r="OOM3" s="427"/>
      <c r="OON3" s="427"/>
      <c r="OOO3" s="427"/>
      <c r="OOP3" s="427"/>
      <c r="OOQ3" s="427"/>
      <c r="OOR3" s="427"/>
      <c r="OOS3" s="427"/>
      <c r="OOT3" s="427"/>
      <c r="OOU3" s="427"/>
      <c r="OOV3" s="427"/>
      <c r="OOW3" s="427"/>
      <c r="OOX3" s="427"/>
      <c r="OOY3" s="427"/>
      <c r="OOZ3" s="427"/>
      <c r="OPA3" s="427"/>
      <c r="OPB3" s="427"/>
      <c r="OPC3" s="427"/>
      <c r="OPD3" s="427"/>
      <c r="OPE3" s="427"/>
      <c r="OPF3" s="427"/>
      <c r="OPG3" s="427"/>
      <c r="OPH3" s="427"/>
      <c r="OPI3" s="427"/>
      <c r="OPJ3" s="427"/>
      <c r="OPK3" s="427"/>
      <c r="OPL3" s="427"/>
      <c r="OPM3" s="427"/>
      <c r="OPN3" s="427"/>
      <c r="OPO3" s="427"/>
      <c r="OPP3" s="427"/>
      <c r="OPQ3" s="427"/>
      <c r="OPR3" s="427"/>
      <c r="OPS3" s="427"/>
      <c r="OPT3" s="427"/>
      <c r="OPU3" s="427"/>
      <c r="OPV3" s="427"/>
      <c r="OPW3" s="427"/>
      <c r="OPX3" s="427"/>
      <c r="OPY3" s="427"/>
      <c r="OPZ3" s="427"/>
      <c r="OQA3" s="427"/>
      <c r="OQB3" s="427"/>
      <c r="OQC3" s="427"/>
      <c r="OQD3" s="427"/>
      <c r="OQE3" s="427"/>
      <c r="OQF3" s="427"/>
      <c r="OQG3" s="427"/>
      <c r="OQH3" s="427"/>
      <c r="OQI3" s="427"/>
      <c r="OQJ3" s="427"/>
      <c r="OQK3" s="427"/>
      <c r="OQL3" s="427"/>
      <c r="OQM3" s="427"/>
      <c r="OQN3" s="427"/>
      <c r="OQO3" s="427"/>
      <c r="OQP3" s="427"/>
      <c r="OQQ3" s="427"/>
      <c r="OQR3" s="427"/>
      <c r="OQS3" s="427"/>
      <c r="OQT3" s="427"/>
      <c r="OQU3" s="427"/>
      <c r="OQV3" s="427"/>
      <c r="OQW3" s="427"/>
      <c r="OQX3" s="427"/>
      <c r="OQY3" s="427"/>
      <c r="OQZ3" s="427"/>
      <c r="ORA3" s="427"/>
      <c r="ORB3" s="427"/>
      <c r="ORC3" s="427"/>
      <c r="ORD3" s="427"/>
      <c r="ORE3" s="427"/>
      <c r="ORF3" s="427"/>
      <c r="ORG3" s="427"/>
      <c r="ORH3" s="427"/>
      <c r="ORI3" s="427"/>
      <c r="ORJ3" s="427"/>
      <c r="ORK3" s="427"/>
      <c r="ORL3" s="427"/>
      <c r="ORM3" s="427"/>
      <c r="ORN3" s="427"/>
      <c r="ORO3" s="427"/>
      <c r="ORP3" s="427"/>
      <c r="ORQ3" s="427"/>
      <c r="ORR3" s="427"/>
      <c r="ORS3" s="427"/>
      <c r="ORT3" s="427"/>
      <c r="ORU3" s="427"/>
      <c r="ORV3" s="427"/>
      <c r="ORW3" s="427"/>
      <c r="ORX3" s="427"/>
      <c r="ORY3" s="427"/>
      <c r="ORZ3" s="427"/>
      <c r="OSA3" s="427"/>
      <c r="OSB3" s="427"/>
      <c r="OSC3" s="427"/>
      <c r="OSD3" s="427"/>
      <c r="OSE3" s="427"/>
      <c r="OSF3" s="427"/>
      <c r="OSG3" s="427"/>
      <c r="OSH3" s="427"/>
      <c r="OSI3" s="427"/>
      <c r="OSJ3" s="427"/>
      <c r="OSK3" s="427"/>
      <c r="OSL3" s="427"/>
      <c r="OSM3" s="427"/>
      <c r="OSN3" s="427"/>
      <c r="OSO3" s="427"/>
      <c r="OSP3" s="427"/>
      <c r="OSQ3" s="427"/>
      <c r="OSR3" s="427"/>
      <c r="OSS3" s="427"/>
      <c r="OST3" s="427"/>
      <c r="OSU3" s="427"/>
      <c r="OSV3" s="427"/>
      <c r="OSW3" s="427"/>
      <c r="OSX3" s="427"/>
      <c r="OSY3" s="427"/>
      <c r="OSZ3" s="427"/>
      <c r="OTA3" s="427"/>
      <c r="OTB3" s="427"/>
      <c r="OTC3" s="427"/>
      <c r="OTD3" s="427"/>
      <c r="OTE3" s="427"/>
      <c r="OTF3" s="427"/>
      <c r="OTG3" s="427"/>
      <c r="OTH3" s="427"/>
      <c r="OTI3" s="427"/>
      <c r="OTJ3" s="427"/>
      <c r="OTK3" s="427"/>
      <c r="OTL3" s="427"/>
      <c r="OTM3" s="427"/>
      <c r="OTN3" s="427"/>
      <c r="OTO3" s="427"/>
      <c r="OTP3" s="427"/>
      <c r="OTQ3" s="427"/>
      <c r="OTR3" s="427"/>
      <c r="OTS3" s="427"/>
      <c r="OTT3" s="427"/>
      <c r="OTU3" s="427"/>
      <c r="OTV3" s="427"/>
      <c r="OTW3" s="427"/>
      <c r="OTX3" s="427"/>
      <c r="OTY3" s="427"/>
      <c r="OTZ3" s="427"/>
      <c r="OUA3" s="427"/>
      <c r="OUB3" s="427"/>
      <c r="OUC3" s="427"/>
      <c r="OUD3" s="427"/>
      <c r="OUE3" s="427"/>
      <c r="OUF3" s="427"/>
      <c r="OUG3" s="427"/>
      <c r="OUH3" s="427"/>
      <c r="OUI3" s="427"/>
      <c r="OUJ3" s="427"/>
      <c r="OUK3" s="427"/>
      <c r="OUL3" s="427"/>
      <c r="OUM3" s="427"/>
      <c r="OUN3" s="427"/>
      <c r="OUO3" s="427"/>
      <c r="OUP3" s="427"/>
      <c r="OUQ3" s="427"/>
      <c r="OUR3" s="427"/>
      <c r="OUS3" s="427"/>
      <c r="OUT3" s="427"/>
      <c r="OUU3" s="427"/>
      <c r="OUV3" s="427"/>
      <c r="OUW3" s="427"/>
      <c r="OUX3" s="427"/>
      <c r="OUY3" s="427"/>
      <c r="OUZ3" s="427"/>
      <c r="OVA3" s="427"/>
      <c r="OVB3" s="427"/>
      <c r="OVC3" s="427"/>
      <c r="OVD3" s="427"/>
      <c r="OVE3" s="427"/>
      <c r="OVF3" s="427"/>
      <c r="OVG3" s="427"/>
      <c r="OVH3" s="427"/>
      <c r="OVI3" s="427"/>
      <c r="OVJ3" s="427"/>
      <c r="OVK3" s="427"/>
      <c r="OVL3" s="427"/>
      <c r="OVM3" s="427"/>
      <c r="OVN3" s="427"/>
      <c r="OVO3" s="427"/>
      <c r="OVP3" s="427"/>
      <c r="OVQ3" s="427"/>
      <c r="OVR3" s="427"/>
      <c r="OVS3" s="427"/>
      <c r="OVT3" s="427"/>
      <c r="OVU3" s="427"/>
      <c r="OVV3" s="427"/>
      <c r="OVW3" s="427"/>
      <c r="OVX3" s="427"/>
      <c r="OVY3" s="427"/>
      <c r="OVZ3" s="427"/>
      <c r="OWA3" s="427"/>
      <c r="OWB3" s="427"/>
      <c r="OWC3" s="427"/>
      <c r="OWD3" s="427"/>
      <c r="OWE3" s="427"/>
      <c r="OWF3" s="427"/>
      <c r="OWG3" s="427"/>
      <c r="OWH3" s="427"/>
      <c r="OWI3" s="427"/>
      <c r="OWJ3" s="427"/>
      <c r="OWK3" s="427"/>
      <c r="OWL3" s="427"/>
      <c r="OWM3" s="427"/>
      <c r="OWN3" s="427"/>
      <c r="OWO3" s="427"/>
      <c r="OWP3" s="427"/>
      <c r="OWQ3" s="427"/>
      <c r="OWR3" s="427"/>
      <c r="OWS3" s="427"/>
      <c r="OWT3" s="427"/>
      <c r="OWU3" s="427"/>
      <c r="OWV3" s="427"/>
      <c r="OWW3" s="427"/>
      <c r="OWX3" s="427"/>
      <c r="OWY3" s="427"/>
      <c r="OWZ3" s="427"/>
      <c r="OXA3" s="427"/>
      <c r="OXB3" s="427"/>
      <c r="OXC3" s="427"/>
      <c r="OXD3" s="427"/>
      <c r="OXE3" s="427"/>
      <c r="OXF3" s="427"/>
      <c r="OXG3" s="427"/>
      <c r="OXH3" s="427"/>
      <c r="OXI3" s="427"/>
      <c r="OXJ3" s="427"/>
      <c r="OXK3" s="427"/>
      <c r="OXL3" s="427"/>
      <c r="OXM3" s="427"/>
      <c r="OXN3" s="427"/>
      <c r="OXO3" s="427"/>
      <c r="OXP3" s="427"/>
      <c r="OXQ3" s="427"/>
      <c r="OXR3" s="427"/>
      <c r="OXS3" s="427"/>
      <c r="OXT3" s="427"/>
      <c r="OXU3" s="427"/>
      <c r="OXV3" s="427"/>
      <c r="OXW3" s="427"/>
      <c r="OXX3" s="427"/>
      <c r="OXY3" s="427"/>
      <c r="OXZ3" s="427"/>
      <c r="OYA3" s="427"/>
      <c r="OYB3" s="427"/>
      <c r="OYC3" s="427"/>
      <c r="OYD3" s="427"/>
      <c r="OYE3" s="427"/>
      <c r="OYF3" s="427"/>
      <c r="OYG3" s="427"/>
      <c r="OYH3" s="427"/>
      <c r="OYI3" s="427"/>
      <c r="OYJ3" s="427"/>
      <c r="OYK3" s="427"/>
      <c r="OYL3" s="427"/>
      <c r="OYM3" s="427"/>
      <c r="OYN3" s="427"/>
      <c r="OYO3" s="427"/>
      <c r="OYP3" s="427"/>
      <c r="OYQ3" s="427"/>
      <c r="OYR3" s="427"/>
      <c r="OYS3" s="427"/>
      <c r="OYT3" s="427"/>
      <c r="OYU3" s="427"/>
      <c r="OYV3" s="427"/>
      <c r="OYW3" s="427"/>
      <c r="OYX3" s="427"/>
      <c r="OYY3" s="427"/>
      <c r="OYZ3" s="427"/>
      <c r="OZA3" s="427"/>
      <c r="OZB3" s="427"/>
      <c r="OZC3" s="427"/>
      <c r="OZD3" s="427"/>
      <c r="OZE3" s="427"/>
      <c r="OZF3" s="427"/>
      <c r="OZG3" s="427"/>
      <c r="OZH3" s="427"/>
      <c r="OZI3" s="427"/>
      <c r="OZJ3" s="427"/>
      <c r="OZK3" s="427"/>
      <c r="OZL3" s="427"/>
      <c r="OZM3" s="427"/>
      <c r="OZN3" s="427"/>
      <c r="OZO3" s="427"/>
      <c r="OZP3" s="427"/>
      <c r="OZQ3" s="427"/>
      <c r="OZR3" s="427"/>
      <c r="OZS3" s="427"/>
      <c r="OZT3" s="427"/>
      <c r="OZU3" s="427"/>
      <c r="OZV3" s="427"/>
      <c r="OZW3" s="427"/>
      <c r="OZX3" s="427"/>
      <c r="OZY3" s="427"/>
      <c r="OZZ3" s="427"/>
      <c r="PAA3" s="427"/>
      <c r="PAB3" s="427"/>
      <c r="PAC3" s="427"/>
      <c r="PAD3" s="427"/>
      <c r="PAE3" s="427"/>
      <c r="PAF3" s="427"/>
      <c r="PAG3" s="427"/>
      <c r="PAH3" s="427"/>
      <c r="PAI3" s="427"/>
      <c r="PAJ3" s="427"/>
      <c r="PAK3" s="427"/>
      <c r="PAL3" s="427"/>
      <c r="PAM3" s="427"/>
      <c r="PAN3" s="427"/>
      <c r="PAO3" s="427"/>
      <c r="PAP3" s="427"/>
      <c r="PAQ3" s="427"/>
      <c r="PAR3" s="427"/>
      <c r="PAS3" s="427"/>
      <c r="PAT3" s="427"/>
      <c r="PAU3" s="427"/>
      <c r="PAV3" s="427"/>
      <c r="PAW3" s="427"/>
      <c r="PAX3" s="427"/>
      <c r="PAY3" s="427"/>
      <c r="PAZ3" s="427"/>
      <c r="PBA3" s="427"/>
      <c r="PBB3" s="427"/>
      <c r="PBC3" s="427"/>
      <c r="PBD3" s="427"/>
      <c r="PBE3" s="427"/>
      <c r="PBF3" s="427"/>
      <c r="PBG3" s="427"/>
      <c r="PBH3" s="427"/>
      <c r="PBI3" s="427"/>
      <c r="PBJ3" s="427"/>
      <c r="PBK3" s="427"/>
      <c r="PBL3" s="427"/>
      <c r="PBM3" s="427"/>
      <c r="PBN3" s="427"/>
      <c r="PBO3" s="427"/>
      <c r="PBP3" s="427"/>
      <c r="PBQ3" s="427"/>
      <c r="PBR3" s="427"/>
      <c r="PBS3" s="427"/>
      <c r="PBT3" s="427"/>
      <c r="PBU3" s="427"/>
      <c r="PBV3" s="427"/>
      <c r="PBW3" s="427"/>
      <c r="PBX3" s="427"/>
      <c r="PBY3" s="427"/>
      <c r="PBZ3" s="427"/>
      <c r="PCA3" s="427"/>
      <c r="PCB3" s="427"/>
      <c r="PCC3" s="427"/>
      <c r="PCD3" s="427"/>
      <c r="PCE3" s="427"/>
      <c r="PCF3" s="427"/>
      <c r="PCG3" s="427"/>
      <c r="PCH3" s="427"/>
      <c r="PCI3" s="427"/>
      <c r="PCJ3" s="427"/>
      <c r="PCK3" s="427"/>
      <c r="PCL3" s="427"/>
      <c r="PCM3" s="427"/>
      <c r="PCN3" s="427"/>
      <c r="PCO3" s="427"/>
      <c r="PCP3" s="427"/>
      <c r="PCQ3" s="427"/>
      <c r="PCR3" s="427"/>
      <c r="PCS3" s="427"/>
      <c r="PCT3" s="427"/>
      <c r="PCU3" s="427"/>
      <c r="PCV3" s="427"/>
      <c r="PCW3" s="427"/>
      <c r="PCX3" s="427"/>
      <c r="PCY3" s="427"/>
      <c r="PCZ3" s="427"/>
      <c r="PDA3" s="427"/>
      <c r="PDB3" s="427"/>
      <c r="PDC3" s="427"/>
      <c r="PDD3" s="427"/>
      <c r="PDE3" s="427"/>
      <c r="PDF3" s="427"/>
      <c r="PDG3" s="427"/>
      <c r="PDH3" s="427"/>
      <c r="PDI3" s="427"/>
      <c r="PDJ3" s="427"/>
      <c r="PDK3" s="427"/>
      <c r="PDL3" s="427"/>
      <c r="PDM3" s="427"/>
      <c r="PDN3" s="427"/>
      <c r="PDO3" s="427"/>
      <c r="PDP3" s="427"/>
      <c r="PDQ3" s="427"/>
      <c r="PDR3" s="427"/>
      <c r="PDS3" s="427"/>
      <c r="PDT3" s="427"/>
      <c r="PDU3" s="427"/>
      <c r="PDV3" s="427"/>
      <c r="PDW3" s="427"/>
      <c r="PDX3" s="427"/>
      <c r="PDY3" s="427"/>
      <c r="PDZ3" s="427"/>
      <c r="PEA3" s="427"/>
      <c r="PEB3" s="427"/>
      <c r="PEC3" s="427"/>
      <c r="PED3" s="427"/>
      <c r="PEE3" s="427"/>
      <c r="PEF3" s="427"/>
      <c r="PEG3" s="427"/>
      <c r="PEH3" s="427"/>
      <c r="PEI3" s="427"/>
      <c r="PEJ3" s="427"/>
      <c r="PEK3" s="427"/>
      <c r="PEL3" s="427"/>
      <c r="PEM3" s="427"/>
      <c r="PEN3" s="427"/>
      <c r="PEO3" s="427"/>
      <c r="PEP3" s="427"/>
      <c r="PEQ3" s="427"/>
      <c r="PER3" s="427"/>
      <c r="PES3" s="427"/>
      <c r="PET3" s="427"/>
      <c r="PEU3" s="427"/>
      <c r="PEV3" s="427"/>
      <c r="PEW3" s="427"/>
      <c r="PEX3" s="427"/>
      <c r="PEY3" s="427"/>
      <c r="PEZ3" s="427"/>
      <c r="PFA3" s="427"/>
      <c r="PFB3" s="427"/>
      <c r="PFC3" s="427"/>
      <c r="PFD3" s="427"/>
      <c r="PFE3" s="427"/>
      <c r="PFF3" s="427"/>
      <c r="PFG3" s="427"/>
      <c r="PFH3" s="427"/>
      <c r="PFI3" s="427"/>
      <c r="PFJ3" s="427"/>
      <c r="PFK3" s="427"/>
      <c r="PFL3" s="427"/>
      <c r="PFM3" s="427"/>
      <c r="PFN3" s="427"/>
      <c r="PFO3" s="427"/>
      <c r="PFP3" s="427"/>
      <c r="PFQ3" s="427"/>
      <c r="PFR3" s="427"/>
      <c r="PFS3" s="427"/>
      <c r="PFT3" s="427"/>
      <c r="PFU3" s="427"/>
      <c r="PFV3" s="427"/>
      <c r="PFW3" s="427"/>
      <c r="PFX3" s="427"/>
      <c r="PFY3" s="427"/>
      <c r="PFZ3" s="427"/>
      <c r="PGA3" s="427"/>
      <c r="PGB3" s="427"/>
      <c r="PGC3" s="427"/>
      <c r="PGD3" s="427"/>
      <c r="PGE3" s="427"/>
      <c r="PGF3" s="427"/>
      <c r="PGG3" s="427"/>
      <c r="PGH3" s="427"/>
      <c r="PGI3" s="427"/>
      <c r="PGJ3" s="427"/>
      <c r="PGK3" s="427"/>
      <c r="PGL3" s="427"/>
      <c r="PGM3" s="427"/>
      <c r="PGN3" s="427"/>
      <c r="PGO3" s="427"/>
      <c r="PGP3" s="427"/>
      <c r="PGQ3" s="427"/>
      <c r="PGR3" s="427"/>
      <c r="PGS3" s="427"/>
      <c r="PGT3" s="427"/>
      <c r="PGU3" s="427"/>
      <c r="PGV3" s="427"/>
      <c r="PGW3" s="427"/>
      <c r="PGX3" s="427"/>
      <c r="PGY3" s="427"/>
      <c r="PGZ3" s="427"/>
      <c r="PHA3" s="427"/>
      <c r="PHB3" s="427"/>
      <c r="PHC3" s="427"/>
      <c r="PHD3" s="427"/>
      <c r="PHE3" s="427"/>
      <c r="PHF3" s="427"/>
      <c r="PHG3" s="427"/>
      <c r="PHH3" s="427"/>
      <c r="PHI3" s="427"/>
      <c r="PHJ3" s="427"/>
      <c r="PHK3" s="427"/>
      <c r="PHL3" s="427"/>
      <c r="PHM3" s="427"/>
      <c r="PHN3" s="427"/>
      <c r="PHO3" s="427"/>
      <c r="PHP3" s="427"/>
      <c r="PHQ3" s="427"/>
      <c r="PHR3" s="427"/>
      <c r="PHS3" s="427"/>
      <c r="PHT3" s="427"/>
      <c r="PHU3" s="427"/>
      <c r="PHV3" s="427"/>
      <c r="PHW3" s="427"/>
      <c r="PHX3" s="427"/>
      <c r="PHY3" s="427"/>
      <c r="PHZ3" s="427"/>
      <c r="PIA3" s="427"/>
      <c r="PIB3" s="427"/>
      <c r="PIC3" s="427"/>
      <c r="PID3" s="427"/>
      <c r="PIE3" s="427"/>
      <c r="PIF3" s="427"/>
      <c r="PIG3" s="427"/>
      <c r="PIH3" s="427"/>
      <c r="PII3" s="427"/>
      <c r="PIJ3" s="427"/>
      <c r="PIK3" s="427"/>
      <c r="PIL3" s="427"/>
      <c r="PIM3" s="427"/>
      <c r="PIN3" s="427"/>
      <c r="PIO3" s="427"/>
      <c r="PIP3" s="427"/>
      <c r="PIQ3" s="427"/>
      <c r="PIR3" s="427"/>
      <c r="PIS3" s="427"/>
      <c r="PIT3" s="427"/>
      <c r="PIU3" s="427"/>
      <c r="PIV3" s="427"/>
      <c r="PIW3" s="427"/>
      <c r="PIX3" s="427"/>
      <c r="PIY3" s="427"/>
      <c r="PIZ3" s="427"/>
      <c r="PJA3" s="427"/>
      <c r="PJB3" s="427"/>
      <c r="PJC3" s="427"/>
      <c r="PJD3" s="427"/>
      <c r="PJE3" s="427"/>
      <c r="PJF3" s="427"/>
      <c r="PJG3" s="427"/>
      <c r="PJH3" s="427"/>
      <c r="PJI3" s="427"/>
      <c r="PJJ3" s="427"/>
      <c r="PJK3" s="427"/>
      <c r="PJL3" s="427"/>
      <c r="PJM3" s="427"/>
      <c r="PJN3" s="427"/>
      <c r="PJO3" s="427"/>
      <c r="PJP3" s="427"/>
      <c r="PJQ3" s="427"/>
      <c r="PJR3" s="427"/>
      <c r="PJS3" s="427"/>
      <c r="PJT3" s="427"/>
      <c r="PJU3" s="427"/>
      <c r="PJV3" s="427"/>
      <c r="PJW3" s="427"/>
      <c r="PJX3" s="427"/>
      <c r="PJY3" s="427"/>
      <c r="PJZ3" s="427"/>
      <c r="PKA3" s="427"/>
      <c r="PKB3" s="427"/>
      <c r="PKC3" s="427"/>
      <c r="PKD3" s="427"/>
      <c r="PKE3" s="427"/>
      <c r="PKF3" s="427"/>
      <c r="PKG3" s="427"/>
      <c r="PKH3" s="427"/>
      <c r="PKI3" s="427"/>
      <c r="PKJ3" s="427"/>
      <c r="PKK3" s="427"/>
      <c r="PKL3" s="427"/>
      <c r="PKM3" s="427"/>
      <c r="PKN3" s="427"/>
      <c r="PKO3" s="427"/>
      <c r="PKP3" s="427"/>
      <c r="PKQ3" s="427"/>
      <c r="PKR3" s="427"/>
      <c r="PKS3" s="427"/>
      <c r="PKT3" s="427"/>
      <c r="PKU3" s="427"/>
      <c r="PKV3" s="427"/>
      <c r="PKW3" s="427"/>
      <c r="PKX3" s="427"/>
      <c r="PKY3" s="427"/>
      <c r="PKZ3" s="427"/>
      <c r="PLA3" s="427"/>
      <c r="PLB3" s="427"/>
      <c r="PLC3" s="427"/>
      <c r="PLD3" s="427"/>
      <c r="PLE3" s="427"/>
      <c r="PLF3" s="427"/>
      <c r="PLG3" s="427"/>
      <c r="PLH3" s="427"/>
      <c r="PLI3" s="427"/>
      <c r="PLJ3" s="427"/>
      <c r="PLK3" s="427"/>
      <c r="PLL3" s="427"/>
      <c r="PLM3" s="427"/>
      <c r="PLN3" s="427"/>
      <c r="PLO3" s="427"/>
      <c r="PLP3" s="427"/>
      <c r="PLQ3" s="427"/>
      <c r="PLR3" s="427"/>
      <c r="PLS3" s="427"/>
      <c r="PLT3" s="427"/>
      <c r="PLU3" s="427"/>
      <c r="PLV3" s="427"/>
      <c r="PLW3" s="427"/>
      <c r="PLX3" s="427"/>
      <c r="PLY3" s="427"/>
      <c r="PLZ3" s="427"/>
      <c r="PMA3" s="427"/>
      <c r="PMB3" s="427"/>
      <c r="PMC3" s="427"/>
      <c r="PMD3" s="427"/>
      <c r="PME3" s="427"/>
      <c r="PMF3" s="427"/>
      <c r="PMG3" s="427"/>
      <c r="PMH3" s="427"/>
      <c r="PMI3" s="427"/>
      <c r="PMJ3" s="427"/>
      <c r="PMK3" s="427"/>
      <c r="PML3" s="427"/>
      <c r="PMM3" s="427"/>
      <c r="PMN3" s="427"/>
      <c r="PMO3" s="427"/>
      <c r="PMP3" s="427"/>
      <c r="PMQ3" s="427"/>
      <c r="PMR3" s="427"/>
      <c r="PMS3" s="427"/>
      <c r="PMT3" s="427"/>
      <c r="PMU3" s="427"/>
      <c r="PMV3" s="427"/>
      <c r="PMW3" s="427"/>
      <c r="PMX3" s="427"/>
      <c r="PMY3" s="427"/>
      <c r="PMZ3" s="427"/>
      <c r="PNA3" s="427"/>
      <c r="PNB3" s="427"/>
      <c r="PNC3" s="427"/>
      <c r="PND3" s="427"/>
      <c r="PNE3" s="427"/>
      <c r="PNF3" s="427"/>
      <c r="PNG3" s="427"/>
      <c r="PNH3" s="427"/>
      <c r="PNI3" s="427"/>
      <c r="PNJ3" s="427"/>
      <c r="PNK3" s="427"/>
      <c r="PNL3" s="427"/>
      <c r="PNM3" s="427"/>
      <c r="PNN3" s="427"/>
      <c r="PNO3" s="427"/>
      <c r="PNP3" s="427"/>
      <c r="PNQ3" s="427"/>
      <c r="PNR3" s="427"/>
      <c r="PNS3" s="427"/>
      <c r="PNT3" s="427"/>
      <c r="PNU3" s="427"/>
      <c r="PNV3" s="427"/>
      <c r="PNW3" s="427"/>
      <c r="PNX3" s="427"/>
      <c r="PNY3" s="427"/>
      <c r="PNZ3" s="427"/>
      <c r="POA3" s="427"/>
      <c r="POB3" s="427"/>
      <c r="POC3" s="427"/>
      <c r="POD3" s="427"/>
      <c r="POE3" s="427"/>
      <c r="POF3" s="427"/>
      <c r="POG3" s="427"/>
      <c r="POH3" s="427"/>
      <c r="POI3" s="427"/>
      <c r="POJ3" s="427"/>
      <c r="POK3" s="427"/>
      <c r="POL3" s="427"/>
      <c r="POM3" s="427"/>
      <c r="PON3" s="427"/>
      <c r="POO3" s="427"/>
      <c r="POP3" s="427"/>
      <c r="POQ3" s="427"/>
      <c r="POR3" s="427"/>
      <c r="POS3" s="427"/>
      <c r="POT3" s="427"/>
      <c r="POU3" s="427"/>
      <c r="POV3" s="427"/>
      <c r="POW3" s="427"/>
      <c r="POX3" s="427"/>
      <c r="POY3" s="427"/>
      <c r="POZ3" s="427"/>
      <c r="PPA3" s="427"/>
      <c r="PPB3" s="427"/>
      <c r="PPC3" s="427"/>
      <c r="PPD3" s="427"/>
      <c r="PPE3" s="427"/>
      <c r="PPF3" s="427"/>
      <c r="PPG3" s="427"/>
      <c r="PPH3" s="427"/>
      <c r="PPI3" s="427"/>
      <c r="PPJ3" s="427"/>
      <c r="PPK3" s="427"/>
      <c r="PPL3" s="427"/>
      <c r="PPM3" s="427"/>
      <c r="PPN3" s="427"/>
      <c r="PPO3" s="427"/>
      <c r="PPP3" s="427"/>
      <c r="PPQ3" s="427"/>
      <c r="PPR3" s="427"/>
      <c r="PPS3" s="427"/>
      <c r="PPT3" s="427"/>
      <c r="PPU3" s="427"/>
      <c r="PPV3" s="427"/>
      <c r="PPW3" s="427"/>
      <c r="PPX3" s="427"/>
      <c r="PPY3" s="427"/>
      <c r="PPZ3" s="427"/>
      <c r="PQA3" s="427"/>
      <c r="PQB3" s="427"/>
      <c r="PQC3" s="427"/>
      <c r="PQD3" s="427"/>
      <c r="PQE3" s="427"/>
      <c r="PQF3" s="427"/>
      <c r="PQG3" s="427"/>
      <c r="PQH3" s="427"/>
      <c r="PQI3" s="427"/>
      <c r="PQJ3" s="427"/>
      <c r="PQK3" s="427"/>
      <c r="PQL3" s="427"/>
      <c r="PQM3" s="427"/>
      <c r="PQN3" s="427"/>
      <c r="PQO3" s="427"/>
      <c r="PQP3" s="427"/>
      <c r="PQQ3" s="427"/>
      <c r="PQR3" s="427"/>
      <c r="PQS3" s="427"/>
      <c r="PQT3" s="427"/>
      <c r="PQU3" s="427"/>
      <c r="PQV3" s="427"/>
      <c r="PQW3" s="427"/>
      <c r="PQX3" s="427"/>
      <c r="PQY3" s="427"/>
      <c r="PQZ3" s="427"/>
      <c r="PRA3" s="427"/>
      <c r="PRB3" s="427"/>
      <c r="PRC3" s="427"/>
      <c r="PRD3" s="427"/>
      <c r="PRE3" s="427"/>
      <c r="PRF3" s="427"/>
      <c r="PRG3" s="427"/>
      <c r="PRH3" s="427"/>
      <c r="PRI3" s="427"/>
      <c r="PRJ3" s="427"/>
      <c r="PRK3" s="427"/>
      <c r="PRL3" s="427"/>
      <c r="PRM3" s="427"/>
      <c r="PRN3" s="427"/>
      <c r="PRO3" s="427"/>
      <c r="PRP3" s="427"/>
      <c r="PRQ3" s="427"/>
      <c r="PRR3" s="427"/>
      <c r="PRS3" s="427"/>
      <c r="PRT3" s="427"/>
      <c r="PRU3" s="427"/>
      <c r="PRV3" s="427"/>
      <c r="PRW3" s="427"/>
      <c r="PRX3" s="427"/>
      <c r="PRY3" s="427"/>
      <c r="PRZ3" s="427"/>
      <c r="PSA3" s="427"/>
      <c r="PSB3" s="427"/>
      <c r="PSC3" s="427"/>
      <c r="PSD3" s="427"/>
      <c r="PSE3" s="427"/>
      <c r="PSF3" s="427"/>
      <c r="PSG3" s="427"/>
      <c r="PSH3" s="427"/>
      <c r="PSI3" s="427"/>
      <c r="PSJ3" s="427"/>
      <c r="PSK3" s="427"/>
      <c r="PSL3" s="427"/>
      <c r="PSM3" s="427"/>
      <c r="PSN3" s="427"/>
      <c r="PSO3" s="427"/>
      <c r="PSP3" s="427"/>
      <c r="PSQ3" s="427"/>
      <c r="PSR3" s="427"/>
      <c r="PSS3" s="427"/>
      <c r="PST3" s="427"/>
      <c r="PSU3" s="427"/>
      <c r="PSV3" s="427"/>
      <c r="PSW3" s="427"/>
      <c r="PSX3" s="427"/>
      <c r="PSY3" s="427"/>
      <c r="PSZ3" s="427"/>
      <c r="PTA3" s="427"/>
      <c r="PTB3" s="427"/>
      <c r="PTC3" s="427"/>
      <c r="PTD3" s="427"/>
      <c r="PTE3" s="427"/>
      <c r="PTF3" s="427"/>
      <c r="PTG3" s="427"/>
      <c r="PTH3" s="427"/>
      <c r="PTI3" s="427"/>
      <c r="PTJ3" s="427"/>
      <c r="PTK3" s="427"/>
      <c r="PTL3" s="427"/>
      <c r="PTM3" s="427"/>
      <c r="PTN3" s="427"/>
      <c r="PTO3" s="427"/>
      <c r="PTP3" s="427"/>
      <c r="PTQ3" s="427"/>
      <c r="PTR3" s="427"/>
      <c r="PTS3" s="427"/>
      <c r="PTT3" s="427"/>
      <c r="PTU3" s="427"/>
      <c r="PTV3" s="427"/>
      <c r="PTW3" s="427"/>
      <c r="PTX3" s="427"/>
      <c r="PTY3" s="427"/>
      <c r="PTZ3" s="427"/>
      <c r="PUA3" s="427"/>
      <c r="PUB3" s="427"/>
      <c r="PUC3" s="427"/>
      <c r="PUD3" s="427"/>
      <c r="PUE3" s="427"/>
      <c r="PUF3" s="427"/>
      <c r="PUG3" s="427"/>
      <c r="PUH3" s="427"/>
      <c r="PUI3" s="427"/>
      <c r="PUJ3" s="427"/>
      <c r="PUK3" s="427"/>
      <c r="PUL3" s="427"/>
      <c r="PUM3" s="427"/>
      <c r="PUN3" s="427"/>
      <c r="PUO3" s="427"/>
      <c r="PUP3" s="427"/>
      <c r="PUQ3" s="427"/>
      <c r="PUR3" s="427"/>
      <c r="PUS3" s="427"/>
      <c r="PUT3" s="427"/>
      <c r="PUU3" s="427"/>
      <c r="PUV3" s="427"/>
      <c r="PUW3" s="427"/>
      <c r="PUX3" s="427"/>
      <c r="PUY3" s="427"/>
      <c r="PUZ3" s="427"/>
      <c r="PVA3" s="427"/>
      <c r="PVB3" s="427"/>
      <c r="PVC3" s="427"/>
      <c r="PVD3" s="427"/>
      <c r="PVE3" s="427"/>
      <c r="PVF3" s="427"/>
      <c r="PVG3" s="427"/>
      <c r="PVH3" s="427"/>
      <c r="PVI3" s="427"/>
      <c r="PVJ3" s="427"/>
      <c r="PVK3" s="427"/>
      <c r="PVL3" s="427"/>
      <c r="PVM3" s="427"/>
      <c r="PVN3" s="427"/>
      <c r="PVO3" s="427"/>
      <c r="PVP3" s="427"/>
      <c r="PVQ3" s="427"/>
      <c r="PVR3" s="427"/>
      <c r="PVS3" s="427"/>
      <c r="PVT3" s="427"/>
      <c r="PVU3" s="427"/>
      <c r="PVV3" s="427"/>
      <c r="PVW3" s="427"/>
      <c r="PVX3" s="427"/>
      <c r="PVY3" s="427"/>
      <c r="PVZ3" s="427"/>
      <c r="PWA3" s="427"/>
      <c r="PWB3" s="427"/>
      <c r="PWC3" s="427"/>
      <c r="PWD3" s="427"/>
      <c r="PWE3" s="427"/>
      <c r="PWF3" s="427"/>
      <c r="PWG3" s="427"/>
      <c r="PWH3" s="427"/>
      <c r="PWI3" s="427"/>
      <c r="PWJ3" s="427"/>
      <c r="PWK3" s="427"/>
      <c r="PWL3" s="427"/>
      <c r="PWM3" s="427"/>
      <c r="PWN3" s="427"/>
      <c r="PWO3" s="427"/>
      <c r="PWP3" s="427"/>
      <c r="PWQ3" s="427"/>
      <c r="PWR3" s="427"/>
      <c r="PWS3" s="427"/>
      <c r="PWT3" s="427"/>
      <c r="PWU3" s="427"/>
      <c r="PWV3" s="427"/>
      <c r="PWW3" s="427"/>
      <c r="PWX3" s="427"/>
      <c r="PWY3" s="427"/>
      <c r="PWZ3" s="427"/>
      <c r="PXA3" s="427"/>
      <c r="PXB3" s="427"/>
      <c r="PXC3" s="427"/>
      <c r="PXD3" s="427"/>
      <c r="PXE3" s="427"/>
      <c r="PXF3" s="427"/>
      <c r="PXG3" s="427"/>
      <c r="PXH3" s="427"/>
      <c r="PXI3" s="427"/>
      <c r="PXJ3" s="427"/>
      <c r="PXK3" s="427"/>
      <c r="PXL3" s="427"/>
      <c r="PXM3" s="427"/>
      <c r="PXN3" s="427"/>
      <c r="PXO3" s="427"/>
      <c r="PXP3" s="427"/>
      <c r="PXQ3" s="427"/>
      <c r="PXR3" s="427"/>
      <c r="PXS3" s="427"/>
      <c r="PXT3" s="427"/>
      <c r="PXU3" s="427"/>
      <c r="PXV3" s="427"/>
      <c r="PXW3" s="427"/>
      <c r="PXX3" s="427"/>
      <c r="PXY3" s="427"/>
      <c r="PXZ3" s="427"/>
      <c r="PYA3" s="427"/>
      <c r="PYB3" s="427"/>
      <c r="PYC3" s="427"/>
      <c r="PYD3" s="427"/>
      <c r="PYE3" s="427"/>
      <c r="PYF3" s="427"/>
      <c r="PYG3" s="427"/>
      <c r="PYH3" s="427"/>
      <c r="PYI3" s="427"/>
      <c r="PYJ3" s="427"/>
      <c r="PYK3" s="427"/>
      <c r="PYL3" s="427"/>
      <c r="PYM3" s="427"/>
      <c r="PYN3" s="427"/>
      <c r="PYO3" s="427"/>
      <c r="PYP3" s="427"/>
      <c r="PYQ3" s="427"/>
      <c r="PYR3" s="427"/>
      <c r="PYS3" s="427"/>
      <c r="PYT3" s="427"/>
      <c r="PYU3" s="427"/>
      <c r="PYV3" s="427"/>
      <c r="PYW3" s="427"/>
      <c r="PYX3" s="427"/>
      <c r="PYY3" s="427"/>
      <c r="PYZ3" s="427"/>
      <c r="PZA3" s="427"/>
      <c r="PZB3" s="427"/>
      <c r="PZC3" s="427"/>
      <c r="PZD3" s="427"/>
      <c r="PZE3" s="427"/>
      <c r="PZF3" s="427"/>
      <c r="PZG3" s="427"/>
      <c r="PZH3" s="427"/>
      <c r="PZI3" s="427"/>
      <c r="PZJ3" s="427"/>
      <c r="PZK3" s="427"/>
      <c r="PZL3" s="427"/>
      <c r="PZM3" s="427"/>
      <c r="PZN3" s="427"/>
      <c r="PZO3" s="427"/>
      <c r="PZP3" s="427"/>
      <c r="PZQ3" s="427"/>
      <c r="PZR3" s="427"/>
      <c r="PZS3" s="427"/>
      <c r="PZT3" s="427"/>
      <c r="PZU3" s="427"/>
      <c r="PZV3" s="427"/>
      <c r="PZW3" s="427"/>
      <c r="PZX3" s="427"/>
      <c r="PZY3" s="427"/>
      <c r="PZZ3" s="427"/>
      <c r="QAA3" s="427"/>
      <c r="QAB3" s="427"/>
      <c r="QAC3" s="427"/>
      <c r="QAD3" s="427"/>
      <c r="QAE3" s="427"/>
      <c r="QAF3" s="427"/>
      <c r="QAG3" s="427"/>
      <c r="QAH3" s="427"/>
      <c r="QAI3" s="427"/>
      <c r="QAJ3" s="427"/>
      <c r="QAK3" s="427"/>
      <c r="QAL3" s="427"/>
      <c r="QAM3" s="427"/>
      <c r="QAN3" s="427"/>
      <c r="QAO3" s="427"/>
      <c r="QAP3" s="427"/>
      <c r="QAQ3" s="427"/>
      <c r="QAR3" s="427"/>
      <c r="QAS3" s="427"/>
      <c r="QAT3" s="427"/>
      <c r="QAU3" s="427"/>
      <c r="QAV3" s="427"/>
      <c r="QAW3" s="427"/>
      <c r="QAX3" s="427"/>
      <c r="QAY3" s="427"/>
      <c r="QAZ3" s="427"/>
      <c r="QBA3" s="427"/>
      <c r="QBB3" s="427"/>
      <c r="QBC3" s="427"/>
      <c r="QBD3" s="427"/>
      <c r="QBE3" s="427"/>
      <c r="QBF3" s="427"/>
      <c r="QBG3" s="427"/>
      <c r="QBH3" s="427"/>
      <c r="QBI3" s="427"/>
      <c r="QBJ3" s="427"/>
      <c r="QBK3" s="427"/>
      <c r="QBL3" s="427"/>
      <c r="QBM3" s="427"/>
      <c r="QBN3" s="427"/>
      <c r="QBO3" s="427"/>
      <c r="QBP3" s="427"/>
      <c r="QBQ3" s="427"/>
      <c r="QBR3" s="427"/>
      <c r="QBS3" s="427"/>
      <c r="QBT3" s="427"/>
      <c r="QBU3" s="427"/>
      <c r="QBV3" s="427"/>
      <c r="QBW3" s="427"/>
      <c r="QBX3" s="427"/>
      <c r="QBY3" s="427"/>
      <c r="QBZ3" s="427"/>
      <c r="QCA3" s="427"/>
      <c r="QCB3" s="427"/>
      <c r="QCC3" s="427"/>
      <c r="QCD3" s="427"/>
      <c r="QCE3" s="427"/>
      <c r="QCF3" s="427"/>
      <c r="QCG3" s="427"/>
      <c r="QCH3" s="427"/>
      <c r="QCI3" s="427"/>
      <c r="QCJ3" s="427"/>
      <c r="QCK3" s="427"/>
      <c r="QCL3" s="427"/>
      <c r="QCM3" s="427"/>
      <c r="QCN3" s="427"/>
      <c r="QCO3" s="427"/>
      <c r="QCP3" s="427"/>
      <c r="QCQ3" s="427"/>
      <c r="QCR3" s="427"/>
      <c r="QCS3" s="427"/>
      <c r="QCT3" s="427"/>
      <c r="QCU3" s="427"/>
      <c r="QCV3" s="427"/>
      <c r="QCW3" s="427"/>
      <c r="QCX3" s="427"/>
      <c r="QCY3" s="427"/>
      <c r="QCZ3" s="427"/>
      <c r="QDA3" s="427"/>
      <c r="QDB3" s="427"/>
      <c r="QDC3" s="427"/>
      <c r="QDD3" s="427"/>
      <c r="QDE3" s="427"/>
      <c r="QDF3" s="427"/>
      <c r="QDG3" s="427"/>
      <c r="QDH3" s="427"/>
      <c r="QDI3" s="427"/>
      <c r="QDJ3" s="427"/>
      <c r="QDK3" s="427"/>
      <c r="QDL3" s="427"/>
      <c r="QDM3" s="427"/>
      <c r="QDN3" s="427"/>
      <c r="QDO3" s="427"/>
      <c r="QDP3" s="427"/>
      <c r="QDQ3" s="427"/>
      <c r="QDR3" s="427"/>
      <c r="QDS3" s="427"/>
      <c r="QDT3" s="427"/>
      <c r="QDU3" s="427"/>
      <c r="QDV3" s="427"/>
      <c r="QDW3" s="427"/>
      <c r="QDX3" s="427"/>
      <c r="QDY3" s="427"/>
      <c r="QDZ3" s="427"/>
      <c r="QEA3" s="427"/>
      <c r="QEB3" s="427"/>
      <c r="QEC3" s="427"/>
      <c r="QED3" s="427"/>
      <c r="QEE3" s="427"/>
      <c r="QEF3" s="427"/>
      <c r="QEG3" s="427"/>
      <c r="QEH3" s="427"/>
      <c r="QEI3" s="427"/>
      <c r="QEJ3" s="427"/>
      <c r="QEK3" s="427"/>
      <c r="QEL3" s="427"/>
      <c r="QEM3" s="427"/>
      <c r="QEN3" s="427"/>
      <c r="QEO3" s="427"/>
      <c r="QEP3" s="427"/>
      <c r="QEQ3" s="427"/>
      <c r="QER3" s="427"/>
      <c r="QES3" s="427"/>
      <c r="QET3" s="427"/>
      <c r="QEU3" s="427"/>
      <c r="QEV3" s="427"/>
      <c r="QEW3" s="427"/>
      <c r="QEX3" s="427"/>
      <c r="QEY3" s="427"/>
      <c r="QEZ3" s="427"/>
      <c r="QFA3" s="427"/>
      <c r="QFB3" s="427"/>
      <c r="QFC3" s="427"/>
      <c r="QFD3" s="427"/>
      <c r="QFE3" s="427"/>
      <c r="QFF3" s="427"/>
      <c r="QFG3" s="427"/>
      <c r="QFH3" s="427"/>
      <c r="QFI3" s="427"/>
      <c r="QFJ3" s="427"/>
      <c r="QFK3" s="427"/>
      <c r="QFL3" s="427"/>
      <c r="QFM3" s="427"/>
      <c r="QFN3" s="427"/>
      <c r="QFO3" s="427"/>
      <c r="QFP3" s="427"/>
      <c r="QFQ3" s="427"/>
      <c r="QFR3" s="427"/>
      <c r="QFS3" s="427"/>
      <c r="QFT3" s="427"/>
      <c r="QFU3" s="427"/>
      <c r="QFV3" s="427"/>
      <c r="QFW3" s="427"/>
      <c r="QFX3" s="427"/>
      <c r="QFY3" s="427"/>
      <c r="QFZ3" s="427"/>
      <c r="QGA3" s="427"/>
      <c r="QGB3" s="427"/>
      <c r="QGC3" s="427"/>
      <c r="QGD3" s="427"/>
      <c r="QGE3" s="427"/>
      <c r="QGF3" s="427"/>
      <c r="QGG3" s="427"/>
      <c r="QGH3" s="427"/>
      <c r="QGI3" s="427"/>
      <c r="QGJ3" s="427"/>
      <c r="QGK3" s="427"/>
      <c r="QGL3" s="427"/>
      <c r="QGM3" s="427"/>
      <c r="QGN3" s="427"/>
      <c r="QGO3" s="427"/>
      <c r="QGP3" s="427"/>
      <c r="QGQ3" s="427"/>
      <c r="QGR3" s="427"/>
      <c r="QGS3" s="427"/>
      <c r="QGT3" s="427"/>
      <c r="QGU3" s="427"/>
      <c r="QGV3" s="427"/>
      <c r="QGW3" s="427"/>
      <c r="QGX3" s="427"/>
      <c r="QGY3" s="427"/>
      <c r="QGZ3" s="427"/>
      <c r="QHA3" s="427"/>
      <c r="QHB3" s="427"/>
      <c r="QHC3" s="427"/>
      <c r="QHD3" s="427"/>
      <c r="QHE3" s="427"/>
      <c r="QHF3" s="427"/>
      <c r="QHG3" s="427"/>
      <c r="QHH3" s="427"/>
      <c r="QHI3" s="427"/>
      <c r="QHJ3" s="427"/>
      <c r="QHK3" s="427"/>
      <c r="QHL3" s="427"/>
      <c r="QHM3" s="427"/>
      <c r="QHN3" s="427"/>
      <c r="QHO3" s="427"/>
      <c r="QHP3" s="427"/>
      <c r="QHQ3" s="427"/>
      <c r="QHR3" s="427"/>
      <c r="QHS3" s="427"/>
      <c r="QHT3" s="427"/>
      <c r="QHU3" s="427"/>
      <c r="QHV3" s="427"/>
      <c r="QHW3" s="427"/>
      <c r="QHX3" s="427"/>
      <c r="QHY3" s="427"/>
      <c r="QHZ3" s="427"/>
      <c r="QIA3" s="427"/>
      <c r="QIB3" s="427"/>
      <c r="QIC3" s="427"/>
      <c r="QID3" s="427"/>
      <c r="QIE3" s="427"/>
      <c r="QIF3" s="427"/>
      <c r="QIG3" s="427"/>
      <c r="QIH3" s="427"/>
      <c r="QII3" s="427"/>
      <c r="QIJ3" s="427"/>
      <c r="QIK3" s="427"/>
      <c r="QIL3" s="427"/>
      <c r="QIM3" s="427"/>
      <c r="QIN3" s="427"/>
      <c r="QIO3" s="427"/>
      <c r="QIP3" s="427"/>
      <c r="QIQ3" s="427"/>
      <c r="QIR3" s="427"/>
      <c r="QIS3" s="427"/>
      <c r="QIT3" s="427"/>
      <c r="QIU3" s="427"/>
      <c r="QIV3" s="427"/>
      <c r="QIW3" s="427"/>
      <c r="QIX3" s="427"/>
      <c r="QIY3" s="427"/>
      <c r="QIZ3" s="427"/>
      <c r="QJA3" s="427"/>
      <c r="QJB3" s="427"/>
      <c r="QJC3" s="427"/>
      <c r="QJD3" s="427"/>
      <c r="QJE3" s="427"/>
      <c r="QJF3" s="427"/>
      <c r="QJG3" s="427"/>
      <c r="QJH3" s="427"/>
      <c r="QJI3" s="427"/>
      <c r="QJJ3" s="427"/>
      <c r="QJK3" s="427"/>
      <c r="QJL3" s="427"/>
      <c r="QJM3" s="427"/>
      <c r="QJN3" s="427"/>
      <c r="QJO3" s="427"/>
      <c r="QJP3" s="427"/>
      <c r="QJQ3" s="427"/>
      <c r="QJR3" s="427"/>
      <c r="QJS3" s="427"/>
      <c r="QJT3" s="427"/>
      <c r="QJU3" s="427"/>
      <c r="QJV3" s="427"/>
      <c r="QJW3" s="427"/>
      <c r="QJX3" s="427"/>
      <c r="QJY3" s="427"/>
      <c r="QJZ3" s="427"/>
      <c r="QKA3" s="427"/>
      <c r="QKB3" s="427"/>
      <c r="QKC3" s="427"/>
      <c r="QKD3" s="427"/>
      <c r="QKE3" s="427"/>
      <c r="QKF3" s="427"/>
      <c r="QKG3" s="427"/>
      <c r="QKH3" s="427"/>
      <c r="QKI3" s="427"/>
      <c r="QKJ3" s="427"/>
      <c r="QKK3" s="427"/>
      <c r="QKL3" s="427"/>
      <c r="QKM3" s="427"/>
      <c r="QKN3" s="427"/>
      <c r="QKO3" s="427"/>
      <c r="QKP3" s="427"/>
      <c r="QKQ3" s="427"/>
      <c r="QKR3" s="427"/>
      <c r="QKS3" s="427"/>
      <c r="QKT3" s="427"/>
      <c r="QKU3" s="427"/>
      <c r="QKV3" s="427"/>
      <c r="QKW3" s="427"/>
      <c r="QKX3" s="427"/>
      <c r="QKY3" s="427"/>
      <c r="QKZ3" s="427"/>
      <c r="QLA3" s="427"/>
      <c r="QLB3" s="427"/>
      <c r="QLC3" s="427"/>
      <c r="QLD3" s="427"/>
      <c r="QLE3" s="427"/>
      <c r="QLF3" s="427"/>
      <c r="QLG3" s="427"/>
      <c r="QLH3" s="427"/>
      <c r="QLI3" s="427"/>
      <c r="QLJ3" s="427"/>
      <c r="QLK3" s="427"/>
      <c r="QLL3" s="427"/>
      <c r="QLM3" s="427"/>
      <c r="QLN3" s="427"/>
      <c r="QLO3" s="427"/>
      <c r="QLP3" s="427"/>
      <c r="QLQ3" s="427"/>
      <c r="QLR3" s="427"/>
      <c r="QLS3" s="427"/>
      <c r="QLT3" s="427"/>
      <c r="QLU3" s="427"/>
      <c r="QLV3" s="427"/>
      <c r="QLW3" s="427"/>
      <c r="QLX3" s="427"/>
      <c r="QLY3" s="427"/>
      <c r="QLZ3" s="427"/>
      <c r="QMA3" s="427"/>
      <c r="QMB3" s="427"/>
      <c r="QMC3" s="427"/>
      <c r="QMD3" s="427"/>
      <c r="QME3" s="427"/>
      <c r="QMF3" s="427"/>
      <c r="QMG3" s="427"/>
      <c r="QMH3" s="427"/>
      <c r="QMI3" s="427"/>
      <c r="QMJ3" s="427"/>
      <c r="QMK3" s="427"/>
      <c r="QML3" s="427"/>
      <c r="QMM3" s="427"/>
      <c r="QMN3" s="427"/>
      <c r="QMO3" s="427"/>
      <c r="QMP3" s="427"/>
      <c r="QMQ3" s="427"/>
      <c r="QMR3" s="427"/>
      <c r="QMS3" s="427"/>
      <c r="QMT3" s="427"/>
      <c r="QMU3" s="427"/>
      <c r="QMV3" s="427"/>
      <c r="QMW3" s="427"/>
      <c r="QMX3" s="427"/>
      <c r="QMY3" s="427"/>
      <c r="QMZ3" s="427"/>
      <c r="QNA3" s="427"/>
      <c r="QNB3" s="427"/>
      <c r="QNC3" s="427"/>
      <c r="QND3" s="427"/>
      <c r="QNE3" s="427"/>
      <c r="QNF3" s="427"/>
      <c r="QNG3" s="427"/>
      <c r="QNH3" s="427"/>
      <c r="QNI3" s="427"/>
      <c r="QNJ3" s="427"/>
      <c r="QNK3" s="427"/>
      <c r="QNL3" s="427"/>
      <c r="QNM3" s="427"/>
      <c r="QNN3" s="427"/>
      <c r="QNO3" s="427"/>
      <c r="QNP3" s="427"/>
      <c r="QNQ3" s="427"/>
      <c r="QNR3" s="427"/>
      <c r="QNS3" s="427"/>
      <c r="QNT3" s="427"/>
      <c r="QNU3" s="427"/>
      <c r="QNV3" s="427"/>
      <c r="QNW3" s="427"/>
      <c r="QNX3" s="427"/>
      <c r="QNY3" s="427"/>
      <c r="QNZ3" s="427"/>
      <c r="QOA3" s="427"/>
      <c r="QOB3" s="427"/>
      <c r="QOC3" s="427"/>
      <c r="QOD3" s="427"/>
      <c r="QOE3" s="427"/>
      <c r="QOF3" s="427"/>
      <c r="QOG3" s="427"/>
      <c r="QOH3" s="427"/>
      <c r="QOI3" s="427"/>
      <c r="QOJ3" s="427"/>
      <c r="QOK3" s="427"/>
      <c r="QOL3" s="427"/>
      <c r="QOM3" s="427"/>
      <c r="QON3" s="427"/>
      <c r="QOO3" s="427"/>
      <c r="QOP3" s="427"/>
      <c r="QOQ3" s="427"/>
      <c r="QOR3" s="427"/>
      <c r="QOS3" s="427"/>
      <c r="QOT3" s="427"/>
      <c r="QOU3" s="427"/>
      <c r="QOV3" s="427"/>
      <c r="QOW3" s="427"/>
      <c r="QOX3" s="427"/>
      <c r="QOY3" s="427"/>
      <c r="QOZ3" s="427"/>
      <c r="QPA3" s="427"/>
      <c r="QPB3" s="427"/>
      <c r="QPC3" s="427"/>
      <c r="QPD3" s="427"/>
      <c r="QPE3" s="427"/>
      <c r="QPF3" s="427"/>
      <c r="QPG3" s="427"/>
      <c r="QPH3" s="427"/>
      <c r="QPI3" s="427"/>
      <c r="QPJ3" s="427"/>
      <c r="QPK3" s="427"/>
      <c r="QPL3" s="427"/>
      <c r="QPM3" s="427"/>
      <c r="QPN3" s="427"/>
      <c r="QPO3" s="427"/>
      <c r="QPP3" s="427"/>
      <c r="QPQ3" s="427"/>
      <c r="QPR3" s="427"/>
      <c r="QPS3" s="427"/>
      <c r="QPT3" s="427"/>
      <c r="QPU3" s="427"/>
      <c r="QPV3" s="427"/>
      <c r="QPW3" s="427"/>
      <c r="QPX3" s="427"/>
      <c r="QPY3" s="427"/>
      <c r="QPZ3" s="427"/>
      <c r="QQA3" s="427"/>
      <c r="QQB3" s="427"/>
      <c r="QQC3" s="427"/>
      <c r="QQD3" s="427"/>
      <c r="QQE3" s="427"/>
      <c r="QQF3" s="427"/>
      <c r="QQG3" s="427"/>
      <c r="QQH3" s="427"/>
      <c r="QQI3" s="427"/>
      <c r="QQJ3" s="427"/>
      <c r="QQK3" s="427"/>
      <c r="QQL3" s="427"/>
      <c r="QQM3" s="427"/>
      <c r="QQN3" s="427"/>
      <c r="QQO3" s="427"/>
      <c r="QQP3" s="427"/>
      <c r="QQQ3" s="427"/>
      <c r="QQR3" s="427"/>
      <c r="QQS3" s="427"/>
      <c r="QQT3" s="427"/>
      <c r="QQU3" s="427"/>
      <c r="QQV3" s="427"/>
      <c r="QQW3" s="427"/>
      <c r="QQX3" s="427"/>
      <c r="QQY3" s="427"/>
      <c r="QQZ3" s="427"/>
      <c r="QRA3" s="427"/>
      <c r="QRB3" s="427"/>
      <c r="QRC3" s="427"/>
      <c r="QRD3" s="427"/>
      <c r="QRE3" s="427"/>
      <c r="QRF3" s="427"/>
      <c r="QRG3" s="427"/>
      <c r="QRH3" s="427"/>
      <c r="QRI3" s="427"/>
      <c r="QRJ3" s="427"/>
      <c r="QRK3" s="427"/>
      <c r="QRL3" s="427"/>
      <c r="QRM3" s="427"/>
      <c r="QRN3" s="427"/>
      <c r="QRO3" s="427"/>
      <c r="QRP3" s="427"/>
      <c r="QRQ3" s="427"/>
      <c r="QRR3" s="427"/>
      <c r="QRS3" s="427"/>
      <c r="QRT3" s="427"/>
      <c r="QRU3" s="427"/>
      <c r="QRV3" s="427"/>
      <c r="QRW3" s="427"/>
      <c r="QRX3" s="427"/>
      <c r="QRY3" s="427"/>
      <c r="QRZ3" s="427"/>
      <c r="QSA3" s="427"/>
      <c r="QSB3" s="427"/>
      <c r="QSC3" s="427"/>
      <c r="QSD3" s="427"/>
      <c r="QSE3" s="427"/>
      <c r="QSF3" s="427"/>
      <c r="QSG3" s="427"/>
      <c r="QSH3" s="427"/>
      <c r="QSI3" s="427"/>
      <c r="QSJ3" s="427"/>
      <c r="QSK3" s="427"/>
      <c r="QSL3" s="427"/>
      <c r="QSM3" s="427"/>
      <c r="QSN3" s="427"/>
      <c r="QSO3" s="427"/>
      <c r="QSP3" s="427"/>
      <c r="QSQ3" s="427"/>
      <c r="QSR3" s="427"/>
      <c r="QSS3" s="427"/>
      <c r="QST3" s="427"/>
      <c r="QSU3" s="427"/>
      <c r="QSV3" s="427"/>
      <c r="QSW3" s="427"/>
      <c r="QSX3" s="427"/>
      <c r="QSY3" s="427"/>
      <c r="QSZ3" s="427"/>
      <c r="QTA3" s="427"/>
      <c r="QTB3" s="427"/>
      <c r="QTC3" s="427"/>
      <c r="QTD3" s="427"/>
      <c r="QTE3" s="427"/>
      <c r="QTF3" s="427"/>
      <c r="QTG3" s="427"/>
      <c r="QTH3" s="427"/>
      <c r="QTI3" s="427"/>
      <c r="QTJ3" s="427"/>
      <c r="QTK3" s="427"/>
      <c r="QTL3" s="427"/>
      <c r="QTM3" s="427"/>
      <c r="QTN3" s="427"/>
      <c r="QTO3" s="427"/>
      <c r="QTP3" s="427"/>
      <c r="QTQ3" s="427"/>
      <c r="QTR3" s="427"/>
      <c r="QTS3" s="427"/>
      <c r="QTT3" s="427"/>
      <c r="QTU3" s="427"/>
      <c r="QTV3" s="427"/>
      <c r="QTW3" s="427"/>
      <c r="QTX3" s="427"/>
      <c r="QTY3" s="427"/>
      <c r="QTZ3" s="427"/>
      <c r="QUA3" s="427"/>
      <c r="QUB3" s="427"/>
      <c r="QUC3" s="427"/>
      <c r="QUD3" s="427"/>
      <c r="QUE3" s="427"/>
      <c r="QUF3" s="427"/>
      <c r="QUG3" s="427"/>
      <c r="QUH3" s="427"/>
      <c r="QUI3" s="427"/>
      <c r="QUJ3" s="427"/>
      <c r="QUK3" s="427"/>
      <c r="QUL3" s="427"/>
      <c r="QUM3" s="427"/>
      <c r="QUN3" s="427"/>
      <c r="QUO3" s="427"/>
      <c r="QUP3" s="427"/>
      <c r="QUQ3" s="427"/>
      <c r="QUR3" s="427"/>
      <c r="QUS3" s="427"/>
      <c r="QUT3" s="427"/>
      <c r="QUU3" s="427"/>
      <c r="QUV3" s="427"/>
      <c r="QUW3" s="427"/>
      <c r="QUX3" s="427"/>
      <c r="QUY3" s="427"/>
      <c r="QUZ3" s="427"/>
      <c r="QVA3" s="427"/>
      <c r="QVB3" s="427"/>
      <c r="QVC3" s="427"/>
      <c r="QVD3" s="427"/>
      <c r="QVE3" s="427"/>
      <c r="QVF3" s="427"/>
      <c r="QVG3" s="427"/>
      <c r="QVH3" s="427"/>
      <c r="QVI3" s="427"/>
      <c r="QVJ3" s="427"/>
      <c r="QVK3" s="427"/>
      <c r="QVL3" s="427"/>
      <c r="QVM3" s="427"/>
      <c r="QVN3" s="427"/>
      <c r="QVO3" s="427"/>
      <c r="QVP3" s="427"/>
      <c r="QVQ3" s="427"/>
      <c r="QVR3" s="427"/>
      <c r="QVS3" s="427"/>
      <c r="QVT3" s="427"/>
      <c r="QVU3" s="427"/>
      <c r="QVV3" s="427"/>
      <c r="QVW3" s="427"/>
      <c r="QVX3" s="427"/>
      <c r="QVY3" s="427"/>
      <c r="QVZ3" s="427"/>
      <c r="QWA3" s="427"/>
      <c r="QWB3" s="427"/>
      <c r="QWC3" s="427"/>
      <c r="QWD3" s="427"/>
      <c r="QWE3" s="427"/>
      <c r="QWF3" s="427"/>
      <c r="QWG3" s="427"/>
      <c r="QWH3" s="427"/>
      <c r="QWI3" s="427"/>
      <c r="QWJ3" s="427"/>
      <c r="QWK3" s="427"/>
      <c r="QWL3" s="427"/>
      <c r="QWM3" s="427"/>
      <c r="QWN3" s="427"/>
      <c r="QWO3" s="427"/>
      <c r="QWP3" s="427"/>
      <c r="QWQ3" s="427"/>
      <c r="QWR3" s="427"/>
      <c r="QWS3" s="427"/>
      <c r="QWT3" s="427"/>
      <c r="QWU3" s="427"/>
      <c r="QWV3" s="427"/>
      <c r="QWW3" s="427"/>
      <c r="QWX3" s="427"/>
      <c r="QWY3" s="427"/>
      <c r="QWZ3" s="427"/>
      <c r="QXA3" s="427"/>
      <c r="QXB3" s="427"/>
      <c r="QXC3" s="427"/>
      <c r="QXD3" s="427"/>
      <c r="QXE3" s="427"/>
      <c r="QXF3" s="427"/>
      <c r="QXG3" s="427"/>
      <c r="QXH3" s="427"/>
      <c r="QXI3" s="427"/>
      <c r="QXJ3" s="427"/>
      <c r="QXK3" s="427"/>
      <c r="QXL3" s="427"/>
      <c r="QXM3" s="427"/>
      <c r="QXN3" s="427"/>
      <c r="QXO3" s="427"/>
      <c r="QXP3" s="427"/>
      <c r="QXQ3" s="427"/>
      <c r="QXR3" s="427"/>
      <c r="QXS3" s="427"/>
      <c r="QXT3" s="427"/>
      <c r="QXU3" s="427"/>
      <c r="QXV3" s="427"/>
      <c r="QXW3" s="427"/>
      <c r="QXX3" s="427"/>
      <c r="QXY3" s="427"/>
      <c r="QXZ3" s="427"/>
      <c r="QYA3" s="427"/>
      <c r="QYB3" s="427"/>
      <c r="QYC3" s="427"/>
      <c r="QYD3" s="427"/>
      <c r="QYE3" s="427"/>
      <c r="QYF3" s="427"/>
      <c r="QYG3" s="427"/>
      <c r="QYH3" s="427"/>
      <c r="QYI3" s="427"/>
      <c r="QYJ3" s="427"/>
      <c r="QYK3" s="427"/>
      <c r="QYL3" s="427"/>
      <c r="QYM3" s="427"/>
      <c r="QYN3" s="427"/>
      <c r="QYO3" s="427"/>
      <c r="QYP3" s="427"/>
      <c r="QYQ3" s="427"/>
      <c r="QYR3" s="427"/>
      <c r="QYS3" s="427"/>
      <c r="QYT3" s="427"/>
      <c r="QYU3" s="427"/>
      <c r="QYV3" s="427"/>
      <c r="QYW3" s="427"/>
      <c r="QYX3" s="427"/>
      <c r="QYY3" s="427"/>
      <c r="QYZ3" s="427"/>
      <c r="QZA3" s="427"/>
      <c r="QZB3" s="427"/>
      <c r="QZC3" s="427"/>
      <c r="QZD3" s="427"/>
      <c r="QZE3" s="427"/>
      <c r="QZF3" s="427"/>
      <c r="QZG3" s="427"/>
      <c r="QZH3" s="427"/>
      <c r="QZI3" s="427"/>
      <c r="QZJ3" s="427"/>
      <c r="QZK3" s="427"/>
      <c r="QZL3" s="427"/>
      <c r="QZM3" s="427"/>
      <c r="QZN3" s="427"/>
      <c r="QZO3" s="427"/>
      <c r="QZP3" s="427"/>
      <c r="QZQ3" s="427"/>
      <c r="QZR3" s="427"/>
      <c r="QZS3" s="427"/>
      <c r="QZT3" s="427"/>
      <c r="QZU3" s="427"/>
      <c r="QZV3" s="427"/>
      <c r="QZW3" s="427"/>
      <c r="QZX3" s="427"/>
      <c r="QZY3" s="427"/>
      <c r="QZZ3" s="427"/>
      <c r="RAA3" s="427"/>
      <c r="RAB3" s="427"/>
      <c r="RAC3" s="427"/>
      <c r="RAD3" s="427"/>
      <c r="RAE3" s="427"/>
      <c r="RAF3" s="427"/>
      <c r="RAG3" s="427"/>
      <c r="RAH3" s="427"/>
      <c r="RAI3" s="427"/>
      <c r="RAJ3" s="427"/>
      <c r="RAK3" s="427"/>
      <c r="RAL3" s="427"/>
      <c r="RAM3" s="427"/>
      <c r="RAN3" s="427"/>
      <c r="RAO3" s="427"/>
      <c r="RAP3" s="427"/>
      <c r="RAQ3" s="427"/>
      <c r="RAR3" s="427"/>
      <c r="RAS3" s="427"/>
      <c r="RAT3" s="427"/>
      <c r="RAU3" s="427"/>
      <c r="RAV3" s="427"/>
      <c r="RAW3" s="427"/>
      <c r="RAX3" s="427"/>
      <c r="RAY3" s="427"/>
      <c r="RAZ3" s="427"/>
      <c r="RBA3" s="427"/>
      <c r="RBB3" s="427"/>
      <c r="RBC3" s="427"/>
      <c r="RBD3" s="427"/>
      <c r="RBE3" s="427"/>
      <c r="RBF3" s="427"/>
      <c r="RBG3" s="427"/>
      <c r="RBH3" s="427"/>
      <c r="RBI3" s="427"/>
      <c r="RBJ3" s="427"/>
      <c r="RBK3" s="427"/>
      <c r="RBL3" s="427"/>
      <c r="RBM3" s="427"/>
      <c r="RBN3" s="427"/>
      <c r="RBO3" s="427"/>
      <c r="RBP3" s="427"/>
      <c r="RBQ3" s="427"/>
      <c r="RBR3" s="427"/>
      <c r="RBS3" s="427"/>
      <c r="RBT3" s="427"/>
      <c r="RBU3" s="427"/>
      <c r="RBV3" s="427"/>
      <c r="RBW3" s="427"/>
      <c r="RBX3" s="427"/>
      <c r="RBY3" s="427"/>
      <c r="RBZ3" s="427"/>
      <c r="RCA3" s="427"/>
      <c r="RCB3" s="427"/>
      <c r="RCC3" s="427"/>
      <c r="RCD3" s="427"/>
      <c r="RCE3" s="427"/>
      <c r="RCF3" s="427"/>
      <c r="RCG3" s="427"/>
      <c r="RCH3" s="427"/>
      <c r="RCI3" s="427"/>
      <c r="RCJ3" s="427"/>
      <c r="RCK3" s="427"/>
      <c r="RCL3" s="427"/>
      <c r="RCM3" s="427"/>
      <c r="RCN3" s="427"/>
      <c r="RCO3" s="427"/>
      <c r="RCP3" s="427"/>
      <c r="RCQ3" s="427"/>
      <c r="RCR3" s="427"/>
      <c r="RCS3" s="427"/>
      <c r="RCT3" s="427"/>
      <c r="RCU3" s="427"/>
      <c r="RCV3" s="427"/>
      <c r="RCW3" s="427"/>
      <c r="RCX3" s="427"/>
      <c r="RCY3" s="427"/>
      <c r="RCZ3" s="427"/>
      <c r="RDA3" s="427"/>
      <c r="RDB3" s="427"/>
      <c r="RDC3" s="427"/>
      <c r="RDD3" s="427"/>
      <c r="RDE3" s="427"/>
      <c r="RDF3" s="427"/>
      <c r="RDG3" s="427"/>
      <c r="RDH3" s="427"/>
      <c r="RDI3" s="427"/>
      <c r="RDJ3" s="427"/>
      <c r="RDK3" s="427"/>
      <c r="RDL3" s="427"/>
      <c r="RDM3" s="427"/>
      <c r="RDN3" s="427"/>
      <c r="RDO3" s="427"/>
      <c r="RDP3" s="427"/>
      <c r="RDQ3" s="427"/>
      <c r="RDR3" s="427"/>
      <c r="RDS3" s="427"/>
      <c r="RDT3" s="427"/>
      <c r="RDU3" s="427"/>
      <c r="RDV3" s="427"/>
      <c r="RDW3" s="427"/>
      <c r="RDX3" s="427"/>
      <c r="RDY3" s="427"/>
      <c r="RDZ3" s="427"/>
      <c r="REA3" s="427"/>
      <c r="REB3" s="427"/>
      <c r="REC3" s="427"/>
      <c r="RED3" s="427"/>
      <c r="REE3" s="427"/>
      <c r="REF3" s="427"/>
      <c r="REG3" s="427"/>
      <c r="REH3" s="427"/>
      <c r="REI3" s="427"/>
      <c r="REJ3" s="427"/>
      <c r="REK3" s="427"/>
      <c r="REL3" s="427"/>
      <c r="REM3" s="427"/>
      <c r="REN3" s="427"/>
      <c r="REO3" s="427"/>
      <c r="REP3" s="427"/>
      <c r="REQ3" s="427"/>
      <c r="RER3" s="427"/>
      <c r="RES3" s="427"/>
      <c r="RET3" s="427"/>
      <c r="REU3" s="427"/>
      <c r="REV3" s="427"/>
      <c r="REW3" s="427"/>
      <c r="REX3" s="427"/>
      <c r="REY3" s="427"/>
      <c r="REZ3" s="427"/>
      <c r="RFA3" s="427"/>
      <c r="RFB3" s="427"/>
      <c r="RFC3" s="427"/>
      <c r="RFD3" s="427"/>
      <c r="RFE3" s="427"/>
      <c r="RFF3" s="427"/>
      <c r="RFG3" s="427"/>
      <c r="RFH3" s="427"/>
      <c r="RFI3" s="427"/>
      <c r="RFJ3" s="427"/>
      <c r="RFK3" s="427"/>
      <c r="RFL3" s="427"/>
      <c r="RFM3" s="427"/>
      <c r="RFN3" s="427"/>
      <c r="RFO3" s="427"/>
      <c r="RFP3" s="427"/>
      <c r="RFQ3" s="427"/>
      <c r="RFR3" s="427"/>
      <c r="RFS3" s="427"/>
      <c r="RFT3" s="427"/>
      <c r="RFU3" s="427"/>
      <c r="RFV3" s="427"/>
      <c r="RFW3" s="427"/>
      <c r="RFX3" s="427"/>
      <c r="RFY3" s="427"/>
      <c r="RFZ3" s="427"/>
      <c r="RGA3" s="427"/>
      <c r="RGB3" s="427"/>
      <c r="RGC3" s="427"/>
      <c r="RGD3" s="427"/>
      <c r="RGE3" s="427"/>
      <c r="RGF3" s="427"/>
      <c r="RGG3" s="427"/>
      <c r="RGH3" s="427"/>
      <c r="RGI3" s="427"/>
      <c r="RGJ3" s="427"/>
      <c r="RGK3" s="427"/>
      <c r="RGL3" s="427"/>
      <c r="RGM3" s="427"/>
      <c r="RGN3" s="427"/>
      <c r="RGO3" s="427"/>
      <c r="RGP3" s="427"/>
      <c r="RGQ3" s="427"/>
      <c r="RGR3" s="427"/>
      <c r="RGS3" s="427"/>
      <c r="RGT3" s="427"/>
      <c r="RGU3" s="427"/>
      <c r="RGV3" s="427"/>
      <c r="RGW3" s="427"/>
      <c r="RGX3" s="427"/>
      <c r="RGY3" s="427"/>
      <c r="RGZ3" s="427"/>
      <c r="RHA3" s="427"/>
      <c r="RHB3" s="427"/>
      <c r="RHC3" s="427"/>
      <c r="RHD3" s="427"/>
      <c r="RHE3" s="427"/>
      <c r="RHF3" s="427"/>
      <c r="RHG3" s="427"/>
      <c r="RHH3" s="427"/>
      <c r="RHI3" s="427"/>
      <c r="RHJ3" s="427"/>
      <c r="RHK3" s="427"/>
      <c r="RHL3" s="427"/>
      <c r="RHM3" s="427"/>
      <c r="RHN3" s="427"/>
      <c r="RHO3" s="427"/>
      <c r="RHP3" s="427"/>
      <c r="RHQ3" s="427"/>
      <c r="RHR3" s="427"/>
      <c r="RHS3" s="427"/>
      <c r="RHT3" s="427"/>
      <c r="RHU3" s="427"/>
      <c r="RHV3" s="427"/>
      <c r="RHW3" s="427"/>
      <c r="RHX3" s="427"/>
      <c r="RHY3" s="427"/>
      <c r="RHZ3" s="427"/>
      <c r="RIA3" s="427"/>
      <c r="RIB3" s="427"/>
      <c r="RIC3" s="427"/>
      <c r="RID3" s="427"/>
      <c r="RIE3" s="427"/>
      <c r="RIF3" s="427"/>
      <c r="RIG3" s="427"/>
      <c r="RIH3" s="427"/>
      <c r="RII3" s="427"/>
      <c r="RIJ3" s="427"/>
      <c r="RIK3" s="427"/>
      <c r="RIL3" s="427"/>
      <c r="RIM3" s="427"/>
      <c r="RIN3" s="427"/>
      <c r="RIO3" s="427"/>
      <c r="RIP3" s="427"/>
      <c r="RIQ3" s="427"/>
      <c r="RIR3" s="427"/>
      <c r="RIS3" s="427"/>
      <c r="RIT3" s="427"/>
      <c r="RIU3" s="427"/>
      <c r="RIV3" s="427"/>
      <c r="RIW3" s="427"/>
      <c r="RIX3" s="427"/>
      <c r="RIY3" s="427"/>
      <c r="RIZ3" s="427"/>
      <c r="RJA3" s="427"/>
      <c r="RJB3" s="427"/>
      <c r="RJC3" s="427"/>
      <c r="RJD3" s="427"/>
      <c r="RJE3" s="427"/>
      <c r="RJF3" s="427"/>
      <c r="RJG3" s="427"/>
      <c r="RJH3" s="427"/>
      <c r="RJI3" s="427"/>
      <c r="RJJ3" s="427"/>
      <c r="RJK3" s="427"/>
      <c r="RJL3" s="427"/>
      <c r="RJM3" s="427"/>
      <c r="RJN3" s="427"/>
      <c r="RJO3" s="427"/>
      <c r="RJP3" s="427"/>
      <c r="RJQ3" s="427"/>
      <c r="RJR3" s="427"/>
      <c r="RJS3" s="427"/>
      <c r="RJT3" s="427"/>
      <c r="RJU3" s="427"/>
      <c r="RJV3" s="427"/>
      <c r="RJW3" s="427"/>
      <c r="RJX3" s="427"/>
      <c r="RJY3" s="427"/>
      <c r="RJZ3" s="427"/>
      <c r="RKA3" s="427"/>
      <c r="RKB3" s="427"/>
      <c r="RKC3" s="427"/>
      <c r="RKD3" s="427"/>
      <c r="RKE3" s="427"/>
      <c r="RKF3" s="427"/>
      <c r="RKG3" s="427"/>
      <c r="RKH3" s="427"/>
      <c r="RKI3" s="427"/>
      <c r="RKJ3" s="427"/>
      <c r="RKK3" s="427"/>
      <c r="RKL3" s="427"/>
      <c r="RKM3" s="427"/>
      <c r="RKN3" s="427"/>
      <c r="RKO3" s="427"/>
      <c r="RKP3" s="427"/>
      <c r="RKQ3" s="427"/>
      <c r="RKR3" s="427"/>
      <c r="RKS3" s="427"/>
      <c r="RKT3" s="427"/>
      <c r="RKU3" s="427"/>
      <c r="RKV3" s="427"/>
      <c r="RKW3" s="427"/>
      <c r="RKX3" s="427"/>
      <c r="RKY3" s="427"/>
      <c r="RKZ3" s="427"/>
      <c r="RLA3" s="427"/>
      <c r="RLB3" s="427"/>
      <c r="RLC3" s="427"/>
      <c r="RLD3" s="427"/>
      <c r="RLE3" s="427"/>
      <c r="RLF3" s="427"/>
      <c r="RLG3" s="427"/>
      <c r="RLH3" s="427"/>
      <c r="RLI3" s="427"/>
      <c r="RLJ3" s="427"/>
      <c r="RLK3" s="427"/>
      <c r="RLL3" s="427"/>
      <c r="RLM3" s="427"/>
      <c r="RLN3" s="427"/>
      <c r="RLO3" s="427"/>
      <c r="RLP3" s="427"/>
      <c r="RLQ3" s="427"/>
      <c r="RLR3" s="427"/>
      <c r="RLS3" s="427"/>
      <c r="RLT3" s="427"/>
      <c r="RLU3" s="427"/>
      <c r="RLV3" s="427"/>
      <c r="RLW3" s="427"/>
      <c r="RLX3" s="427"/>
      <c r="RLY3" s="427"/>
      <c r="RLZ3" s="427"/>
      <c r="RMA3" s="427"/>
      <c r="RMB3" s="427"/>
      <c r="RMC3" s="427"/>
      <c r="RMD3" s="427"/>
      <c r="RME3" s="427"/>
      <c r="RMF3" s="427"/>
      <c r="RMG3" s="427"/>
      <c r="RMH3" s="427"/>
      <c r="RMI3" s="427"/>
      <c r="RMJ3" s="427"/>
      <c r="RMK3" s="427"/>
      <c r="RML3" s="427"/>
      <c r="RMM3" s="427"/>
      <c r="RMN3" s="427"/>
      <c r="RMO3" s="427"/>
      <c r="RMP3" s="427"/>
      <c r="RMQ3" s="427"/>
      <c r="RMR3" s="427"/>
      <c r="RMS3" s="427"/>
      <c r="RMT3" s="427"/>
      <c r="RMU3" s="427"/>
      <c r="RMV3" s="427"/>
      <c r="RMW3" s="427"/>
      <c r="RMX3" s="427"/>
      <c r="RMY3" s="427"/>
      <c r="RMZ3" s="427"/>
      <c r="RNA3" s="427"/>
      <c r="RNB3" s="427"/>
      <c r="RNC3" s="427"/>
      <c r="RND3" s="427"/>
      <c r="RNE3" s="427"/>
      <c r="RNF3" s="427"/>
      <c r="RNG3" s="427"/>
      <c r="RNH3" s="427"/>
      <c r="RNI3" s="427"/>
      <c r="RNJ3" s="427"/>
      <c r="RNK3" s="427"/>
      <c r="RNL3" s="427"/>
      <c r="RNM3" s="427"/>
      <c r="RNN3" s="427"/>
      <c r="RNO3" s="427"/>
      <c r="RNP3" s="427"/>
      <c r="RNQ3" s="427"/>
      <c r="RNR3" s="427"/>
      <c r="RNS3" s="427"/>
      <c r="RNT3" s="427"/>
      <c r="RNU3" s="427"/>
      <c r="RNV3" s="427"/>
      <c r="RNW3" s="427"/>
      <c r="RNX3" s="427"/>
      <c r="RNY3" s="427"/>
      <c r="RNZ3" s="427"/>
      <c r="ROA3" s="427"/>
      <c r="ROB3" s="427"/>
      <c r="ROC3" s="427"/>
      <c r="ROD3" s="427"/>
      <c r="ROE3" s="427"/>
      <c r="ROF3" s="427"/>
      <c r="ROG3" s="427"/>
      <c r="ROH3" s="427"/>
      <c r="ROI3" s="427"/>
      <c r="ROJ3" s="427"/>
      <c r="ROK3" s="427"/>
      <c r="ROL3" s="427"/>
      <c r="ROM3" s="427"/>
      <c r="RON3" s="427"/>
      <c r="ROO3" s="427"/>
      <c r="ROP3" s="427"/>
      <c r="ROQ3" s="427"/>
      <c r="ROR3" s="427"/>
      <c r="ROS3" s="427"/>
      <c r="ROT3" s="427"/>
      <c r="ROU3" s="427"/>
      <c r="ROV3" s="427"/>
      <c r="ROW3" s="427"/>
      <c r="ROX3" s="427"/>
      <c r="ROY3" s="427"/>
      <c r="ROZ3" s="427"/>
      <c r="RPA3" s="427"/>
      <c r="RPB3" s="427"/>
      <c r="RPC3" s="427"/>
      <c r="RPD3" s="427"/>
      <c r="RPE3" s="427"/>
      <c r="RPF3" s="427"/>
      <c r="RPG3" s="427"/>
      <c r="RPH3" s="427"/>
      <c r="RPI3" s="427"/>
      <c r="RPJ3" s="427"/>
      <c r="RPK3" s="427"/>
      <c r="RPL3" s="427"/>
      <c r="RPM3" s="427"/>
      <c r="RPN3" s="427"/>
      <c r="RPO3" s="427"/>
      <c r="RPP3" s="427"/>
      <c r="RPQ3" s="427"/>
      <c r="RPR3" s="427"/>
      <c r="RPS3" s="427"/>
      <c r="RPT3" s="427"/>
      <c r="RPU3" s="427"/>
      <c r="RPV3" s="427"/>
      <c r="RPW3" s="427"/>
      <c r="RPX3" s="427"/>
      <c r="RPY3" s="427"/>
      <c r="RPZ3" s="427"/>
      <c r="RQA3" s="427"/>
      <c r="RQB3" s="427"/>
      <c r="RQC3" s="427"/>
      <c r="RQD3" s="427"/>
      <c r="RQE3" s="427"/>
      <c r="RQF3" s="427"/>
      <c r="RQG3" s="427"/>
      <c r="RQH3" s="427"/>
      <c r="RQI3" s="427"/>
      <c r="RQJ3" s="427"/>
      <c r="RQK3" s="427"/>
      <c r="RQL3" s="427"/>
      <c r="RQM3" s="427"/>
      <c r="RQN3" s="427"/>
      <c r="RQO3" s="427"/>
      <c r="RQP3" s="427"/>
      <c r="RQQ3" s="427"/>
      <c r="RQR3" s="427"/>
      <c r="RQS3" s="427"/>
      <c r="RQT3" s="427"/>
      <c r="RQU3" s="427"/>
      <c r="RQV3" s="427"/>
      <c r="RQW3" s="427"/>
      <c r="RQX3" s="427"/>
      <c r="RQY3" s="427"/>
      <c r="RQZ3" s="427"/>
      <c r="RRA3" s="427"/>
      <c r="RRB3" s="427"/>
      <c r="RRC3" s="427"/>
      <c r="RRD3" s="427"/>
      <c r="RRE3" s="427"/>
      <c r="RRF3" s="427"/>
      <c r="RRG3" s="427"/>
      <c r="RRH3" s="427"/>
      <c r="RRI3" s="427"/>
      <c r="RRJ3" s="427"/>
      <c r="RRK3" s="427"/>
      <c r="RRL3" s="427"/>
      <c r="RRM3" s="427"/>
      <c r="RRN3" s="427"/>
      <c r="RRO3" s="427"/>
      <c r="RRP3" s="427"/>
      <c r="RRQ3" s="427"/>
      <c r="RRR3" s="427"/>
      <c r="RRS3" s="427"/>
      <c r="RRT3" s="427"/>
      <c r="RRU3" s="427"/>
      <c r="RRV3" s="427"/>
      <c r="RRW3" s="427"/>
      <c r="RRX3" s="427"/>
      <c r="RRY3" s="427"/>
      <c r="RRZ3" s="427"/>
      <c r="RSA3" s="427"/>
      <c r="RSB3" s="427"/>
      <c r="RSC3" s="427"/>
      <c r="RSD3" s="427"/>
      <c r="RSE3" s="427"/>
      <c r="RSF3" s="427"/>
      <c r="RSG3" s="427"/>
      <c r="RSH3" s="427"/>
      <c r="RSI3" s="427"/>
      <c r="RSJ3" s="427"/>
      <c r="RSK3" s="427"/>
      <c r="RSL3" s="427"/>
      <c r="RSM3" s="427"/>
      <c r="RSN3" s="427"/>
      <c r="RSO3" s="427"/>
      <c r="RSP3" s="427"/>
      <c r="RSQ3" s="427"/>
      <c r="RSR3" s="427"/>
      <c r="RSS3" s="427"/>
      <c r="RST3" s="427"/>
      <c r="RSU3" s="427"/>
      <c r="RSV3" s="427"/>
      <c r="RSW3" s="427"/>
      <c r="RSX3" s="427"/>
      <c r="RSY3" s="427"/>
      <c r="RSZ3" s="427"/>
      <c r="RTA3" s="427"/>
      <c r="RTB3" s="427"/>
      <c r="RTC3" s="427"/>
      <c r="RTD3" s="427"/>
      <c r="RTE3" s="427"/>
      <c r="RTF3" s="427"/>
      <c r="RTG3" s="427"/>
      <c r="RTH3" s="427"/>
      <c r="RTI3" s="427"/>
      <c r="RTJ3" s="427"/>
      <c r="RTK3" s="427"/>
      <c r="RTL3" s="427"/>
      <c r="RTM3" s="427"/>
      <c r="RTN3" s="427"/>
      <c r="RTO3" s="427"/>
      <c r="RTP3" s="427"/>
      <c r="RTQ3" s="427"/>
      <c r="RTR3" s="427"/>
      <c r="RTS3" s="427"/>
      <c r="RTT3" s="427"/>
      <c r="RTU3" s="427"/>
      <c r="RTV3" s="427"/>
      <c r="RTW3" s="427"/>
      <c r="RTX3" s="427"/>
      <c r="RTY3" s="427"/>
      <c r="RTZ3" s="427"/>
      <c r="RUA3" s="427"/>
      <c r="RUB3" s="427"/>
      <c r="RUC3" s="427"/>
      <c r="RUD3" s="427"/>
      <c r="RUE3" s="427"/>
      <c r="RUF3" s="427"/>
      <c r="RUG3" s="427"/>
      <c r="RUH3" s="427"/>
      <c r="RUI3" s="427"/>
      <c r="RUJ3" s="427"/>
      <c r="RUK3" s="427"/>
      <c r="RUL3" s="427"/>
      <c r="RUM3" s="427"/>
      <c r="RUN3" s="427"/>
      <c r="RUO3" s="427"/>
      <c r="RUP3" s="427"/>
      <c r="RUQ3" s="427"/>
      <c r="RUR3" s="427"/>
      <c r="RUS3" s="427"/>
      <c r="RUT3" s="427"/>
      <c r="RUU3" s="427"/>
      <c r="RUV3" s="427"/>
      <c r="RUW3" s="427"/>
      <c r="RUX3" s="427"/>
      <c r="RUY3" s="427"/>
      <c r="RUZ3" s="427"/>
      <c r="RVA3" s="427"/>
      <c r="RVB3" s="427"/>
      <c r="RVC3" s="427"/>
      <c r="RVD3" s="427"/>
      <c r="RVE3" s="427"/>
      <c r="RVF3" s="427"/>
      <c r="RVG3" s="427"/>
      <c r="RVH3" s="427"/>
      <c r="RVI3" s="427"/>
      <c r="RVJ3" s="427"/>
      <c r="RVK3" s="427"/>
      <c r="RVL3" s="427"/>
      <c r="RVM3" s="427"/>
      <c r="RVN3" s="427"/>
      <c r="RVO3" s="427"/>
      <c r="RVP3" s="427"/>
      <c r="RVQ3" s="427"/>
      <c r="RVR3" s="427"/>
      <c r="RVS3" s="427"/>
      <c r="RVT3" s="427"/>
      <c r="RVU3" s="427"/>
      <c r="RVV3" s="427"/>
      <c r="RVW3" s="427"/>
      <c r="RVX3" s="427"/>
      <c r="RVY3" s="427"/>
      <c r="RVZ3" s="427"/>
      <c r="RWA3" s="427"/>
      <c r="RWB3" s="427"/>
      <c r="RWC3" s="427"/>
      <c r="RWD3" s="427"/>
      <c r="RWE3" s="427"/>
      <c r="RWF3" s="427"/>
      <c r="RWG3" s="427"/>
      <c r="RWH3" s="427"/>
      <c r="RWI3" s="427"/>
      <c r="RWJ3" s="427"/>
      <c r="RWK3" s="427"/>
      <c r="RWL3" s="427"/>
      <c r="RWM3" s="427"/>
      <c r="RWN3" s="427"/>
      <c r="RWO3" s="427"/>
      <c r="RWP3" s="427"/>
      <c r="RWQ3" s="427"/>
      <c r="RWR3" s="427"/>
      <c r="RWS3" s="427"/>
      <c r="RWT3" s="427"/>
      <c r="RWU3" s="427"/>
      <c r="RWV3" s="427"/>
      <c r="RWW3" s="427"/>
      <c r="RWX3" s="427"/>
      <c r="RWY3" s="427"/>
      <c r="RWZ3" s="427"/>
      <c r="RXA3" s="427"/>
      <c r="RXB3" s="427"/>
      <c r="RXC3" s="427"/>
      <c r="RXD3" s="427"/>
      <c r="RXE3" s="427"/>
      <c r="RXF3" s="427"/>
      <c r="RXG3" s="427"/>
      <c r="RXH3" s="427"/>
      <c r="RXI3" s="427"/>
      <c r="RXJ3" s="427"/>
      <c r="RXK3" s="427"/>
      <c r="RXL3" s="427"/>
      <c r="RXM3" s="427"/>
      <c r="RXN3" s="427"/>
      <c r="RXO3" s="427"/>
      <c r="RXP3" s="427"/>
      <c r="RXQ3" s="427"/>
      <c r="RXR3" s="427"/>
      <c r="RXS3" s="427"/>
      <c r="RXT3" s="427"/>
      <c r="RXU3" s="427"/>
      <c r="RXV3" s="427"/>
      <c r="RXW3" s="427"/>
      <c r="RXX3" s="427"/>
      <c r="RXY3" s="427"/>
      <c r="RXZ3" s="427"/>
      <c r="RYA3" s="427"/>
      <c r="RYB3" s="427"/>
      <c r="RYC3" s="427"/>
      <c r="RYD3" s="427"/>
      <c r="RYE3" s="427"/>
      <c r="RYF3" s="427"/>
      <c r="RYG3" s="427"/>
      <c r="RYH3" s="427"/>
      <c r="RYI3" s="427"/>
      <c r="RYJ3" s="427"/>
      <c r="RYK3" s="427"/>
      <c r="RYL3" s="427"/>
      <c r="RYM3" s="427"/>
      <c r="RYN3" s="427"/>
      <c r="RYO3" s="427"/>
      <c r="RYP3" s="427"/>
      <c r="RYQ3" s="427"/>
      <c r="RYR3" s="427"/>
      <c r="RYS3" s="427"/>
      <c r="RYT3" s="427"/>
      <c r="RYU3" s="427"/>
      <c r="RYV3" s="427"/>
      <c r="RYW3" s="427"/>
      <c r="RYX3" s="427"/>
      <c r="RYY3" s="427"/>
      <c r="RYZ3" s="427"/>
      <c r="RZA3" s="427"/>
      <c r="RZB3" s="427"/>
      <c r="RZC3" s="427"/>
      <c r="RZD3" s="427"/>
      <c r="RZE3" s="427"/>
      <c r="RZF3" s="427"/>
      <c r="RZG3" s="427"/>
      <c r="RZH3" s="427"/>
      <c r="RZI3" s="427"/>
      <c r="RZJ3" s="427"/>
      <c r="RZK3" s="427"/>
      <c r="RZL3" s="427"/>
      <c r="RZM3" s="427"/>
      <c r="RZN3" s="427"/>
      <c r="RZO3" s="427"/>
      <c r="RZP3" s="427"/>
      <c r="RZQ3" s="427"/>
      <c r="RZR3" s="427"/>
      <c r="RZS3" s="427"/>
      <c r="RZT3" s="427"/>
      <c r="RZU3" s="427"/>
      <c r="RZV3" s="427"/>
      <c r="RZW3" s="427"/>
      <c r="RZX3" s="427"/>
      <c r="RZY3" s="427"/>
      <c r="RZZ3" s="427"/>
      <c r="SAA3" s="427"/>
      <c r="SAB3" s="427"/>
      <c r="SAC3" s="427"/>
      <c r="SAD3" s="427"/>
      <c r="SAE3" s="427"/>
      <c r="SAF3" s="427"/>
      <c r="SAG3" s="427"/>
      <c r="SAH3" s="427"/>
      <c r="SAI3" s="427"/>
      <c r="SAJ3" s="427"/>
      <c r="SAK3" s="427"/>
      <c r="SAL3" s="427"/>
      <c r="SAM3" s="427"/>
      <c r="SAN3" s="427"/>
      <c r="SAO3" s="427"/>
      <c r="SAP3" s="427"/>
      <c r="SAQ3" s="427"/>
      <c r="SAR3" s="427"/>
      <c r="SAS3" s="427"/>
      <c r="SAT3" s="427"/>
      <c r="SAU3" s="427"/>
      <c r="SAV3" s="427"/>
      <c r="SAW3" s="427"/>
      <c r="SAX3" s="427"/>
      <c r="SAY3" s="427"/>
      <c r="SAZ3" s="427"/>
      <c r="SBA3" s="427"/>
      <c r="SBB3" s="427"/>
      <c r="SBC3" s="427"/>
      <c r="SBD3" s="427"/>
      <c r="SBE3" s="427"/>
      <c r="SBF3" s="427"/>
      <c r="SBG3" s="427"/>
      <c r="SBH3" s="427"/>
      <c r="SBI3" s="427"/>
      <c r="SBJ3" s="427"/>
      <c r="SBK3" s="427"/>
      <c r="SBL3" s="427"/>
      <c r="SBM3" s="427"/>
      <c r="SBN3" s="427"/>
      <c r="SBO3" s="427"/>
      <c r="SBP3" s="427"/>
      <c r="SBQ3" s="427"/>
      <c r="SBR3" s="427"/>
      <c r="SBS3" s="427"/>
      <c r="SBT3" s="427"/>
      <c r="SBU3" s="427"/>
      <c r="SBV3" s="427"/>
      <c r="SBW3" s="427"/>
      <c r="SBX3" s="427"/>
      <c r="SBY3" s="427"/>
      <c r="SBZ3" s="427"/>
      <c r="SCA3" s="427"/>
      <c r="SCB3" s="427"/>
      <c r="SCC3" s="427"/>
      <c r="SCD3" s="427"/>
      <c r="SCE3" s="427"/>
      <c r="SCF3" s="427"/>
      <c r="SCG3" s="427"/>
      <c r="SCH3" s="427"/>
      <c r="SCI3" s="427"/>
      <c r="SCJ3" s="427"/>
      <c r="SCK3" s="427"/>
      <c r="SCL3" s="427"/>
      <c r="SCM3" s="427"/>
      <c r="SCN3" s="427"/>
      <c r="SCO3" s="427"/>
      <c r="SCP3" s="427"/>
      <c r="SCQ3" s="427"/>
      <c r="SCR3" s="427"/>
      <c r="SCS3" s="427"/>
      <c r="SCT3" s="427"/>
      <c r="SCU3" s="427"/>
      <c r="SCV3" s="427"/>
      <c r="SCW3" s="427"/>
      <c r="SCX3" s="427"/>
      <c r="SCY3" s="427"/>
      <c r="SCZ3" s="427"/>
      <c r="SDA3" s="427"/>
      <c r="SDB3" s="427"/>
      <c r="SDC3" s="427"/>
      <c r="SDD3" s="427"/>
      <c r="SDE3" s="427"/>
      <c r="SDF3" s="427"/>
      <c r="SDG3" s="427"/>
      <c r="SDH3" s="427"/>
      <c r="SDI3" s="427"/>
      <c r="SDJ3" s="427"/>
      <c r="SDK3" s="427"/>
      <c r="SDL3" s="427"/>
      <c r="SDM3" s="427"/>
      <c r="SDN3" s="427"/>
      <c r="SDO3" s="427"/>
      <c r="SDP3" s="427"/>
      <c r="SDQ3" s="427"/>
      <c r="SDR3" s="427"/>
      <c r="SDS3" s="427"/>
      <c r="SDT3" s="427"/>
      <c r="SDU3" s="427"/>
      <c r="SDV3" s="427"/>
      <c r="SDW3" s="427"/>
      <c r="SDX3" s="427"/>
      <c r="SDY3" s="427"/>
      <c r="SDZ3" s="427"/>
      <c r="SEA3" s="427"/>
      <c r="SEB3" s="427"/>
      <c r="SEC3" s="427"/>
      <c r="SED3" s="427"/>
      <c r="SEE3" s="427"/>
      <c r="SEF3" s="427"/>
      <c r="SEG3" s="427"/>
      <c r="SEH3" s="427"/>
      <c r="SEI3" s="427"/>
      <c r="SEJ3" s="427"/>
      <c r="SEK3" s="427"/>
      <c r="SEL3" s="427"/>
      <c r="SEM3" s="427"/>
      <c r="SEN3" s="427"/>
      <c r="SEO3" s="427"/>
      <c r="SEP3" s="427"/>
      <c r="SEQ3" s="427"/>
      <c r="SER3" s="427"/>
      <c r="SES3" s="427"/>
      <c r="SET3" s="427"/>
      <c r="SEU3" s="427"/>
      <c r="SEV3" s="427"/>
      <c r="SEW3" s="427"/>
      <c r="SEX3" s="427"/>
      <c r="SEY3" s="427"/>
      <c r="SEZ3" s="427"/>
      <c r="SFA3" s="427"/>
      <c r="SFB3" s="427"/>
      <c r="SFC3" s="427"/>
      <c r="SFD3" s="427"/>
      <c r="SFE3" s="427"/>
      <c r="SFF3" s="427"/>
      <c r="SFG3" s="427"/>
      <c r="SFH3" s="427"/>
      <c r="SFI3" s="427"/>
      <c r="SFJ3" s="427"/>
      <c r="SFK3" s="427"/>
      <c r="SFL3" s="427"/>
      <c r="SFM3" s="427"/>
      <c r="SFN3" s="427"/>
      <c r="SFO3" s="427"/>
      <c r="SFP3" s="427"/>
      <c r="SFQ3" s="427"/>
      <c r="SFR3" s="427"/>
      <c r="SFS3" s="427"/>
      <c r="SFT3" s="427"/>
      <c r="SFU3" s="427"/>
      <c r="SFV3" s="427"/>
      <c r="SFW3" s="427"/>
      <c r="SFX3" s="427"/>
      <c r="SFY3" s="427"/>
      <c r="SFZ3" s="427"/>
      <c r="SGA3" s="427"/>
      <c r="SGB3" s="427"/>
      <c r="SGC3" s="427"/>
      <c r="SGD3" s="427"/>
      <c r="SGE3" s="427"/>
      <c r="SGF3" s="427"/>
      <c r="SGG3" s="427"/>
      <c r="SGH3" s="427"/>
      <c r="SGI3" s="427"/>
      <c r="SGJ3" s="427"/>
      <c r="SGK3" s="427"/>
      <c r="SGL3" s="427"/>
      <c r="SGM3" s="427"/>
      <c r="SGN3" s="427"/>
      <c r="SGO3" s="427"/>
      <c r="SGP3" s="427"/>
      <c r="SGQ3" s="427"/>
      <c r="SGR3" s="427"/>
      <c r="SGS3" s="427"/>
      <c r="SGT3" s="427"/>
      <c r="SGU3" s="427"/>
      <c r="SGV3" s="427"/>
      <c r="SGW3" s="427"/>
      <c r="SGX3" s="427"/>
      <c r="SGY3" s="427"/>
      <c r="SGZ3" s="427"/>
      <c r="SHA3" s="427"/>
      <c r="SHB3" s="427"/>
      <c r="SHC3" s="427"/>
      <c r="SHD3" s="427"/>
      <c r="SHE3" s="427"/>
      <c r="SHF3" s="427"/>
      <c r="SHG3" s="427"/>
      <c r="SHH3" s="427"/>
      <c r="SHI3" s="427"/>
      <c r="SHJ3" s="427"/>
      <c r="SHK3" s="427"/>
      <c r="SHL3" s="427"/>
      <c r="SHM3" s="427"/>
      <c r="SHN3" s="427"/>
      <c r="SHO3" s="427"/>
      <c r="SHP3" s="427"/>
      <c r="SHQ3" s="427"/>
      <c r="SHR3" s="427"/>
      <c r="SHS3" s="427"/>
      <c r="SHT3" s="427"/>
      <c r="SHU3" s="427"/>
      <c r="SHV3" s="427"/>
      <c r="SHW3" s="427"/>
      <c r="SHX3" s="427"/>
      <c r="SHY3" s="427"/>
      <c r="SHZ3" s="427"/>
      <c r="SIA3" s="427"/>
      <c r="SIB3" s="427"/>
      <c r="SIC3" s="427"/>
      <c r="SID3" s="427"/>
      <c r="SIE3" s="427"/>
      <c r="SIF3" s="427"/>
      <c r="SIG3" s="427"/>
      <c r="SIH3" s="427"/>
      <c r="SII3" s="427"/>
      <c r="SIJ3" s="427"/>
      <c r="SIK3" s="427"/>
      <c r="SIL3" s="427"/>
      <c r="SIM3" s="427"/>
      <c r="SIN3" s="427"/>
      <c r="SIO3" s="427"/>
      <c r="SIP3" s="427"/>
      <c r="SIQ3" s="427"/>
      <c r="SIR3" s="427"/>
      <c r="SIS3" s="427"/>
      <c r="SIT3" s="427"/>
      <c r="SIU3" s="427"/>
      <c r="SIV3" s="427"/>
      <c r="SIW3" s="427"/>
      <c r="SIX3" s="427"/>
      <c r="SIY3" s="427"/>
      <c r="SIZ3" s="427"/>
      <c r="SJA3" s="427"/>
      <c r="SJB3" s="427"/>
      <c r="SJC3" s="427"/>
      <c r="SJD3" s="427"/>
      <c r="SJE3" s="427"/>
      <c r="SJF3" s="427"/>
      <c r="SJG3" s="427"/>
      <c r="SJH3" s="427"/>
      <c r="SJI3" s="427"/>
      <c r="SJJ3" s="427"/>
      <c r="SJK3" s="427"/>
      <c r="SJL3" s="427"/>
      <c r="SJM3" s="427"/>
      <c r="SJN3" s="427"/>
      <c r="SJO3" s="427"/>
      <c r="SJP3" s="427"/>
      <c r="SJQ3" s="427"/>
      <c r="SJR3" s="427"/>
      <c r="SJS3" s="427"/>
      <c r="SJT3" s="427"/>
      <c r="SJU3" s="427"/>
      <c r="SJV3" s="427"/>
      <c r="SJW3" s="427"/>
      <c r="SJX3" s="427"/>
      <c r="SJY3" s="427"/>
      <c r="SJZ3" s="427"/>
      <c r="SKA3" s="427"/>
      <c r="SKB3" s="427"/>
      <c r="SKC3" s="427"/>
      <c r="SKD3" s="427"/>
      <c r="SKE3" s="427"/>
      <c r="SKF3" s="427"/>
      <c r="SKG3" s="427"/>
      <c r="SKH3" s="427"/>
      <c r="SKI3" s="427"/>
      <c r="SKJ3" s="427"/>
      <c r="SKK3" s="427"/>
      <c r="SKL3" s="427"/>
      <c r="SKM3" s="427"/>
      <c r="SKN3" s="427"/>
      <c r="SKO3" s="427"/>
      <c r="SKP3" s="427"/>
      <c r="SKQ3" s="427"/>
      <c r="SKR3" s="427"/>
      <c r="SKS3" s="427"/>
      <c r="SKT3" s="427"/>
      <c r="SKU3" s="427"/>
      <c r="SKV3" s="427"/>
      <c r="SKW3" s="427"/>
      <c r="SKX3" s="427"/>
      <c r="SKY3" s="427"/>
      <c r="SKZ3" s="427"/>
      <c r="SLA3" s="427"/>
      <c r="SLB3" s="427"/>
      <c r="SLC3" s="427"/>
      <c r="SLD3" s="427"/>
      <c r="SLE3" s="427"/>
      <c r="SLF3" s="427"/>
      <c r="SLG3" s="427"/>
      <c r="SLH3" s="427"/>
      <c r="SLI3" s="427"/>
      <c r="SLJ3" s="427"/>
      <c r="SLK3" s="427"/>
      <c r="SLL3" s="427"/>
      <c r="SLM3" s="427"/>
      <c r="SLN3" s="427"/>
      <c r="SLO3" s="427"/>
      <c r="SLP3" s="427"/>
      <c r="SLQ3" s="427"/>
      <c r="SLR3" s="427"/>
      <c r="SLS3" s="427"/>
      <c r="SLT3" s="427"/>
      <c r="SLU3" s="427"/>
      <c r="SLV3" s="427"/>
      <c r="SLW3" s="427"/>
      <c r="SLX3" s="427"/>
      <c r="SLY3" s="427"/>
      <c r="SLZ3" s="427"/>
      <c r="SMA3" s="427"/>
      <c r="SMB3" s="427"/>
      <c r="SMC3" s="427"/>
      <c r="SMD3" s="427"/>
      <c r="SME3" s="427"/>
      <c r="SMF3" s="427"/>
      <c r="SMG3" s="427"/>
      <c r="SMH3" s="427"/>
      <c r="SMI3" s="427"/>
      <c r="SMJ3" s="427"/>
      <c r="SMK3" s="427"/>
      <c r="SML3" s="427"/>
      <c r="SMM3" s="427"/>
      <c r="SMN3" s="427"/>
      <c r="SMO3" s="427"/>
      <c r="SMP3" s="427"/>
      <c r="SMQ3" s="427"/>
      <c r="SMR3" s="427"/>
      <c r="SMS3" s="427"/>
      <c r="SMT3" s="427"/>
      <c r="SMU3" s="427"/>
      <c r="SMV3" s="427"/>
      <c r="SMW3" s="427"/>
      <c r="SMX3" s="427"/>
      <c r="SMY3" s="427"/>
      <c r="SMZ3" s="427"/>
      <c r="SNA3" s="427"/>
      <c r="SNB3" s="427"/>
      <c r="SNC3" s="427"/>
      <c r="SND3" s="427"/>
      <c r="SNE3" s="427"/>
      <c r="SNF3" s="427"/>
      <c r="SNG3" s="427"/>
      <c r="SNH3" s="427"/>
      <c r="SNI3" s="427"/>
      <c r="SNJ3" s="427"/>
      <c r="SNK3" s="427"/>
      <c r="SNL3" s="427"/>
      <c r="SNM3" s="427"/>
      <c r="SNN3" s="427"/>
      <c r="SNO3" s="427"/>
      <c r="SNP3" s="427"/>
      <c r="SNQ3" s="427"/>
      <c r="SNR3" s="427"/>
      <c r="SNS3" s="427"/>
      <c r="SNT3" s="427"/>
      <c r="SNU3" s="427"/>
      <c r="SNV3" s="427"/>
      <c r="SNW3" s="427"/>
      <c r="SNX3" s="427"/>
      <c r="SNY3" s="427"/>
      <c r="SNZ3" s="427"/>
      <c r="SOA3" s="427"/>
      <c r="SOB3" s="427"/>
      <c r="SOC3" s="427"/>
      <c r="SOD3" s="427"/>
      <c r="SOE3" s="427"/>
      <c r="SOF3" s="427"/>
      <c r="SOG3" s="427"/>
      <c r="SOH3" s="427"/>
      <c r="SOI3" s="427"/>
      <c r="SOJ3" s="427"/>
      <c r="SOK3" s="427"/>
      <c r="SOL3" s="427"/>
      <c r="SOM3" s="427"/>
      <c r="SON3" s="427"/>
      <c r="SOO3" s="427"/>
      <c r="SOP3" s="427"/>
      <c r="SOQ3" s="427"/>
      <c r="SOR3" s="427"/>
      <c r="SOS3" s="427"/>
      <c r="SOT3" s="427"/>
      <c r="SOU3" s="427"/>
      <c r="SOV3" s="427"/>
      <c r="SOW3" s="427"/>
      <c r="SOX3" s="427"/>
      <c r="SOY3" s="427"/>
      <c r="SOZ3" s="427"/>
      <c r="SPA3" s="427"/>
      <c r="SPB3" s="427"/>
      <c r="SPC3" s="427"/>
      <c r="SPD3" s="427"/>
      <c r="SPE3" s="427"/>
      <c r="SPF3" s="427"/>
      <c r="SPG3" s="427"/>
      <c r="SPH3" s="427"/>
      <c r="SPI3" s="427"/>
      <c r="SPJ3" s="427"/>
      <c r="SPK3" s="427"/>
      <c r="SPL3" s="427"/>
      <c r="SPM3" s="427"/>
      <c r="SPN3" s="427"/>
      <c r="SPO3" s="427"/>
      <c r="SPP3" s="427"/>
      <c r="SPQ3" s="427"/>
      <c r="SPR3" s="427"/>
      <c r="SPS3" s="427"/>
      <c r="SPT3" s="427"/>
      <c r="SPU3" s="427"/>
      <c r="SPV3" s="427"/>
      <c r="SPW3" s="427"/>
      <c r="SPX3" s="427"/>
      <c r="SPY3" s="427"/>
      <c r="SPZ3" s="427"/>
      <c r="SQA3" s="427"/>
      <c r="SQB3" s="427"/>
      <c r="SQC3" s="427"/>
      <c r="SQD3" s="427"/>
      <c r="SQE3" s="427"/>
      <c r="SQF3" s="427"/>
      <c r="SQG3" s="427"/>
      <c r="SQH3" s="427"/>
      <c r="SQI3" s="427"/>
      <c r="SQJ3" s="427"/>
      <c r="SQK3" s="427"/>
      <c r="SQL3" s="427"/>
      <c r="SQM3" s="427"/>
      <c r="SQN3" s="427"/>
      <c r="SQO3" s="427"/>
      <c r="SQP3" s="427"/>
      <c r="SQQ3" s="427"/>
      <c r="SQR3" s="427"/>
      <c r="SQS3" s="427"/>
      <c r="SQT3" s="427"/>
      <c r="SQU3" s="427"/>
      <c r="SQV3" s="427"/>
      <c r="SQW3" s="427"/>
      <c r="SQX3" s="427"/>
      <c r="SQY3" s="427"/>
      <c r="SQZ3" s="427"/>
      <c r="SRA3" s="427"/>
      <c r="SRB3" s="427"/>
      <c r="SRC3" s="427"/>
      <c r="SRD3" s="427"/>
      <c r="SRE3" s="427"/>
      <c r="SRF3" s="427"/>
      <c r="SRG3" s="427"/>
      <c r="SRH3" s="427"/>
      <c r="SRI3" s="427"/>
      <c r="SRJ3" s="427"/>
      <c r="SRK3" s="427"/>
      <c r="SRL3" s="427"/>
      <c r="SRM3" s="427"/>
      <c r="SRN3" s="427"/>
      <c r="SRO3" s="427"/>
      <c r="SRP3" s="427"/>
      <c r="SRQ3" s="427"/>
      <c r="SRR3" s="427"/>
      <c r="SRS3" s="427"/>
      <c r="SRT3" s="427"/>
      <c r="SRU3" s="427"/>
      <c r="SRV3" s="427"/>
      <c r="SRW3" s="427"/>
      <c r="SRX3" s="427"/>
      <c r="SRY3" s="427"/>
      <c r="SRZ3" s="427"/>
      <c r="SSA3" s="427"/>
      <c r="SSB3" s="427"/>
      <c r="SSC3" s="427"/>
      <c r="SSD3" s="427"/>
      <c r="SSE3" s="427"/>
      <c r="SSF3" s="427"/>
      <c r="SSG3" s="427"/>
      <c r="SSH3" s="427"/>
      <c r="SSI3" s="427"/>
      <c r="SSJ3" s="427"/>
      <c r="SSK3" s="427"/>
      <c r="SSL3" s="427"/>
      <c r="SSM3" s="427"/>
      <c r="SSN3" s="427"/>
      <c r="SSO3" s="427"/>
      <c r="SSP3" s="427"/>
      <c r="SSQ3" s="427"/>
      <c r="SSR3" s="427"/>
      <c r="SSS3" s="427"/>
      <c r="SST3" s="427"/>
      <c r="SSU3" s="427"/>
      <c r="SSV3" s="427"/>
      <c r="SSW3" s="427"/>
      <c r="SSX3" s="427"/>
      <c r="SSY3" s="427"/>
      <c r="SSZ3" s="427"/>
      <c r="STA3" s="427"/>
      <c r="STB3" s="427"/>
      <c r="STC3" s="427"/>
      <c r="STD3" s="427"/>
      <c r="STE3" s="427"/>
      <c r="STF3" s="427"/>
      <c r="STG3" s="427"/>
      <c r="STH3" s="427"/>
      <c r="STI3" s="427"/>
      <c r="STJ3" s="427"/>
      <c r="STK3" s="427"/>
      <c r="STL3" s="427"/>
      <c r="STM3" s="427"/>
      <c r="STN3" s="427"/>
      <c r="STO3" s="427"/>
      <c r="STP3" s="427"/>
      <c r="STQ3" s="427"/>
      <c r="STR3" s="427"/>
      <c r="STS3" s="427"/>
      <c r="STT3" s="427"/>
      <c r="STU3" s="427"/>
      <c r="STV3" s="427"/>
      <c r="STW3" s="427"/>
      <c r="STX3" s="427"/>
      <c r="STY3" s="427"/>
      <c r="STZ3" s="427"/>
      <c r="SUA3" s="427"/>
      <c r="SUB3" s="427"/>
      <c r="SUC3" s="427"/>
      <c r="SUD3" s="427"/>
      <c r="SUE3" s="427"/>
      <c r="SUF3" s="427"/>
      <c r="SUG3" s="427"/>
      <c r="SUH3" s="427"/>
      <c r="SUI3" s="427"/>
      <c r="SUJ3" s="427"/>
      <c r="SUK3" s="427"/>
      <c r="SUL3" s="427"/>
      <c r="SUM3" s="427"/>
      <c r="SUN3" s="427"/>
      <c r="SUO3" s="427"/>
      <c r="SUP3" s="427"/>
      <c r="SUQ3" s="427"/>
      <c r="SUR3" s="427"/>
      <c r="SUS3" s="427"/>
      <c r="SUT3" s="427"/>
      <c r="SUU3" s="427"/>
      <c r="SUV3" s="427"/>
      <c r="SUW3" s="427"/>
      <c r="SUX3" s="427"/>
      <c r="SUY3" s="427"/>
      <c r="SUZ3" s="427"/>
      <c r="SVA3" s="427"/>
      <c r="SVB3" s="427"/>
      <c r="SVC3" s="427"/>
      <c r="SVD3" s="427"/>
      <c r="SVE3" s="427"/>
      <c r="SVF3" s="427"/>
      <c r="SVG3" s="427"/>
      <c r="SVH3" s="427"/>
      <c r="SVI3" s="427"/>
      <c r="SVJ3" s="427"/>
      <c r="SVK3" s="427"/>
      <c r="SVL3" s="427"/>
      <c r="SVM3" s="427"/>
      <c r="SVN3" s="427"/>
      <c r="SVO3" s="427"/>
      <c r="SVP3" s="427"/>
      <c r="SVQ3" s="427"/>
      <c r="SVR3" s="427"/>
      <c r="SVS3" s="427"/>
      <c r="SVT3" s="427"/>
      <c r="SVU3" s="427"/>
      <c r="SVV3" s="427"/>
      <c r="SVW3" s="427"/>
      <c r="SVX3" s="427"/>
      <c r="SVY3" s="427"/>
      <c r="SVZ3" s="427"/>
      <c r="SWA3" s="427"/>
      <c r="SWB3" s="427"/>
      <c r="SWC3" s="427"/>
      <c r="SWD3" s="427"/>
      <c r="SWE3" s="427"/>
      <c r="SWF3" s="427"/>
      <c r="SWG3" s="427"/>
      <c r="SWH3" s="427"/>
      <c r="SWI3" s="427"/>
      <c r="SWJ3" s="427"/>
      <c r="SWK3" s="427"/>
      <c r="SWL3" s="427"/>
      <c r="SWM3" s="427"/>
      <c r="SWN3" s="427"/>
      <c r="SWO3" s="427"/>
      <c r="SWP3" s="427"/>
      <c r="SWQ3" s="427"/>
      <c r="SWR3" s="427"/>
      <c r="SWS3" s="427"/>
      <c r="SWT3" s="427"/>
      <c r="SWU3" s="427"/>
      <c r="SWV3" s="427"/>
      <c r="SWW3" s="427"/>
      <c r="SWX3" s="427"/>
      <c r="SWY3" s="427"/>
      <c r="SWZ3" s="427"/>
      <c r="SXA3" s="427"/>
      <c r="SXB3" s="427"/>
      <c r="SXC3" s="427"/>
      <c r="SXD3" s="427"/>
      <c r="SXE3" s="427"/>
      <c r="SXF3" s="427"/>
      <c r="SXG3" s="427"/>
      <c r="SXH3" s="427"/>
      <c r="SXI3" s="427"/>
      <c r="SXJ3" s="427"/>
      <c r="SXK3" s="427"/>
      <c r="SXL3" s="427"/>
      <c r="SXM3" s="427"/>
      <c r="SXN3" s="427"/>
      <c r="SXO3" s="427"/>
      <c r="SXP3" s="427"/>
      <c r="SXQ3" s="427"/>
      <c r="SXR3" s="427"/>
      <c r="SXS3" s="427"/>
      <c r="SXT3" s="427"/>
      <c r="SXU3" s="427"/>
      <c r="SXV3" s="427"/>
      <c r="SXW3" s="427"/>
      <c r="SXX3" s="427"/>
      <c r="SXY3" s="427"/>
      <c r="SXZ3" s="427"/>
      <c r="SYA3" s="427"/>
      <c r="SYB3" s="427"/>
      <c r="SYC3" s="427"/>
      <c r="SYD3" s="427"/>
      <c r="SYE3" s="427"/>
      <c r="SYF3" s="427"/>
      <c r="SYG3" s="427"/>
      <c r="SYH3" s="427"/>
      <c r="SYI3" s="427"/>
      <c r="SYJ3" s="427"/>
      <c r="SYK3" s="427"/>
      <c r="SYL3" s="427"/>
      <c r="SYM3" s="427"/>
      <c r="SYN3" s="427"/>
      <c r="SYO3" s="427"/>
      <c r="SYP3" s="427"/>
      <c r="SYQ3" s="427"/>
      <c r="SYR3" s="427"/>
      <c r="SYS3" s="427"/>
      <c r="SYT3" s="427"/>
      <c r="SYU3" s="427"/>
      <c r="SYV3" s="427"/>
      <c r="SYW3" s="427"/>
      <c r="SYX3" s="427"/>
      <c r="SYY3" s="427"/>
      <c r="SYZ3" s="427"/>
      <c r="SZA3" s="427"/>
      <c r="SZB3" s="427"/>
      <c r="SZC3" s="427"/>
      <c r="SZD3" s="427"/>
      <c r="SZE3" s="427"/>
      <c r="SZF3" s="427"/>
      <c r="SZG3" s="427"/>
      <c r="SZH3" s="427"/>
      <c r="SZI3" s="427"/>
      <c r="SZJ3" s="427"/>
      <c r="SZK3" s="427"/>
      <c r="SZL3" s="427"/>
      <c r="SZM3" s="427"/>
      <c r="SZN3" s="427"/>
      <c r="SZO3" s="427"/>
      <c r="SZP3" s="427"/>
      <c r="SZQ3" s="427"/>
      <c r="SZR3" s="427"/>
      <c r="SZS3" s="427"/>
      <c r="SZT3" s="427"/>
      <c r="SZU3" s="427"/>
      <c r="SZV3" s="427"/>
      <c r="SZW3" s="427"/>
      <c r="SZX3" s="427"/>
      <c r="SZY3" s="427"/>
      <c r="SZZ3" s="427"/>
      <c r="TAA3" s="427"/>
      <c r="TAB3" s="427"/>
      <c r="TAC3" s="427"/>
      <c r="TAD3" s="427"/>
      <c r="TAE3" s="427"/>
      <c r="TAF3" s="427"/>
      <c r="TAG3" s="427"/>
      <c r="TAH3" s="427"/>
      <c r="TAI3" s="427"/>
      <c r="TAJ3" s="427"/>
      <c r="TAK3" s="427"/>
      <c r="TAL3" s="427"/>
      <c r="TAM3" s="427"/>
      <c r="TAN3" s="427"/>
      <c r="TAO3" s="427"/>
      <c r="TAP3" s="427"/>
      <c r="TAQ3" s="427"/>
      <c r="TAR3" s="427"/>
      <c r="TAS3" s="427"/>
      <c r="TAT3" s="427"/>
      <c r="TAU3" s="427"/>
      <c r="TAV3" s="427"/>
      <c r="TAW3" s="427"/>
      <c r="TAX3" s="427"/>
      <c r="TAY3" s="427"/>
      <c r="TAZ3" s="427"/>
      <c r="TBA3" s="427"/>
      <c r="TBB3" s="427"/>
      <c r="TBC3" s="427"/>
      <c r="TBD3" s="427"/>
      <c r="TBE3" s="427"/>
      <c r="TBF3" s="427"/>
      <c r="TBG3" s="427"/>
      <c r="TBH3" s="427"/>
      <c r="TBI3" s="427"/>
      <c r="TBJ3" s="427"/>
      <c r="TBK3" s="427"/>
      <c r="TBL3" s="427"/>
      <c r="TBM3" s="427"/>
      <c r="TBN3" s="427"/>
      <c r="TBO3" s="427"/>
      <c r="TBP3" s="427"/>
      <c r="TBQ3" s="427"/>
      <c r="TBR3" s="427"/>
      <c r="TBS3" s="427"/>
      <c r="TBT3" s="427"/>
      <c r="TBU3" s="427"/>
      <c r="TBV3" s="427"/>
      <c r="TBW3" s="427"/>
      <c r="TBX3" s="427"/>
      <c r="TBY3" s="427"/>
      <c r="TBZ3" s="427"/>
      <c r="TCA3" s="427"/>
      <c r="TCB3" s="427"/>
      <c r="TCC3" s="427"/>
      <c r="TCD3" s="427"/>
      <c r="TCE3" s="427"/>
      <c r="TCF3" s="427"/>
      <c r="TCG3" s="427"/>
      <c r="TCH3" s="427"/>
      <c r="TCI3" s="427"/>
      <c r="TCJ3" s="427"/>
      <c r="TCK3" s="427"/>
      <c r="TCL3" s="427"/>
      <c r="TCM3" s="427"/>
      <c r="TCN3" s="427"/>
      <c r="TCO3" s="427"/>
      <c r="TCP3" s="427"/>
      <c r="TCQ3" s="427"/>
      <c r="TCR3" s="427"/>
      <c r="TCS3" s="427"/>
      <c r="TCT3" s="427"/>
      <c r="TCU3" s="427"/>
      <c r="TCV3" s="427"/>
      <c r="TCW3" s="427"/>
      <c r="TCX3" s="427"/>
      <c r="TCY3" s="427"/>
      <c r="TCZ3" s="427"/>
      <c r="TDA3" s="427"/>
      <c r="TDB3" s="427"/>
      <c r="TDC3" s="427"/>
      <c r="TDD3" s="427"/>
      <c r="TDE3" s="427"/>
      <c r="TDF3" s="427"/>
      <c r="TDG3" s="427"/>
      <c r="TDH3" s="427"/>
      <c r="TDI3" s="427"/>
      <c r="TDJ3" s="427"/>
      <c r="TDK3" s="427"/>
      <c r="TDL3" s="427"/>
      <c r="TDM3" s="427"/>
      <c r="TDN3" s="427"/>
      <c r="TDO3" s="427"/>
      <c r="TDP3" s="427"/>
      <c r="TDQ3" s="427"/>
      <c r="TDR3" s="427"/>
      <c r="TDS3" s="427"/>
      <c r="TDT3" s="427"/>
      <c r="TDU3" s="427"/>
      <c r="TDV3" s="427"/>
      <c r="TDW3" s="427"/>
      <c r="TDX3" s="427"/>
      <c r="TDY3" s="427"/>
      <c r="TDZ3" s="427"/>
      <c r="TEA3" s="427"/>
      <c r="TEB3" s="427"/>
      <c r="TEC3" s="427"/>
      <c r="TED3" s="427"/>
      <c r="TEE3" s="427"/>
      <c r="TEF3" s="427"/>
      <c r="TEG3" s="427"/>
      <c r="TEH3" s="427"/>
      <c r="TEI3" s="427"/>
      <c r="TEJ3" s="427"/>
      <c r="TEK3" s="427"/>
      <c r="TEL3" s="427"/>
      <c r="TEM3" s="427"/>
      <c r="TEN3" s="427"/>
      <c r="TEO3" s="427"/>
      <c r="TEP3" s="427"/>
      <c r="TEQ3" s="427"/>
      <c r="TER3" s="427"/>
      <c r="TES3" s="427"/>
      <c r="TET3" s="427"/>
      <c r="TEU3" s="427"/>
      <c r="TEV3" s="427"/>
      <c r="TEW3" s="427"/>
      <c r="TEX3" s="427"/>
      <c r="TEY3" s="427"/>
      <c r="TEZ3" s="427"/>
      <c r="TFA3" s="427"/>
      <c r="TFB3" s="427"/>
      <c r="TFC3" s="427"/>
      <c r="TFD3" s="427"/>
      <c r="TFE3" s="427"/>
      <c r="TFF3" s="427"/>
      <c r="TFG3" s="427"/>
      <c r="TFH3" s="427"/>
      <c r="TFI3" s="427"/>
      <c r="TFJ3" s="427"/>
      <c r="TFK3" s="427"/>
      <c r="TFL3" s="427"/>
      <c r="TFM3" s="427"/>
      <c r="TFN3" s="427"/>
      <c r="TFO3" s="427"/>
      <c r="TFP3" s="427"/>
      <c r="TFQ3" s="427"/>
      <c r="TFR3" s="427"/>
      <c r="TFS3" s="427"/>
      <c r="TFT3" s="427"/>
      <c r="TFU3" s="427"/>
      <c r="TFV3" s="427"/>
      <c r="TFW3" s="427"/>
      <c r="TFX3" s="427"/>
      <c r="TFY3" s="427"/>
      <c r="TFZ3" s="427"/>
      <c r="TGA3" s="427"/>
      <c r="TGB3" s="427"/>
      <c r="TGC3" s="427"/>
      <c r="TGD3" s="427"/>
      <c r="TGE3" s="427"/>
      <c r="TGF3" s="427"/>
      <c r="TGG3" s="427"/>
      <c r="TGH3" s="427"/>
      <c r="TGI3" s="427"/>
      <c r="TGJ3" s="427"/>
      <c r="TGK3" s="427"/>
      <c r="TGL3" s="427"/>
      <c r="TGM3" s="427"/>
      <c r="TGN3" s="427"/>
      <c r="TGO3" s="427"/>
      <c r="TGP3" s="427"/>
      <c r="TGQ3" s="427"/>
      <c r="TGR3" s="427"/>
      <c r="TGS3" s="427"/>
      <c r="TGT3" s="427"/>
      <c r="TGU3" s="427"/>
      <c r="TGV3" s="427"/>
      <c r="TGW3" s="427"/>
      <c r="TGX3" s="427"/>
      <c r="TGY3" s="427"/>
      <c r="TGZ3" s="427"/>
      <c r="THA3" s="427"/>
      <c r="THB3" s="427"/>
      <c r="THC3" s="427"/>
      <c r="THD3" s="427"/>
      <c r="THE3" s="427"/>
      <c r="THF3" s="427"/>
      <c r="THG3" s="427"/>
      <c r="THH3" s="427"/>
      <c r="THI3" s="427"/>
      <c r="THJ3" s="427"/>
      <c r="THK3" s="427"/>
      <c r="THL3" s="427"/>
      <c r="THM3" s="427"/>
      <c r="THN3" s="427"/>
      <c r="THO3" s="427"/>
      <c r="THP3" s="427"/>
      <c r="THQ3" s="427"/>
      <c r="THR3" s="427"/>
      <c r="THS3" s="427"/>
      <c r="THT3" s="427"/>
      <c r="THU3" s="427"/>
      <c r="THV3" s="427"/>
      <c r="THW3" s="427"/>
      <c r="THX3" s="427"/>
      <c r="THY3" s="427"/>
      <c r="THZ3" s="427"/>
      <c r="TIA3" s="427"/>
      <c r="TIB3" s="427"/>
      <c r="TIC3" s="427"/>
      <c r="TID3" s="427"/>
      <c r="TIE3" s="427"/>
      <c r="TIF3" s="427"/>
      <c r="TIG3" s="427"/>
      <c r="TIH3" s="427"/>
      <c r="TII3" s="427"/>
      <c r="TIJ3" s="427"/>
      <c r="TIK3" s="427"/>
      <c r="TIL3" s="427"/>
      <c r="TIM3" s="427"/>
      <c r="TIN3" s="427"/>
      <c r="TIO3" s="427"/>
      <c r="TIP3" s="427"/>
      <c r="TIQ3" s="427"/>
      <c r="TIR3" s="427"/>
      <c r="TIS3" s="427"/>
      <c r="TIT3" s="427"/>
      <c r="TIU3" s="427"/>
      <c r="TIV3" s="427"/>
      <c r="TIW3" s="427"/>
      <c r="TIX3" s="427"/>
      <c r="TIY3" s="427"/>
      <c r="TIZ3" s="427"/>
      <c r="TJA3" s="427"/>
      <c r="TJB3" s="427"/>
      <c r="TJC3" s="427"/>
      <c r="TJD3" s="427"/>
      <c r="TJE3" s="427"/>
      <c r="TJF3" s="427"/>
      <c r="TJG3" s="427"/>
      <c r="TJH3" s="427"/>
      <c r="TJI3" s="427"/>
      <c r="TJJ3" s="427"/>
      <c r="TJK3" s="427"/>
      <c r="TJL3" s="427"/>
      <c r="TJM3" s="427"/>
      <c r="TJN3" s="427"/>
      <c r="TJO3" s="427"/>
      <c r="TJP3" s="427"/>
      <c r="TJQ3" s="427"/>
      <c r="TJR3" s="427"/>
      <c r="TJS3" s="427"/>
      <c r="TJT3" s="427"/>
      <c r="TJU3" s="427"/>
      <c r="TJV3" s="427"/>
      <c r="TJW3" s="427"/>
      <c r="TJX3" s="427"/>
      <c r="TJY3" s="427"/>
      <c r="TJZ3" s="427"/>
      <c r="TKA3" s="427"/>
      <c r="TKB3" s="427"/>
      <c r="TKC3" s="427"/>
      <c r="TKD3" s="427"/>
      <c r="TKE3" s="427"/>
      <c r="TKF3" s="427"/>
      <c r="TKG3" s="427"/>
      <c r="TKH3" s="427"/>
      <c r="TKI3" s="427"/>
      <c r="TKJ3" s="427"/>
      <c r="TKK3" s="427"/>
      <c r="TKL3" s="427"/>
      <c r="TKM3" s="427"/>
      <c r="TKN3" s="427"/>
      <c r="TKO3" s="427"/>
      <c r="TKP3" s="427"/>
      <c r="TKQ3" s="427"/>
      <c r="TKR3" s="427"/>
      <c r="TKS3" s="427"/>
      <c r="TKT3" s="427"/>
      <c r="TKU3" s="427"/>
      <c r="TKV3" s="427"/>
      <c r="TKW3" s="427"/>
      <c r="TKX3" s="427"/>
      <c r="TKY3" s="427"/>
      <c r="TKZ3" s="427"/>
      <c r="TLA3" s="427"/>
      <c r="TLB3" s="427"/>
      <c r="TLC3" s="427"/>
      <c r="TLD3" s="427"/>
      <c r="TLE3" s="427"/>
      <c r="TLF3" s="427"/>
      <c r="TLG3" s="427"/>
      <c r="TLH3" s="427"/>
      <c r="TLI3" s="427"/>
      <c r="TLJ3" s="427"/>
      <c r="TLK3" s="427"/>
      <c r="TLL3" s="427"/>
      <c r="TLM3" s="427"/>
      <c r="TLN3" s="427"/>
      <c r="TLO3" s="427"/>
      <c r="TLP3" s="427"/>
      <c r="TLQ3" s="427"/>
      <c r="TLR3" s="427"/>
      <c r="TLS3" s="427"/>
      <c r="TLT3" s="427"/>
      <c r="TLU3" s="427"/>
      <c r="TLV3" s="427"/>
      <c r="TLW3" s="427"/>
      <c r="TLX3" s="427"/>
      <c r="TLY3" s="427"/>
      <c r="TLZ3" s="427"/>
      <c r="TMA3" s="427"/>
      <c r="TMB3" s="427"/>
      <c r="TMC3" s="427"/>
      <c r="TMD3" s="427"/>
      <c r="TME3" s="427"/>
      <c r="TMF3" s="427"/>
      <c r="TMG3" s="427"/>
      <c r="TMH3" s="427"/>
      <c r="TMI3" s="427"/>
      <c r="TMJ3" s="427"/>
      <c r="TMK3" s="427"/>
      <c r="TML3" s="427"/>
      <c r="TMM3" s="427"/>
      <c r="TMN3" s="427"/>
      <c r="TMO3" s="427"/>
      <c r="TMP3" s="427"/>
      <c r="TMQ3" s="427"/>
      <c r="TMR3" s="427"/>
      <c r="TMS3" s="427"/>
      <c r="TMT3" s="427"/>
      <c r="TMU3" s="427"/>
      <c r="TMV3" s="427"/>
      <c r="TMW3" s="427"/>
      <c r="TMX3" s="427"/>
      <c r="TMY3" s="427"/>
      <c r="TMZ3" s="427"/>
      <c r="TNA3" s="427"/>
      <c r="TNB3" s="427"/>
      <c r="TNC3" s="427"/>
      <c r="TND3" s="427"/>
      <c r="TNE3" s="427"/>
      <c r="TNF3" s="427"/>
      <c r="TNG3" s="427"/>
      <c r="TNH3" s="427"/>
      <c r="TNI3" s="427"/>
      <c r="TNJ3" s="427"/>
      <c r="TNK3" s="427"/>
      <c r="TNL3" s="427"/>
      <c r="TNM3" s="427"/>
      <c r="TNN3" s="427"/>
      <c r="TNO3" s="427"/>
      <c r="TNP3" s="427"/>
      <c r="TNQ3" s="427"/>
      <c r="TNR3" s="427"/>
      <c r="TNS3" s="427"/>
      <c r="TNT3" s="427"/>
      <c r="TNU3" s="427"/>
      <c r="TNV3" s="427"/>
      <c r="TNW3" s="427"/>
      <c r="TNX3" s="427"/>
      <c r="TNY3" s="427"/>
      <c r="TNZ3" s="427"/>
      <c r="TOA3" s="427"/>
      <c r="TOB3" s="427"/>
      <c r="TOC3" s="427"/>
      <c r="TOD3" s="427"/>
      <c r="TOE3" s="427"/>
      <c r="TOF3" s="427"/>
      <c r="TOG3" s="427"/>
      <c r="TOH3" s="427"/>
      <c r="TOI3" s="427"/>
      <c r="TOJ3" s="427"/>
      <c r="TOK3" s="427"/>
      <c r="TOL3" s="427"/>
      <c r="TOM3" s="427"/>
      <c r="TON3" s="427"/>
      <c r="TOO3" s="427"/>
      <c r="TOP3" s="427"/>
      <c r="TOQ3" s="427"/>
      <c r="TOR3" s="427"/>
      <c r="TOS3" s="427"/>
      <c r="TOT3" s="427"/>
      <c r="TOU3" s="427"/>
      <c r="TOV3" s="427"/>
      <c r="TOW3" s="427"/>
      <c r="TOX3" s="427"/>
      <c r="TOY3" s="427"/>
      <c r="TOZ3" s="427"/>
      <c r="TPA3" s="427"/>
      <c r="TPB3" s="427"/>
      <c r="TPC3" s="427"/>
      <c r="TPD3" s="427"/>
      <c r="TPE3" s="427"/>
      <c r="TPF3" s="427"/>
      <c r="TPG3" s="427"/>
      <c r="TPH3" s="427"/>
      <c r="TPI3" s="427"/>
      <c r="TPJ3" s="427"/>
      <c r="TPK3" s="427"/>
      <c r="TPL3" s="427"/>
      <c r="TPM3" s="427"/>
      <c r="TPN3" s="427"/>
      <c r="TPO3" s="427"/>
      <c r="TPP3" s="427"/>
      <c r="TPQ3" s="427"/>
      <c r="TPR3" s="427"/>
      <c r="TPS3" s="427"/>
      <c r="TPT3" s="427"/>
      <c r="TPU3" s="427"/>
      <c r="TPV3" s="427"/>
      <c r="TPW3" s="427"/>
      <c r="TPX3" s="427"/>
      <c r="TPY3" s="427"/>
      <c r="TPZ3" s="427"/>
      <c r="TQA3" s="427"/>
      <c r="TQB3" s="427"/>
      <c r="TQC3" s="427"/>
      <c r="TQD3" s="427"/>
      <c r="TQE3" s="427"/>
      <c r="TQF3" s="427"/>
      <c r="TQG3" s="427"/>
      <c r="TQH3" s="427"/>
      <c r="TQI3" s="427"/>
      <c r="TQJ3" s="427"/>
      <c r="TQK3" s="427"/>
      <c r="TQL3" s="427"/>
      <c r="TQM3" s="427"/>
      <c r="TQN3" s="427"/>
      <c r="TQO3" s="427"/>
      <c r="TQP3" s="427"/>
      <c r="TQQ3" s="427"/>
      <c r="TQR3" s="427"/>
      <c r="TQS3" s="427"/>
      <c r="TQT3" s="427"/>
      <c r="TQU3" s="427"/>
      <c r="TQV3" s="427"/>
      <c r="TQW3" s="427"/>
      <c r="TQX3" s="427"/>
      <c r="TQY3" s="427"/>
      <c r="TQZ3" s="427"/>
      <c r="TRA3" s="427"/>
      <c r="TRB3" s="427"/>
      <c r="TRC3" s="427"/>
      <c r="TRD3" s="427"/>
      <c r="TRE3" s="427"/>
      <c r="TRF3" s="427"/>
      <c r="TRG3" s="427"/>
      <c r="TRH3" s="427"/>
      <c r="TRI3" s="427"/>
      <c r="TRJ3" s="427"/>
      <c r="TRK3" s="427"/>
      <c r="TRL3" s="427"/>
      <c r="TRM3" s="427"/>
      <c r="TRN3" s="427"/>
      <c r="TRO3" s="427"/>
      <c r="TRP3" s="427"/>
      <c r="TRQ3" s="427"/>
      <c r="TRR3" s="427"/>
      <c r="TRS3" s="427"/>
      <c r="TRT3" s="427"/>
      <c r="TRU3" s="427"/>
      <c r="TRV3" s="427"/>
      <c r="TRW3" s="427"/>
      <c r="TRX3" s="427"/>
      <c r="TRY3" s="427"/>
      <c r="TRZ3" s="427"/>
      <c r="TSA3" s="427"/>
      <c r="TSB3" s="427"/>
      <c r="TSC3" s="427"/>
      <c r="TSD3" s="427"/>
      <c r="TSE3" s="427"/>
      <c r="TSF3" s="427"/>
      <c r="TSG3" s="427"/>
      <c r="TSH3" s="427"/>
      <c r="TSI3" s="427"/>
      <c r="TSJ3" s="427"/>
      <c r="TSK3" s="427"/>
      <c r="TSL3" s="427"/>
      <c r="TSM3" s="427"/>
      <c r="TSN3" s="427"/>
      <c r="TSO3" s="427"/>
      <c r="TSP3" s="427"/>
      <c r="TSQ3" s="427"/>
      <c r="TSR3" s="427"/>
      <c r="TSS3" s="427"/>
      <c r="TST3" s="427"/>
      <c r="TSU3" s="427"/>
      <c r="TSV3" s="427"/>
      <c r="TSW3" s="427"/>
      <c r="TSX3" s="427"/>
      <c r="TSY3" s="427"/>
      <c r="TSZ3" s="427"/>
      <c r="TTA3" s="427"/>
      <c r="TTB3" s="427"/>
      <c r="TTC3" s="427"/>
      <c r="TTD3" s="427"/>
      <c r="TTE3" s="427"/>
      <c r="TTF3" s="427"/>
      <c r="TTG3" s="427"/>
      <c r="TTH3" s="427"/>
      <c r="TTI3" s="427"/>
      <c r="TTJ3" s="427"/>
      <c r="TTK3" s="427"/>
      <c r="TTL3" s="427"/>
      <c r="TTM3" s="427"/>
      <c r="TTN3" s="427"/>
      <c r="TTO3" s="427"/>
      <c r="TTP3" s="427"/>
      <c r="TTQ3" s="427"/>
      <c r="TTR3" s="427"/>
      <c r="TTS3" s="427"/>
      <c r="TTT3" s="427"/>
      <c r="TTU3" s="427"/>
      <c r="TTV3" s="427"/>
      <c r="TTW3" s="427"/>
      <c r="TTX3" s="427"/>
      <c r="TTY3" s="427"/>
      <c r="TTZ3" s="427"/>
      <c r="TUA3" s="427"/>
      <c r="TUB3" s="427"/>
      <c r="TUC3" s="427"/>
      <c r="TUD3" s="427"/>
      <c r="TUE3" s="427"/>
      <c r="TUF3" s="427"/>
      <c r="TUG3" s="427"/>
      <c r="TUH3" s="427"/>
      <c r="TUI3" s="427"/>
      <c r="TUJ3" s="427"/>
      <c r="TUK3" s="427"/>
      <c r="TUL3" s="427"/>
      <c r="TUM3" s="427"/>
      <c r="TUN3" s="427"/>
      <c r="TUO3" s="427"/>
      <c r="TUP3" s="427"/>
      <c r="TUQ3" s="427"/>
      <c r="TUR3" s="427"/>
      <c r="TUS3" s="427"/>
      <c r="TUT3" s="427"/>
      <c r="TUU3" s="427"/>
      <c r="TUV3" s="427"/>
      <c r="TUW3" s="427"/>
      <c r="TUX3" s="427"/>
      <c r="TUY3" s="427"/>
      <c r="TUZ3" s="427"/>
      <c r="TVA3" s="427"/>
      <c r="TVB3" s="427"/>
      <c r="TVC3" s="427"/>
      <c r="TVD3" s="427"/>
      <c r="TVE3" s="427"/>
      <c r="TVF3" s="427"/>
      <c r="TVG3" s="427"/>
      <c r="TVH3" s="427"/>
      <c r="TVI3" s="427"/>
      <c r="TVJ3" s="427"/>
      <c r="TVK3" s="427"/>
      <c r="TVL3" s="427"/>
      <c r="TVM3" s="427"/>
      <c r="TVN3" s="427"/>
      <c r="TVO3" s="427"/>
      <c r="TVP3" s="427"/>
      <c r="TVQ3" s="427"/>
      <c r="TVR3" s="427"/>
      <c r="TVS3" s="427"/>
      <c r="TVT3" s="427"/>
      <c r="TVU3" s="427"/>
      <c r="TVV3" s="427"/>
      <c r="TVW3" s="427"/>
      <c r="TVX3" s="427"/>
      <c r="TVY3" s="427"/>
      <c r="TVZ3" s="427"/>
      <c r="TWA3" s="427"/>
      <c r="TWB3" s="427"/>
      <c r="TWC3" s="427"/>
      <c r="TWD3" s="427"/>
      <c r="TWE3" s="427"/>
      <c r="TWF3" s="427"/>
      <c r="TWG3" s="427"/>
      <c r="TWH3" s="427"/>
      <c r="TWI3" s="427"/>
      <c r="TWJ3" s="427"/>
      <c r="TWK3" s="427"/>
      <c r="TWL3" s="427"/>
      <c r="TWM3" s="427"/>
      <c r="TWN3" s="427"/>
      <c r="TWO3" s="427"/>
      <c r="TWP3" s="427"/>
      <c r="TWQ3" s="427"/>
      <c r="TWR3" s="427"/>
      <c r="TWS3" s="427"/>
      <c r="TWT3" s="427"/>
      <c r="TWU3" s="427"/>
      <c r="TWV3" s="427"/>
      <c r="TWW3" s="427"/>
      <c r="TWX3" s="427"/>
      <c r="TWY3" s="427"/>
      <c r="TWZ3" s="427"/>
      <c r="TXA3" s="427"/>
      <c r="TXB3" s="427"/>
      <c r="TXC3" s="427"/>
      <c r="TXD3" s="427"/>
      <c r="TXE3" s="427"/>
      <c r="TXF3" s="427"/>
      <c r="TXG3" s="427"/>
      <c r="TXH3" s="427"/>
      <c r="TXI3" s="427"/>
      <c r="TXJ3" s="427"/>
      <c r="TXK3" s="427"/>
      <c r="TXL3" s="427"/>
      <c r="TXM3" s="427"/>
      <c r="TXN3" s="427"/>
      <c r="TXO3" s="427"/>
      <c r="TXP3" s="427"/>
      <c r="TXQ3" s="427"/>
      <c r="TXR3" s="427"/>
      <c r="TXS3" s="427"/>
      <c r="TXT3" s="427"/>
      <c r="TXU3" s="427"/>
      <c r="TXV3" s="427"/>
      <c r="TXW3" s="427"/>
      <c r="TXX3" s="427"/>
      <c r="TXY3" s="427"/>
      <c r="TXZ3" s="427"/>
      <c r="TYA3" s="427"/>
      <c r="TYB3" s="427"/>
      <c r="TYC3" s="427"/>
      <c r="TYD3" s="427"/>
      <c r="TYE3" s="427"/>
      <c r="TYF3" s="427"/>
      <c r="TYG3" s="427"/>
      <c r="TYH3" s="427"/>
      <c r="TYI3" s="427"/>
      <c r="TYJ3" s="427"/>
      <c r="TYK3" s="427"/>
      <c r="TYL3" s="427"/>
      <c r="TYM3" s="427"/>
      <c r="TYN3" s="427"/>
      <c r="TYO3" s="427"/>
      <c r="TYP3" s="427"/>
      <c r="TYQ3" s="427"/>
      <c r="TYR3" s="427"/>
      <c r="TYS3" s="427"/>
      <c r="TYT3" s="427"/>
      <c r="TYU3" s="427"/>
      <c r="TYV3" s="427"/>
      <c r="TYW3" s="427"/>
      <c r="TYX3" s="427"/>
      <c r="TYY3" s="427"/>
      <c r="TYZ3" s="427"/>
      <c r="TZA3" s="427"/>
      <c r="TZB3" s="427"/>
      <c r="TZC3" s="427"/>
      <c r="TZD3" s="427"/>
      <c r="TZE3" s="427"/>
      <c r="TZF3" s="427"/>
      <c r="TZG3" s="427"/>
      <c r="TZH3" s="427"/>
      <c r="TZI3" s="427"/>
      <c r="TZJ3" s="427"/>
      <c r="TZK3" s="427"/>
      <c r="TZL3" s="427"/>
      <c r="TZM3" s="427"/>
      <c r="TZN3" s="427"/>
      <c r="TZO3" s="427"/>
      <c r="TZP3" s="427"/>
      <c r="TZQ3" s="427"/>
      <c r="TZR3" s="427"/>
      <c r="TZS3" s="427"/>
      <c r="TZT3" s="427"/>
      <c r="TZU3" s="427"/>
      <c r="TZV3" s="427"/>
      <c r="TZW3" s="427"/>
      <c r="TZX3" s="427"/>
      <c r="TZY3" s="427"/>
      <c r="TZZ3" s="427"/>
      <c r="UAA3" s="427"/>
      <c r="UAB3" s="427"/>
      <c r="UAC3" s="427"/>
      <c r="UAD3" s="427"/>
      <c r="UAE3" s="427"/>
      <c r="UAF3" s="427"/>
      <c r="UAG3" s="427"/>
      <c r="UAH3" s="427"/>
      <c r="UAI3" s="427"/>
      <c r="UAJ3" s="427"/>
      <c r="UAK3" s="427"/>
      <c r="UAL3" s="427"/>
      <c r="UAM3" s="427"/>
      <c r="UAN3" s="427"/>
      <c r="UAO3" s="427"/>
      <c r="UAP3" s="427"/>
      <c r="UAQ3" s="427"/>
      <c r="UAR3" s="427"/>
      <c r="UAS3" s="427"/>
      <c r="UAT3" s="427"/>
      <c r="UAU3" s="427"/>
      <c r="UAV3" s="427"/>
      <c r="UAW3" s="427"/>
      <c r="UAX3" s="427"/>
      <c r="UAY3" s="427"/>
      <c r="UAZ3" s="427"/>
      <c r="UBA3" s="427"/>
      <c r="UBB3" s="427"/>
      <c r="UBC3" s="427"/>
      <c r="UBD3" s="427"/>
      <c r="UBE3" s="427"/>
      <c r="UBF3" s="427"/>
      <c r="UBG3" s="427"/>
      <c r="UBH3" s="427"/>
      <c r="UBI3" s="427"/>
      <c r="UBJ3" s="427"/>
      <c r="UBK3" s="427"/>
      <c r="UBL3" s="427"/>
      <c r="UBM3" s="427"/>
      <c r="UBN3" s="427"/>
      <c r="UBO3" s="427"/>
      <c r="UBP3" s="427"/>
      <c r="UBQ3" s="427"/>
      <c r="UBR3" s="427"/>
      <c r="UBS3" s="427"/>
      <c r="UBT3" s="427"/>
      <c r="UBU3" s="427"/>
      <c r="UBV3" s="427"/>
      <c r="UBW3" s="427"/>
      <c r="UBX3" s="427"/>
      <c r="UBY3" s="427"/>
      <c r="UBZ3" s="427"/>
      <c r="UCA3" s="427"/>
      <c r="UCB3" s="427"/>
      <c r="UCC3" s="427"/>
      <c r="UCD3" s="427"/>
      <c r="UCE3" s="427"/>
      <c r="UCF3" s="427"/>
      <c r="UCG3" s="427"/>
      <c r="UCH3" s="427"/>
      <c r="UCI3" s="427"/>
      <c r="UCJ3" s="427"/>
      <c r="UCK3" s="427"/>
      <c r="UCL3" s="427"/>
      <c r="UCM3" s="427"/>
      <c r="UCN3" s="427"/>
      <c r="UCO3" s="427"/>
      <c r="UCP3" s="427"/>
      <c r="UCQ3" s="427"/>
      <c r="UCR3" s="427"/>
      <c r="UCS3" s="427"/>
      <c r="UCT3" s="427"/>
      <c r="UCU3" s="427"/>
      <c r="UCV3" s="427"/>
      <c r="UCW3" s="427"/>
      <c r="UCX3" s="427"/>
      <c r="UCY3" s="427"/>
      <c r="UCZ3" s="427"/>
      <c r="UDA3" s="427"/>
      <c r="UDB3" s="427"/>
      <c r="UDC3" s="427"/>
      <c r="UDD3" s="427"/>
      <c r="UDE3" s="427"/>
      <c r="UDF3" s="427"/>
      <c r="UDG3" s="427"/>
      <c r="UDH3" s="427"/>
      <c r="UDI3" s="427"/>
      <c r="UDJ3" s="427"/>
      <c r="UDK3" s="427"/>
      <c r="UDL3" s="427"/>
      <c r="UDM3" s="427"/>
      <c r="UDN3" s="427"/>
      <c r="UDO3" s="427"/>
      <c r="UDP3" s="427"/>
      <c r="UDQ3" s="427"/>
      <c r="UDR3" s="427"/>
      <c r="UDS3" s="427"/>
      <c r="UDT3" s="427"/>
      <c r="UDU3" s="427"/>
      <c r="UDV3" s="427"/>
      <c r="UDW3" s="427"/>
      <c r="UDX3" s="427"/>
      <c r="UDY3" s="427"/>
      <c r="UDZ3" s="427"/>
      <c r="UEA3" s="427"/>
      <c r="UEB3" s="427"/>
      <c r="UEC3" s="427"/>
      <c r="UED3" s="427"/>
      <c r="UEE3" s="427"/>
      <c r="UEF3" s="427"/>
      <c r="UEG3" s="427"/>
      <c r="UEH3" s="427"/>
      <c r="UEI3" s="427"/>
      <c r="UEJ3" s="427"/>
      <c r="UEK3" s="427"/>
      <c r="UEL3" s="427"/>
      <c r="UEM3" s="427"/>
      <c r="UEN3" s="427"/>
      <c r="UEO3" s="427"/>
      <c r="UEP3" s="427"/>
      <c r="UEQ3" s="427"/>
      <c r="UER3" s="427"/>
      <c r="UES3" s="427"/>
      <c r="UET3" s="427"/>
      <c r="UEU3" s="427"/>
      <c r="UEV3" s="427"/>
      <c r="UEW3" s="427"/>
      <c r="UEX3" s="427"/>
      <c r="UEY3" s="427"/>
      <c r="UEZ3" s="427"/>
      <c r="UFA3" s="427"/>
    </row>
    <row r="4" spans="1:14353" x14ac:dyDescent="0.3">
      <c r="A4" s="763" t="s">
        <v>323</v>
      </c>
      <c r="B4" s="764">
        <v>1515</v>
      </c>
      <c r="C4" s="764">
        <v>1445</v>
      </c>
      <c r="D4" s="764">
        <v>1445</v>
      </c>
      <c r="E4" s="764">
        <v>1445</v>
      </c>
      <c r="F4" s="764">
        <v>1520</v>
      </c>
      <c r="G4" s="765">
        <v>1490</v>
      </c>
      <c r="H4" s="766">
        <v>20</v>
      </c>
      <c r="I4" s="767">
        <f>I10-I5-I6-I7</f>
        <v>13</v>
      </c>
      <c r="J4" s="767">
        <f>I4*G4</f>
        <v>19370</v>
      </c>
      <c r="K4" s="768">
        <v>25</v>
      </c>
      <c r="L4" s="767">
        <f>L10-L5-L6-L7</f>
        <v>41</v>
      </c>
      <c r="M4" s="769">
        <f>L4*G4</f>
        <v>61090</v>
      </c>
      <c r="N4" s="768">
        <f>L4-I4</f>
        <v>28</v>
      </c>
      <c r="O4" s="770">
        <f>J4+M4</f>
        <v>80460</v>
      </c>
    </row>
    <row r="5" spans="1:14353" x14ac:dyDescent="0.3">
      <c r="A5" s="763" t="s">
        <v>324</v>
      </c>
      <c r="B5" s="764">
        <v>1315</v>
      </c>
      <c r="C5" s="764">
        <v>1245</v>
      </c>
      <c r="D5" s="764">
        <v>1245</v>
      </c>
      <c r="E5" s="764">
        <v>1245</v>
      </c>
      <c r="F5" s="764">
        <v>1320</v>
      </c>
      <c r="G5" s="765">
        <f>2580/2</f>
        <v>1290</v>
      </c>
      <c r="H5" s="766">
        <v>14</v>
      </c>
      <c r="I5" s="767">
        <f>2*H5</f>
        <v>28</v>
      </c>
      <c r="J5" s="767">
        <f t="shared" ref="J5:J7" si="0">I5*G5</f>
        <v>36120</v>
      </c>
      <c r="K5" s="768">
        <v>20</v>
      </c>
      <c r="L5" s="767">
        <f>2*K5</f>
        <v>40</v>
      </c>
      <c r="M5" s="769">
        <f t="shared" ref="M5:M7" si="1">L5*G5</f>
        <v>51600</v>
      </c>
      <c r="N5" s="768">
        <f t="shared" ref="N5:N7" si="2">L5-I5</f>
        <v>12</v>
      </c>
      <c r="O5" s="770">
        <f t="shared" ref="O5:O7" si="3">J5+M5</f>
        <v>87720</v>
      </c>
    </row>
    <row r="6" spans="1:14353" x14ac:dyDescent="0.3">
      <c r="A6" s="763" t="s">
        <v>325</v>
      </c>
      <c r="B6" s="764"/>
      <c r="C6" s="764">
        <v>1145</v>
      </c>
      <c r="D6" s="764">
        <v>1145</v>
      </c>
      <c r="E6" s="764">
        <v>1145</v>
      </c>
      <c r="F6" s="764">
        <v>1220</v>
      </c>
      <c r="G6" s="765">
        <f>3270/3</f>
        <v>1090</v>
      </c>
      <c r="H6" s="766">
        <v>3</v>
      </c>
      <c r="I6" s="767">
        <f>3*H6</f>
        <v>9</v>
      </c>
      <c r="J6" s="767">
        <f t="shared" si="0"/>
        <v>9810</v>
      </c>
      <c r="K6" s="768">
        <v>4</v>
      </c>
      <c r="L6" s="767">
        <f>3*K6</f>
        <v>12</v>
      </c>
      <c r="M6" s="769">
        <f t="shared" si="1"/>
        <v>13080</v>
      </c>
      <c r="N6" s="768">
        <f t="shared" si="2"/>
        <v>3</v>
      </c>
      <c r="O6" s="770">
        <f t="shared" si="3"/>
        <v>22890</v>
      </c>
    </row>
    <row r="7" spans="1:14353" x14ac:dyDescent="0.3">
      <c r="A7" s="763" t="s">
        <v>326</v>
      </c>
      <c r="B7" s="764">
        <v>1015</v>
      </c>
      <c r="C7" s="764">
        <v>1045</v>
      </c>
      <c r="D7" s="764">
        <v>1045</v>
      </c>
      <c r="E7" s="764">
        <v>1045</v>
      </c>
      <c r="F7" s="764">
        <v>1120</v>
      </c>
      <c r="G7" s="765">
        <f>3560/4</f>
        <v>890</v>
      </c>
      <c r="H7" s="766">
        <v>2</v>
      </c>
      <c r="I7" s="767">
        <f>4*H7</f>
        <v>8</v>
      </c>
      <c r="J7" s="767">
        <f t="shared" si="0"/>
        <v>7120</v>
      </c>
      <c r="K7" s="768">
        <v>5</v>
      </c>
      <c r="L7" s="767">
        <f>4*K7</f>
        <v>20</v>
      </c>
      <c r="M7" s="769">
        <f t="shared" si="1"/>
        <v>17800</v>
      </c>
      <c r="N7" s="771">
        <f t="shared" si="2"/>
        <v>12</v>
      </c>
      <c r="O7" s="770">
        <f t="shared" si="3"/>
        <v>24920</v>
      </c>
    </row>
    <row r="8" spans="1:14353" x14ac:dyDescent="0.3">
      <c r="G8" s="772"/>
      <c r="J8" s="772"/>
      <c r="M8" s="772"/>
      <c r="O8" s="772"/>
    </row>
    <row r="9" spans="1:14353" x14ac:dyDescent="0.3">
      <c r="A9" s="763" t="s">
        <v>618</v>
      </c>
      <c r="B9" s="764">
        <v>585</v>
      </c>
      <c r="C9" s="764">
        <v>595</v>
      </c>
      <c r="D9" s="764">
        <v>595</v>
      </c>
      <c r="E9" s="764">
        <v>595</v>
      </c>
      <c r="F9" s="764">
        <v>605</v>
      </c>
      <c r="G9" s="765">
        <v>595</v>
      </c>
      <c r="H9" s="766"/>
      <c r="J9" s="769"/>
      <c r="K9" s="551"/>
      <c r="L9" s="767"/>
      <c r="M9" s="767"/>
      <c r="N9" s="768">
        <f>H62</f>
        <v>55</v>
      </c>
      <c r="O9" s="770">
        <f>N9*G9</f>
        <v>32725</v>
      </c>
    </row>
    <row r="10" spans="1:14353" x14ac:dyDescent="0.3">
      <c r="A10" s="416" t="s">
        <v>149</v>
      </c>
      <c r="B10" s="433"/>
      <c r="C10" s="433"/>
      <c r="D10" s="433"/>
      <c r="E10" s="433"/>
      <c r="F10" s="433"/>
      <c r="G10" s="433"/>
      <c r="H10" s="433"/>
      <c r="I10" s="434">
        <f>G62</f>
        <v>58</v>
      </c>
      <c r="J10" s="434">
        <f>SUM(J4:J7)</f>
        <v>72420</v>
      </c>
      <c r="K10" s="434"/>
      <c r="L10" s="434">
        <f>I62</f>
        <v>113</v>
      </c>
      <c r="M10" s="434">
        <f>SUM(M4:M7)</f>
        <v>143570</v>
      </c>
      <c r="N10" s="434">
        <f>SUM(N4:N7)</f>
        <v>55</v>
      </c>
      <c r="O10" s="438">
        <f>SUM(O4:O9)</f>
        <v>248715</v>
      </c>
    </row>
    <row r="11" spans="1:14353" x14ac:dyDescent="0.3">
      <c r="A11" s="763"/>
      <c r="B11" s="764"/>
      <c r="C11" s="764"/>
      <c r="D11" s="764"/>
      <c r="E11" s="764"/>
      <c r="F11" s="764"/>
      <c r="G11" s="765"/>
      <c r="H11" s="773"/>
      <c r="I11" s="774"/>
      <c r="J11" s="775"/>
      <c r="K11" s="550"/>
      <c r="L11" s="776"/>
      <c r="M11" s="776"/>
      <c r="N11" s="777"/>
      <c r="O11" s="778"/>
    </row>
    <row r="12" spans="1:14353" s="779" customFormat="1" x14ac:dyDescent="0.3">
      <c r="A12" s="435" t="s">
        <v>619</v>
      </c>
      <c r="B12" s="435"/>
      <c r="C12" s="435"/>
      <c r="D12" s="435"/>
      <c r="E12" s="435"/>
      <c r="F12" s="435"/>
      <c r="G12" s="435"/>
      <c r="H12" s="436"/>
      <c r="I12" s="435"/>
      <c r="J12" s="437"/>
      <c r="K12" s="435"/>
      <c r="L12" s="435"/>
      <c r="M12" s="435"/>
      <c r="N12" s="436"/>
      <c r="O12" s="437"/>
    </row>
    <row r="13" spans="1:14353" x14ac:dyDescent="0.3">
      <c r="A13" s="763" t="s">
        <v>620</v>
      </c>
      <c r="B13" s="764"/>
      <c r="C13" s="764"/>
      <c r="D13" s="764"/>
      <c r="E13" s="764"/>
      <c r="F13" s="764">
        <v>6000</v>
      </c>
      <c r="G13" s="765">
        <v>6000</v>
      </c>
      <c r="H13" s="766"/>
      <c r="J13" s="772"/>
      <c r="L13" s="767"/>
      <c r="N13" s="780"/>
      <c r="O13" s="781">
        <f>G13</f>
        <v>6000</v>
      </c>
    </row>
    <row r="14" spans="1:14353" x14ac:dyDescent="0.3">
      <c r="A14" s="763" t="s">
        <v>621</v>
      </c>
      <c r="B14" s="764"/>
      <c r="C14" s="764"/>
      <c r="D14" s="764"/>
      <c r="E14" s="764"/>
      <c r="F14" s="764">
        <v>3000</v>
      </c>
      <c r="G14" s="765">
        <v>20800</v>
      </c>
      <c r="H14" s="766"/>
      <c r="J14" s="772"/>
      <c r="N14" s="780"/>
      <c r="O14" s="781">
        <f>G14</f>
        <v>20800</v>
      </c>
    </row>
    <row r="15" spans="1:14353" x14ac:dyDescent="0.3">
      <c r="A15" s="763" t="s">
        <v>622</v>
      </c>
      <c r="B15" s="764"/>
      <c r="C15" s="764"/>
      <c r="D15" s="764"/>
      <c r="E15" s="764"/>
      <c r="F15" s="764">
        <v>1500</v>
      </c>
      <c r="G15" s="765">
        <v>20800</v>
      </c>
      <c r="H15" s="782"/>
      <c r="I15" s="783"/>
      <c r="J15" s="784"/>
      <c r="N15" s="785"/>
      <c r="O15" s="786">
        <f>G15</f>
        <v>20800</v>
      </c>
    </row>
    <row r="16" spans="1:14353" x14ac:dyDescent="0.3">
      <c r="A16" s="416" t="s">
        <v>149</v>
      </c>
      <c r="B16" s="433"/>
      <c r="C16" s="433"/>
      <c r="D16" s="433"/>
      <c r="E16" s="433"/>
      <c r="F16" s="433"/>
      <c r="G16" s="433"/>
      <c r="H16" s="433"/>
      <c r="I16" s="433"/>
      <c r="J16" s="433"/>
      <c r="K16" s="433"/>
      <c r="L16" s="433"/>
      <c r="M16" s="433"/>
      <c r="N16" s="433"/>
      <c r="O16" s="438">
        <f>SUM(O13:O15)</f>
        <v>47600</v>
      </c>
    </row>
    <row r="17" spans="1:16" ht="14.5" x14ac:dyDescent="0.3">
      <c r="A17" s="424" t="s">
        <v>586</v>
      </c>
      <c r="B17" s="424"/>
      <c r="C17" s="424"/>
      <c r="D17" s="424"/>
      <c r="E17" s="424"/>
      <c r="F17" s="424"/>
      <c r="G17" s="424"/>
      <c r="H17" s="424"/>
      <c r="I17" s="424"/>
      <c r="J17" s="424"/>
      <c r="K17" s="424"/>
      <c r="L17" s="424"/>
      <c r="M17" s="424"/>
      <c r="N17" s="424"/>
      <c r="O17" s="424">
        <f>O10+O9+O16</f>
        <v>329040</v>
      </c>
    </row>
    <row r="19" spans="1:16" x14ac:dyDescent="0.3">
      <c r="A19" s="416" t="s">
        <v>623</v>
      </c>
      <c r="B19" s="433"/>
      <c r="C19" s="433"/>
      <c r="D19" s="433"/>
      <c r="E19" s="433"/>
      <c r="F19" s="433"/>
      <c r="G19" s="439"/>
    </row>
    <row r="20" spans="1:16" x14ac:dyDescent="0.3">
      <c r="A20" s="780" t="s">
        <v>624</v>
      </c>
      <c r="B20" s="840"/>
      <c r="C20" s="840"/>
      <c r="D20" s="840"/>
      <c r="E20" s="840"/>
      <c r="F20" s="840"/>
      <c r="G20" s="769">
        <f>I10+L10</f>
        <v>171</v>
      </c>
      <c r="J20" s="767"/>
    </row>
    <row r="21" spans="1:16" x14ac:dyDescent="0.3">
      <c r="A21" s="780" t="s">
        <v>465</v>
      </c>
      <c r="B21" s="840"/>
      <c r="C21" s="840"/>
      <c r="D21" s="840"/>
      <c r="E21" s="840"/>
      <c r="F21" s="840"/>
      <c r="G21" s="769">
        <f>L10</f>
        <v>113</v>
      </c>
    </row>
    <row r="22" spans="1:16" x14ac:dyDescent="0.3">
      <c r="A22" s="841" t="s">
        <v>625</v>
      </c>
      <c r="B22" s="842"/>
      <c r="C22" s="842"/>
      <c r="D22" s="842"/>
      <c r="E22" s="842"/>
      <c r="F22" s="842"/>
      <c r="G22" s="843">
        <f>ROUND(O10/G20,0)</f>
        <v>1454</v>
      </c>
      <c r="I22" s="787"/>
      <c r="J22" s="787"/>
    </row>
    <row r="23" spans="1:16" x14ac:dyDescent="0.3">
      <c r="A23" s="841" t="s">
        <v>626</v>
      </c>
      <c r="B23" s="840"/>
      <c r="C23" s="840"/>
      <c r="D23" s="840"/>
      <c r="E23" s="840"/>
      <c r="F23" s="840"/>
      <c r="G23" s="844">
        <f>G9</f>
        <v>595</v>
      </c>
    </row>
    <row r="24" spans="1:16" x14ac:dyDescent="0.3">
      <c r="A24" s="780" t="s">
        <v>627</v>
      </c>
      <c r="B24" s="840"/>
      <c r="C24" s="840"/>
      <c r="D24" s="840"/>
      <c r="E24" s="840"/>
      <c r="F24" s="840"/>
      <c r="G24" s="844">
        <f>2*G22</f>
        <v>2908</v>
      </c>
    </row>
    <row r="25" spans="1:16" x14ac:dyDescent="0.3">
      <c r="A25" s="780" t="s">
        <v>628</v>
      </c>
      <c r="B25" s="840"/>
      <c r="C25" s="840"/>
      <c r="D25" s="840"/>
      <c r="E25" s="840"/>
      <c r="F25" s="840"/>
      <c r="G25" s="844">
        <f>G22+G23</f>
        <v>2049</v>
      </c>
    </row>
    <row r="26" spans="1:16" x14ac:dyDescent="0.3">
      <c r="A26" s="780" t="s">
        <v>629</v>
      </c>
      <c r="B26" s="840"/>
      <c r="C26" s="840"/>
      <c r="D26" s="840"/>
      <c r="E26" s="840"/>
      <c r="F26" s="840"/>
      <c r="G26" s="844">
        <f>ROUND(O16/G21,0)</f>
        <v>421</v>
      </c>
    </row>
    <row r="27" spans="1:16" x14ac:dyDescent="0.3">
      <c r="A27" s="785" t="s">
        <v>576</v>
      </c>
      <c r="B27" s="783"/>
      <c r="C27" s="783"/>
      <c r="D27" s="783"/>
      <c r="E27" s="783"/>
      <c r="F27" s="783"/>
      <c r="G27" s="845">
        <v>1000</v>
      </c>
      <c r="M27" s="767"/>
    </row>
    <row r="30" spans="1:16" x14ac:dyDescent="0.3">
      <c r="A30" s="416" t="s">
        <v>630</v>
      </c>
      <c r="B30" s="433"/>
      <c r="C30" s="433"/>
      <c r="D30" s="433"/>
      <c r="E30" s="433"/>
      <c r="F30" s="433"/>
      <c r="G30" s="1150" t="s">
        <v>359</v>
      </c>
      <c r="H30" s="1151"/>
      <c r="I30" s="1152"/>
      <c r="J30" s="1150" t="s">
        <v>631</v>
      </c>
      <c r="K30" s="1151"/>
      <c r="L30" s="439"/>
    </row>
    <row r="31" spans="1:16" x14ac:dyDescent="0.3">
      <c r="A31" s="416"/>
      <c r="B31" s="433"/>
      <c r="C31" s="433"/>
      <c r="D31" s="433"/>
      <c r="E31" s="433"/>
      <c r="F31" s="433"/>
      <c r="G31" s="440" t="s">
        <v>632</v>
      </c>
      <c r="H31" s="416" t="s">
        <v>633</v>
      </c>
      <c r="I31" s="439" t="s">
        <v>55</v>
      </c>
      <c r="J31" s="416" t="s">
        <v>632</v>
      </c>
      <c r="K31" s="433" t="s">
        <v>633</v>
      </c>
      <c r="L31" s="433" t="s">
        <v>55</v>
      </c>
      <c r="M31" s="440" t="s">
        <v>619</v>
      </c>
      <c r="N31" s="440" t="s">
        <v>119</v>
      </c>
      <c r="O31" s="440" t="s">
        <v>149</v>
      </c>
    </row>
    <row r="32" spans="1:16" x14ac:dyDescent="0.3">
      <c r="A32" s="328" t="s">
        <v>728</v>
      </c>
      <c r="G32" s="780"/>
      <c r="H32" s="788"/>
      <c r="I32" s="770"/>
      <c r="J32" s="789"/>
      <c r="K32" s="788"/>
      <c r="L32" s="788"/>
      <c r="M32" s="790"/>
      <c r="N32" s="790"/>
      <c r="O32" s="791"/>
      <c r="P32" s="765"/>
    </row>
    <row r="33" spans="1:16" x14ac:dyDescent="0.3">
      <c r="A33" s="792" t="s">
        <v>685</v>
      </c>
      <c r="G33" s="780"/>
      <c r="I33" s="772"/>
      <c r="J33" s="780"/>
      <c r="M33" s="793"/>
      <c r="N33" s="793"/>
      <c r="O33" s="794"/>
    </row>
    <row r="34" spans="1:16" x14ac:dyDescent="0.3">
      <c r="A34" s="763" t="s">
        <v>57</v>
      </c>
      <c r="G34" s="780">
        <v>7</v>
      </c>
      <c r="I34" s="772">
        <f>G34+H34</f>
        <v>7</v>
      </c>
      <c r="J34" s="795">
        <f>G34*$G$24</f>
        <v>20356</v>
      </c>
      <c r="K34" s="796">
        <f t="shared" ref="K34:K40" si="4">H34*$G$25</f>
        <v>0</v>
      </c>
      <c r="L34" s="796">
        <f>SUM(J34:K34)</f>
        <v>20356</v>
      </c>
      <c r="M34" s="797">
        <f t="shared" ref="M34:M40" si="5">I34*$G$26</f>
        <v>2947</v>
      </c>
      <c r="N34" s="798">
        <f>I34*$G$27</f>
        <v>7000</v>
      </c>
      <c r="O34" s="799">
        <f>SUM(L34:N34)</f>
        <v>30303</v>
      </c>
    </row>
    <row r="35" spans="1:16" x14ac:dyDescent="0.3">
      <c r="A35" s="763" t="s">
        <v>237</v>
      </c>
      <c r="G35" s="780">
        <v>5</v>
      </c>
      <c r="I35" s="772">
        <f t="shared" ref="I35:I40" si="6">G35+H35</f>
        <v>5</v>
      </c>
      <c r="J35" s="795">
        <f t="shared" ref="J35:J40" si="7">G35*$G$24</f>
        <v>14540</v>
      </c>
      <c r="K35" s="796">
        <f t="shared" si="4"/>
        <v>0</v>
      </c>
      <c r="L35" s="796">
        <f t="shared" ref="L35:L40" si="8">SUM(J35:K35)</f>
        <v>14540</v>
      </c>
      <c r="M35" s="797">
        <f t="shared" si="5"/>
        <v>2105</v>
      </c>
      <c r="N35" s="798">
        <f t="shared" ref="N35:N40" si="9">I35*$G$27</f>
        <v>5000</v>
      </c>
      <c r="O35" s="799">
        <f t="shared" ref="O35:O40" si="10">SUM(L35:N35)</f>
        <v>21645</v>
      </c>
    </row>
    <row r="36" spans="1:16" x14ac:dyDescent="0.3">
      <c r="A36" s="763" t="s">
        <v>346</v>
      </c>
      <c r="G36" s="780">
        <v>3</v>
      </c>
      <c r="I36" s="772">
        <f t="shared" si="6"/>
        <v>3</v>
      </c>
      <c r="J36" s="795">
        <f t="shared" si="7"/>
        <v>8724</v>
      </c>
      <c r="K36" s="796">
        <f t="shared" si="4"/>
        <v>0</v>
      </c>
      <c r="L36" s="796">
        <f t="shared" si="8"/>
        <v>8724</v>
      </c>
      <c r="M36" s="797">
        <f t="shared" si="5"/>
        <v>1263</v>
      </c>
      <c r="N36" s="798">
        <f t="shared" si="9"/>
        <v>3000</v>
      </c>
      <c r="O36" s="799">
        <f t="shared" si="10"/>
        <v>12987</v>
      </c>
    </row>
    <row r="37" spans="1:16" x14ac:dyDescent="0.3">
      <c r="A37" s="763" t="s">
        <v>347</v>
      </c>
      <c r="G37" s="780">
        <v>2</v>
      </c>
      <c r="I37" s="772">
        <f t="shared" si="6"/>
        <v>2</v>
      </c>
      <c r="J37" s="795">
        <f t="shared" si="7"/>
        <v>5816</v>
      </c>
      <c r="K37" s="796">
        <f t="shared" si="4"/>
        <v>0</v>
      </c>
      <c r="L37" s="796">
        <f t="shared" si="8"/>
        <v>5816</v>
      </c>
      <c r="M37" s="797">
        <f t="shared" si="5"/>
        <v>842</v>
      </c>
      <c r="N37" s="798">
        <f t="shared" si="9"/>
        <v>2000</v>
      </c>
      <c r="O37" s="799">
        <f t="shared" si="10"/>
        <v>8658</v>
      </c>
    </row>
    <row r="38" spans="1:16" x14ac:dyDescent="0.3">
      <c r="A38" s="763" t="s">
        <v>348</v>
      </c>
      <c r="G38" s="780">
        <v>4</v>
      </c>
      <c r="I38" s="772">
        <f t="shared" si="6"/>
        <v>4</v>
      </c>
      <c r="J38" s="795">
        <f t="shared" si="7"/>
        <v>11632</v>
      </c>
      <c r="K38" s="796">
        <f t="shared" si="4"/>
        <v>0</v>
      </c>
      <c r="L38" s="796">
        <f t="shared" si="8"/>
        <v>11632</v>
      </c>
      <c r="M38" s="797">
        <f t="shared" si="5"/>
        <v>1684</v>
      </c>
      <c r="N38" s="798">
        <f t="shared" si="9"/>
        <v>4000</v>
      </c>
      <c r="O38" s="799">
        <f t="shared" si="10"/>
        <v>17316</v>
      </c>
    </row>
    <row r="39" spans="1:16" x14ac:dyDescent="0.3">
      <c r="A39" s="763" t="s">
        <v>238</v>
      </c>
      <c r="G39" s="780">
        <v>5</v>
      </c>
      <c r="H39" s="788"/>
      <c r="I39" s="772">
        <f t="shared" si="6"/>
        <v>5</v>
      </c>
      <c r="J39" s="795">
        <f t="shared" si="7"/>
        <v>14540</v>
      </c>
      <c r="K39" s="796">
        <f t="shared" si="4"/>
        <v>0</v>
      </c>
      <c r="L39" s="796">
        <f t="shared" si="8"/>
        <v>14540</v>
      </c>
      <c r="M39" s="797">
        <f t="shared" si="5"/>
        <v>2105</v>
      </c>
      <c r="N39" s="798">
        <f t="shared" si="9"/>
        <v>5000</v>
      </c>
      <c r="O39" s="799">
        <f t="shared" si="10"/>
        <v>21645</v>
      </c>
      <c r="P39" s="765"/>
    </row>
    <row r="40" spans="1:16" x14ac:dyDescent="0.3">
      <c r="A40" s="763" t="s">
        <v>349</v>
      </c>
      <c r="G40" s="780">
        <v>5</v>
      </c>
      <c r="H40" s="788"/>
      <c r="I40" s="772">
        <f t="shared" si="6"/>
        <v>5</v>
      </c>
      <c r="J40" s="795">
        <f t="shared" si="7"/>
        <v>14540</v>
      </c>
      <c r="K40" s="796">
        <f t="shared" si="4"/>
        <v>0</v>
      </c>
      <c r="L40" s="796">
        <f t="shared" si="8"/>
        <v>14540</v>
      </c>
      <c r="M40" s="797">
        <f t="shared" si="5"/>
        <v>2105</v>
      </c>
      <c r="N40" s="798">
        <f t="shared" si="9"/>
        <v>5000</v>
      </c>
      <c r="O40" s="799">
        <f t="shared" si="10"/>
        <v>21645</v>
      </c>
      <c r="P40" s="765"/>
    </row>
    <row r="41" spans="1:16" s="774" customFormat="1" x14ac:dyDescent="0.3">
      <c r="A41" s="800" t="s">
        <v>634</v>
      </c>
      <c r="B41" s="801"/>
      <c r="C41" s="801"/>
      <c r="D41" s="801"/>
      <c r="E41" s="801"/>
      <c r="F41" s="801"/>
      <c r="G41" s="802">
        <f>SUM(G34:G40)</f>
        <v>31</v>
      </c>
      <c r="H41" s="803">
        <f>SUM(H34:H40)</f>
        <v>0</v>
      </c>
      <c r="I41" s="804">
        <f t="shared" ref="I41" si="11">SUM(I34:I40)</f>
        <v>31</v>
      </c>
      <c r="J41" s="805">
        <f>G41*$G$24</f>
        <v>90148</v>
      </c>
      <c r="K41" s="806">
        <f>H41*$G$25</f>
        <v>0</v>
      </c>
      <c r="L41" s="806">
        <f>J41+K41</f>
        <v>90148</v>
      </c>
      <c r="M41" s="807">
        <f>I41*$G$26</f>
        <v>13051</v>
      </c>
      <c r="N41" s="807">
        <f>I41*$G$27</f>
        <v>31000</v>
      </c>
      <c r="O41" s="808">
        <f>SUM(L41:N41)</f>
        <v>134199</v>
      </c>
      <c r="P41" s="765" t="s">
        <v>638</v>
      </c>
    </row>
    <row r="42" spans="1:16" s="774" customFormat="1" x14ac:dyDescent="0.3">
      <c r="A42" s="809"/>
      <c r="G42" s="810"/>
      <c r="H42" s="811"/>
      <c r="I42" s="812"/>
      <c r="J42" s="813"/>
      <c r="K42" s="814"/>
      <c r="L42" s="814"/>
      <c r="M42" s="815"/>
      <c r="N42" s="815"/>
      <c r="O42" s="816"/>
      <c r="P42" s="765"/>
    </row>
    <row r="43" spans="1:16" x14ac:dyDescent="0.3">
      <c r="A43" s="792" t="s">
        <v>684</v>
      </c>
      <c r="G43" s="780"/>
      <c r="H43" s="788"/>
      <c r="I43" s="770"/>
      <c r="J43" s="789"/>
      <c r="K43" s="788"/>
      <c r="L43" s="788"/>
      <c r="M43" s="790"/>
      <c r="N43" s="790"/>
      <c r="O43" s="791"/>
      <c r="P43" s="765"/>
    </row>
    <row r="44" spans="1:16" x14ac:dyDescent="0.3">
      <c r="A44" s="817" t="s">
        <v>336</v>
      </c>
      <c r="G44" s="780"/>
      <c r="H44" s="788">
        <v>11</v>
      </c>
      <c r="I44" s="772">
        <f>G44+H44</f>
        <v>11</v>
      </c>
      <c r="J44" s="795">
        <f t="shared" ref="J44" si="12">G44*$G$24</f>
        <v>0</v>
      </c>
      <c r="K44" s="796">
        <f t="shared" ref="K44" si="13">H44*$G$25</f>
        <v>22539</v>
      </c>
      <c r="L44" s="796">
        <f t="shared" ref="L44" si="14">SUM(J44:K44)</f>
        <v>22539</v>
      </c>
      <c r="M44" s="797">
        <f t="shared" ref="M44" si="15">I44*$G$26</f>
        <v>4631</v>
      </c>
      <c r="N44" s="798">
        <f t="shared" ref="N44" si="16">I44*$G$27</f>
        <v>11000</v>
      </c>
      <c r="O44" s="799">
        <f t="shared" ref="O44" si="17">SUM(L44:N44)</f>
        <v>38170</v>
      </c>
      <c r="P44" s="765"/>
    </row>
    <row r="45" spans="1:16" s="774" customFormat="1" x14ac:dyDescent="0.3">
      <c r="A45" s="800" t="s">
        <v>634</v>
      </c>
      <c r="B45" s="801"/>
      <c r="C45" s="801"/>
      <c r="D45" s="801"/>
      <c r="E45" s="801"/>
      <c r="F45" s="801"/>
      <c r="G45" s="802">
        <f>SUM(G44:G44)</f>
        <v>0</v>
      </c>
      <c r="H45" s="803">
        <f>SUM(H44:H44)</f>
        <v>11</v>
      </c>
      <c r="I45" s="804">
        <f>SUM(I44:I44)</f>
        <v>11</v>
      </c>
      <c r="J45" s="805">
        <f>G45*$G$24</f>
        <v>0</v>
      </c>
      <c r="K45" s="806">
        <f>H45*$G$25</f>
        <v>22539</v>
      </c>
      <c r="L45" s="806">
        <f>J45+K45</f>
        <v>22539</v>
      </c>
      <c r="M45" s="807">
        <f>I45*$G$26</f>
        <v>4631</v>
      </c>
      <c r="N45" s="807">
        <f>I45*$G$27</f>
        <v>11000</v>
      </c>
      <c r="O45" s="808">
        <f>SUM(L45:N45)</f>
        <v>38170</v>
      </c>
      <c r="P45" s="765" t="s">
        <v>686</v>
      </c>
    </row>
    <row r="46" spans="1:16" x14ac:dyDescent="0.3">
      <c r="A46" s="817"/>
      <c r="G46" s="768"/>
      <c r="H46" s="788"/>
      <c r="I46" s="770"/>
      <c r="J46" s="780"/>
      <c r="M46" s="793"/>
      <c r="N46" s="793"/>
      <c r="O46" s="791"/>
    </row>
    <row r="47" spans="1:16" x14ac:dyDescent="0.3">
      <c r="A47" s="792" t="s">
        <v>683</v>
      </c>
      <c r="G47" s="780"/>
      <c r="H47" s="788"/>
      <c r="I47" s="770"/>
      <c r="J47" s="789"/>
      <c r="K47" s="788"/>
      <c r="L47" s="788"/>
      <c r="M47" s="790"/>
      <c r="N47" s="790"/>
      <c r="O47" s="791"/>
      <c r="P47" s="765"/>
    </row>
    <row r="48" spans="1:16" x14ac:dyDescent="0.3">
      <c r="A48" s="817" t="s">
        <v>635</v>
      </c>
      <c r="G48" s="780">
        <f>5+2</f>
        <v>7</v>
      </c>
      <c r="H48" s="788"/>
      <c r="I48" s="772">
        <f t="shared" ref="I48" si="18">G48+H48</f>
        <v>7</v>
      </c>
      <c r="J48" s="795">
        <f t="shared" ref="J48:J49" si="19">G48*$G$24</f>
        <v>20356</v>
      </c>
      <c r="K48" s="796">
        <f t="shared" ref="K48:K49" si="20">H48*$G$25</f>
        <v>0</v>
      </c>
      <c r="L48" s="796">
        <f t="shared" ref="L48:L50" si="21">SUM(J48:K48)</f>
        <v>20356</v>
      </c>
      <c r="M48" s="797">
        <f t="shared" ref="M48:M49" si="22">I48*$G$26</f>
        <v>2947</v>
      </c>
      <c r="N48" s="798">
        <f t="shared" ref="N48:N49" si="23">I48*$G$27</f>
        <v>7000</v>
      </c>
      <c r="O48" s="799">
        <f t="shared" ref="O48:O49" si="24">SUM(L48:N48)</f>
        <v>30303</v>
      </c>
      <c r="P48" s="765"/>
    </row>
    <row r="49" spans="1:17" x14ac:dyDescent="0.3">
      <c r="A49" s="817" t="s">
        <v>636</v>
      </c>
      <c r="G49" s="780"/>
      <c r="H49" s="788">
        <v>3</v>
      </c>
      <c r="I49" s="769">
        <f>G49+H49</f>
        <v>3</v>
      </c>
      <c r="J49" s="795">
        <f t="shared" si="19"/>
        <v>0</v>
      </c>
      <c r="K49" s="796">
        <f t="shared" si="20"/>
        <v>6147</v>
      </c>
      <c r="L49" s="796">
        <f t="shared" si="21"/>
        <v>6147</v>
      </c>
      <c r="M49" s="797">
        <f t="shared" si="22"/>
        <v>1263</v>
      </c>
      <c r="N49" s="798">
        <f t="shared" si="23"/>
        <v>3000</v>
      </c>
      <c r="O49" s="799">
        <f t="shared" si="24"/>
        <v>10410</v>
      </c>
      <c r="P49" s="765"/>
    </row>
    <row r="50" spans="1:17" x14ac:dyDescent="0.3">
      <c r="A50" s="817" t="s">
        <v>725</v>
      </c>
      <c r="G50" s="780"/>
      <c r="H50" s="788">
        <v>15</v>
      </c>
      <c r="I50" s="769">
        <f>G50+H50</f>
        <v>15</v>
      </c>
      <c r="J50" s="795">
        <f t="shared" ref="J50" si="25">G50*$G$24</f>
        <v>0</v>
      </c>
      <c r="K50" s="796">
        <f t="shared" ref="K50" si="26">H50*$G$25</f>
        <v>30735</v>
      </c>
      <c r="L50" s="796">
        <f t="shared" si="21"/>
        <v>30735</v>
      </c>
      <c r="M50" s="797">
        <f>I50*$G$26</f>
        <v>6315</v>
      </c>
      <c r="N50" s="798">
        <f t="shared" ref="N50" si="27">I50*$G$27</f>
        <v>15000</v>
      </c>
      <c r="O50" s="799">
        <f t="shared" ref="O50" si="28">SUM(L50:N50)</f>
        <v>52050</v>
      </c>
      <c r="P50" s="765"/>
    </row>
    <row r="51" spans="1:17" s="774" customFormat="1" x14ac:dyDescent="0.3">
      <c r="A51" s="800" t="s">
        <v>634</v>
      </c>
      <c r="B51" s="801"/>
      <c r="C51" s="801"/>
      <c r="D51" s="801"/>
      <c r="E51" s="801"/>
      <c r="F51" s="801"/>
      <c r="G51" s="802">
        <f>SUM(G48:G49)</f>
        <v>7</v>
      </c>
      <c r="H51" s="818">
        <f>SUM(H48:H50)</f>
        <v>18</v>
      </c>
      <c r="I51" s="804">
        <f>SUM(I48:I50)</f>
        <v>25</v>
      </c>
      <c r="J51" s="805">
        <f>G51*$G$24</f>
        <v>20356</v>
      </c>
      <c r="K51" s="806">
        <f>H51*$G$25</f>
        <v>36882</v>
      </c>
      <c r="L51" s="806">
        <f>J51+K51</f>
        <v>57238</v>
      </c>
      <c r="M51" s="807">
        <f>I51*$G$26</f>
        <v>10525</v>
      </c>
      <c r="N51" s="807">
        <f>I51*$G$27</f>
        <v>25000</v>
      </c>
      <c r="O51" s="808">
        <f>SUM(L51:N51)</f>
        <v>92763</v>
      </c>
      <c r="P51" s="765"/>
      <c r="Q51" s="975"/>
    </row>
    <row r="52" spans="1:17" x14ac:dyDescent="0.3">
      <c r="A52" s="817"/>
      <c r="G52" s="780"/>
      <c r="H52" s="788"/>
      <c r="I52" s="772"/>
      <c r="J52" s="789"/>
      <c r="K52" s="788"/>
      <c r="L52" s="788"/>
      <c r="M52" s="790"/>
      <c r="N52" s="790"/>
      <c r="O52" s="791"/>
      <c r="P52" s="765"/>
    </row>
    <row r="53" spans="1:17" s="774" customFormat="1" x14ac:dyDescent="0.3">
      <c r="A53" s="819" t="s">
        <v>634</v>
      </c>
      <c r="B53" s="820"/>
      <c r="C53" s="820"/>
      <c r="D53" s="820"/>
      <c r="E53" s="820"/>
      <c r="F53" s="820"/>
      <c r="G53" s="821">
        <f t="shared" ref="G53:O53" si="29">SUM(G41,G45,G51)</f>
        <v>38</v>
      </c>
      <c r="H53" s="822">
        <f t="shared" si="29"/>
        <v>29</v>
      </c>
      <c r="I53" s="823">
        <f t="shared" si="29"/>
        <v>67</v>
      </c>
      <c r="J53" s="824">
        <f t="shared" si="29"/>
        <v>110504</v>
      </c>
      <c r="K53" s="825">
        <f t="shared" si="29"/>
        <v>59421</v>
      </c>
      <c r="L53" s="825">
        <f t="shared" si="29"/>
        <v>169925</v>
      </c>
      <c r="M53" s="826">
        <f t="shared" si="29"/>
        <v>28207</v>
      </c>
      <c r="N53" s="826">
        <f t="shared" si="29"/>
        <v>67000</v>
      </c>
      <c r="O53" s="827">
        <f t="shared" si="29"/>
        <v>265132</v>
      </c>
      <c r="P53" s="828" t="s">
        <v>639</v>
      </c>
    </row>
    <row r="54" spans="1:17" x14ac:dyDescent="0.3">
      <c r="G54" s="780"/>
      <c r="H54" s="788"/>
      <c r="I54" s="770"/>
      <c r="J54" s="789"/>
      <c r="K54" s="788"/>
      <c r="L54" s="788"/>
      <c r="M54" s="790"/>
      <c r="N54" s="790"/>
      <c r="O54" s="791"/>
      <c r="P54" s="765"/>
    </row>
    <row r="55" spans="1:17" x14ac:dyDescent="0.3">
      <c r="A55" s="328" t="s">
        <v>637</v>
      </c>
      <c r="G55" s="780"/>
      <c r="H55" s="788"/>
      <c r="I55" s="770"/>
      <c r="J55" s="789"/>
      <c r="K55" s="788"/>
      <c r="L55" s="788"/>
      <c r="M55" s="790"/>
      <c r="N55" s="790"/>
      <c r="O55" s="791"/>
      <c r="P55" s="765"/>
    </row>
    <row r="56" spans="1:17" x14ac:dyDescent="0.3">
      <c r="A56" s="829" t="s">
        <v>341</v>
      </c>
      <c r="G56" s="768">
        <v>6</v>
      </c>
      <c r="H56" s="788">
        <v>8</v>
      </c>
      <c r="I56" s="770">
        <f>SUM(G56:H56)</f>
        <v>14</v>
      </c>
      <c r="J56" s="795">
        <f t="shared" ref="J56:J59" si="30">G56*$G$24</f>
        <v>17448</v>
      </c>
      <c r="K56" s="796">
        <f t="shared" ref="K56:K59" si="31">H56*$G$25</f>
        <v>16392</v>
      </c>
      <c r="L56" s="796">
        <f t="shared" ref="L56:L59" si="32">SUM(J56:K56)</f>
        <v>33840</v>
      </c>
      <c r="M56" s="797">
        <f t="shared" ref="M56:M59" si="33">I56*$G$26</f>
        <v>5894</v>
      </c>
      <c r="N56" s="798">
        <f t="shared" ref="N56:N59" si="34">I56*$G$27</f>
        <v>14000</v>
      </c>
      <c r="O56" s="799">
        <f>SUM(L56:N56)</f>
        <v>53734</v>
      </c>
      <c r="P56" s="765"/>
    </row>
    <row r="57" spans="1:17" x14ac:dyDescent="0.3">
      <c r="A57" s="829" t="s">
        <v>342</v>
      </c>
      <c r="G57" s="768">
        <v>6</v>
      </c>
      <c r="H57" s="788">
        <v>8</v>
      </c>
      <c r="I57" s="770">
        <f t="shared" ref="I57:I59" si="35">SUM(G57:H57)</f>
        <v>14</v>
      </c>
      <c r="J57" s="795">
        <f t="shared" si="30"/>
        <v>17448</v>
      </c>
      <c r="K57" s="796">
        <f t="shared" si="31"/>
        <v>16392</v>
      </c>
      <c r="L57" s="796">
        <f t="shared" si="32"/>
        <v>33840</v>
      </c>
      <c r="M57" s="797">
        <f t="shared" si="33"/>
        <v>5894</v>
      </c>
      <c r="N57" s="798">
        <f t="shared" si="34"/>
        <v>14000</v>
      </c>
      <c r="O57" s="799">
        <f t="shared" ref="O57:O59" si="36">SUM(L57:N57)</f>
        <v>53734</v>
      </c>
      <c r="P57" s="765"/>
    </row>
    <row r="58" spans="1:17" x14ac:dyDescent="0.3">
      <c r="A58" s="829" t="s">
        <v>343</v>
      </c>
      <c r="G58" s="768">
        <v>4</v>
      </c>
      <c r="H58" s="788">
        <v>5</v>
      </c>
      <c r="I58" s="770">
        <f t="shared" si="35"/>
        <v>9</v>
      </c>
      <c r="J58" s="795">
        <f t="shared" si="30"/>
        <v>11632</v>
      </c>
      <c r="K58" s="796">
        <f t="shared" si="31"/>
        <v>10245</v>
      </c>
      <c r="L58" s="796">
        <f t="shared" si="32"/>
        <v>21877</v>
      </c>
      <c r="M58" s="797">
        <f t="shared" si="33"/>
        <v>3789</v>
      </c>
      <c r="N58" s="798">
        <f t="shared" si="34"/>
        <v>9000</v>
      </c>
      <c r="O58" s="799">
        <f>SUM(L58:N58)</f>
        <v>34666</v>
      </c>
      <c r="P58" s="765"/>
    </row>
    <row r="59" spans="1:17" x14ac:dyDescent="0.3">
      <c r="A59" s="829" t="s">
        <v>344</v>
      </c>
      <c r="G59" s="768">
        <v>4</v>
      </c>
      <c r="H59" s="788">
        <v>5</v>
      </c>
      <c r="I59" s="770">
        <f t="shared" si="35"/>
        <v>9</v>
      </c>
      <c r="J59" s="795">
        <f t="shared" si="30"/>
        <v>11632</v>
      </c>
      <c r="K59" s="796">
        <f t="shared" si="31"/>
        <v>10245</v>
      </c>
      <c r="L59" s="796">
        <f t="shared" si="32"/>
        <v>21877</v>
      </c>
      <c r="M59" s="797">
        <f t="shared" si="33"/>
        <v>3789</v>
      </c>
      <c r="N59" s="798">
        <f t="shared" si="34"/>
        <v>9000</v>
      </c>
      <c r="O59" s="799">
        <f t="shared" si="36"/>
        <v>34666</v>
      </c>
    </row>
    <row r="60" spans="1:17" s="774" customFormat="1" x14ac:dyDescent="0.3">
      <c r="A60" s="819" t="s">
        <v>634</v>
      </c>
      <c r="B60" s="820"/>
      <c r="C60" s="820"/>
      <c r="D60" s="820"/>
      <c r="E60" s="820"/>
      <c r="F60" s="820"/>
      <c r="G60" s="830">
        <f>SUM(G56:G59)</f>
        <v>20</v>
      </c>
      <c r="H60" s="822">
        <f>SUM(H56:H59)</f>
        <v>26</v>
      </c>
      <c r="I60" s="823">
        <f>G60+H60</f>
        <v>46</v>
      </c>
      <c r="J60" s="824">
        <f>G60*$G$24</f>
        <v>58160</v>
      </c>
      <c r="K60" s="825">
        <f>H60*$G$25</f>
        <v>53274</v>
      </c>
      <c r="L60" s="825">
        <f>J60+K60</f>
        <v>111434</v>
      </c>
      <c r="M60" s="826">
        <f>I60*$G$26</f>
        <v>19366</v>
      </c>
      <c r="N60" s="826">
        <f>I60*$G$27</f>
        <v>46000</v>
      </c>
      <c r="O60" s="827">
        <f>SUM(L60:N60)</f>
        <v>176800</v>
      </c>
      <c r="P60" s="828" t="s">
        <v>640</v>
      </c>
    </row>
    <row r="61" spans="1:17" x14ac:dyDescent="0.3">
      <c r="G61" s="780"/>
      <c r="I61" s="772"/>
      <c r="J61" s="780"/>
      <c r="M61" s="793"/>
      <c r="N61" s="793"/>
      <c r="O61" s="794"/>
    </row>
    <row r="62" spans="1:17" x14ac:dyDescent="0.3">
      <c r="A62" s="544" t="s">
        <v>149</v>
      </c>
      <c r="B62" s="545"/>
      <c r="C62" s="545"/>
      <c r="D62" s="545"/>
      <c r="E62" s="545"/>
      <c r="F62" s="545"/>
      <c r="G62" s="547">
        <f>G53+G60</f>
        <v>58</v>
      </c>
      <c r="H62" s="548">
        <f>H53+H60</f>
        <v>55</v>
      </c>
      <c r="I62" s="549">
        <f>I53+I60</f>
        <v>113</v>
      </c>
      <c r="J62" s="544">
        <f>J53+J60</f>
        <v>168664</v>
      </c>
      <c r="K62" s="545">
        <f t="shared" ref="K62:N62" si="37">K53+K60</f>
        <v>112695</v>
      </c>
      <c r="L62" s="545">
        <f>L53+L60</f>
        <v>281359</v>
      </c>
      <c r="M62" s="546">
        <f t="shared" si="37"/>
        <v>47573</v>
      </c>
      <c r="N62" s="546">
        <f t="shared" si="37"/>
        <v>113000</v>
      </c>
      <c r="O62" s="546">
        <f>O53+O60</f>
        <v>441932</v>
      </c>
    </row>
    <row r="63" spans="1:17" x14ac:dyDescent="0.3">
      <c r="G63" s="796"/>
    </row>
    <row r="64" spans="1:17" x14ac:dyDescent="0.3">
      <c r="A64" s="831" t="s">
        <v>578</v>
      </c>
      <c r="B64" s="832"/>
      <c r="C64" s="832"/>
      <c r="D64" s="832"/>
      <c r="E64" s="832"/>
      <c r="F64" s="832"/>
      <c r="G64" s="832"/>
      <c r="H64" s="832"/>
      <c r="I64" s="832"/>
      <c r="J64" s="832"/>
      <c r="K64" s="832"/>
      <c r="L64" s="833">
        <f>L60</f>
        <v>111434</v>
      </c>
      <c r="M64" s="833">
        <f>M60</f>
        <v>19366</v>
      </c>
      <c r="N64" s="834"/>
      <c r="O64" s="835">
        <f>SUM(L64:N64)</f>
        <v>130800</v>
      </c>
    </row>
    <row r="65" spans="1:15" x14ac:dyDescent="0.3">
      <c r="A65" s="836" t="s">
        <v>577</v>
      </c>
      <c r="B65" s="783"/>
      <c r="C65" s="783"/>
      <c r="D65" s="783"/>
      <c r="E65" s="783"/>
      <c r="F65" s="783"/>
      <c r="G65" s="783"/>
      <c r="H65" s="837"/>
      <c r="I65" s="783"/>
      <c r="J65" s="783"/>
      <c r="K65" s="783"/>
      <c r="L65" s="838">
        <f>L51+L60</f>
        <v>168672</v>
      </c>
      <c r="M65" s="838">
        <f>M51+M60</f>
        <v>29891</v>
      </c>
      <c r="N65" s="838">
        <f>N51</f>
        <v>25000</v>
      </c>
      <c r="O65" s="839">
        <f>SUM(L65:N65)</f>
        <v>223563</v>
      </c>
    </row>
  </sheetData>
  <sheetProtection algorithmName="SHA-512" hashValue="33bzCCEX8Lbc6QJtskw8EeB2ohIA5pi7crK+/CL/+gWdvfUu641e0zKVy9K6rMy2tV6NV5ZnlKOS2tVdogD9sA==" saltValue="BpEWp65XDdzOLxwNxYnAWA==" spinCount="100000" sheet="1" objects="1" scenarios="1"/>
  <customSheetViews>
    <customSheetView guid="{BE76FD70-CA4C-4303-ADB2-BCDE1C445427}" scale="80" fitToPage="1" topLeftCell="A7">
      <selection activeCell="B34" sqref="B34"/>
      <pageMargins left="0.7" right="0.7" top="0.75" bottom="0.75" header="0.3" footer="0.3"/>
      <pageSetup paperSize="9" scale="41" fitToHeight="0" orientation="landscape" r:id="rId1"/>
    </customSheetView>
    <customSheetView guid="{B8CD8764-8103-4BA7-A294-F5FED5EA74ED}" scale="130" topLeftCell="A4">
      <selection activeCell="B13" sqref="B13"/>
      <pageMargins left="0.7" right="0.7" top="0.75" bottom="0.75" header="0.3" footer="0.3"/>
    </customSheetView>
    <customSheetView guid="{CF50DB9B-0F8D-41A5-9576-F9345942CE97}" scale="130" topLeftCell="A4">
      <selection activeCell="B13" sqref="B13"/>
      <pageMargins left="0.7" right="0.7" top="0.75" bottom="0.75" header="0.3" footer="0.3"/>
    </customSheetView>
    <customSheetView guid="{845F3A43-EF96-4057-9777-D2F2301CC149}" scale="80" showPageBreaks="1" fitToPage="1" topLeftCell="A7">
      <selection activeCell="B34" sqref="B34"/>
      <pageMargins left="0.7" right="0.7" top="0.75" bottom="0.75" header="0.3" footer="0.3"/>
      <pageSetup paperSize="9" scale="41" fitToHeight="0" orientation="landscape" r:id="rId2"/>
    </customSheetView>
  </customSheetViews>
  <mergeCells count="4">
    <mergeCell ref="H1:J1"/>
    <mergeCell ref="K1:M1"/>
    <mergeCell ref="G30:I30"/>
    <mergeCell ref="J30:K30"/>
  </mergeCells>
  <pageMargins left="0.7" right="0.7" top="0.75" bottom="0.75" header="0.3" footer="0.3"/>
  <pageSetup paperSize="9" scale="41" fitToHeight="0" orientation="landscape"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E1004-3B00-450F-A92C-8E0293131D3D}">
  <sheetPr>
    <tabColor rgb="FF00B0F0"/>
    <pageSetUpPr fitToPage="1"/>
  </sheetPr>
  <dimension ref="A1:UFA59"/>
  <sheetViews>
    <sheetView workbookViewId="0">
      <selection activeCell="F16" sqref="F16"/>
    </sheetView>
  </sheetViews>
  <sheetFormatPr baseColWidth="10" defaultColWidth="30.54296875" defaultRowHeight="13" outlineLevelCol="1" x14ac:dyDescent="0.3"/>
  <cols>
    <col min="1" max="1" width="23.453125" style="762" bestFit="1" customWidth="1"/>
    <col min="2" max="6" width="6.7265625" style="762" hidden="1" customWidth="1" outlineLevel="1"/>
    <col min="7" max="7" width="10.54296875" style="762" bestFit="1" customWidth="1" collapsed="1"/>
    <col min="8" max="8" width="9.453125" style="762" bestFit="1" customWidth="1"/>
    <col min="9" max="9" width="9.54296875" style="762" bestFit="1" customWidth="1"/>
    <col min="10" max="11" width="10.81640625" style="762" bestFit="1" customWidth="1"/>
    <col min="12" max="12" width="11.26953125" style="762" bestFit="1" customWidth="1"/>
    <col min="13" max="13" width="10.81640625" style="762" bestFit="1" customWidth="1"/>
    <col min="14" max="14" width="14" style="762" customWidth="1"/>
    <col min="15" max="15" width="12.1796875" style="762" bestFit="1" customWidth="1"/>
    <col min="16" max="16" width="59.26953125" style="762" bestFit="1" customWidth="1"/>
    <col min="17" max="16384" width="30.54296875" style="762"/>
  </cols>
  <sheetData>
    <row r="1" spans="1:14353" ht="14.5" x14ac:dyDescent="0.3">
      <c r="A1" s="415" t="s">
        <v>610</v>
      </c>
      <c r="G1" s="416" t="s">
        <v>611</v>
      </c>
      <c r="H1" s="1145" t="s">
        <v>612</v>
      </c>
      <c r="I1" s="1146"/>
      <c r="J1" s="1147"/>
      <c r="K1" s="1148" t="s">
        <v>613</v>
      </c>
      <c r="L1" s="1149"/>
      <c r="M1" s="1149"/>
    </row>
    <row r="2" spans="1:14353" ht="29" x14ac:dyDescent="0.3">
      <c r="A2" s="415" t="s">
        <v>322</v>
      </c>
      <c r="B2" s="417" t="s">
        <v>571</v>
      </c>
      <c r="C2" s="417" t="s">
        <v>572</v>
      </c>
      <c r="D2" s="417" t="s">
        <v>573</v>
      </c>
      <c r="E2" s="417" t="s">
        <v>574</v>
      </c>
      <c r="F2" s="417" t="s">
        <v>575</v>
      </c>
      <c r="G2" s="417" t="s">
        <v>614</v>
      </c>
      <c r="H2" s="418" t="s">
        <v>641</v>
      </c>
      <c r="I2" s="419" t="s">
        <v>642</v>
      </c>
      <c r="J2" s="419" t="s">
        <v>615</v>
      </c>
      <c r="K2" s="420" t="s">
        <v>641</v>
      </c>
      <c r="L2" s="421" t="s">
        <v>642</v>
      </c>
      <c r="M2" s="422" t="s">
        <v>615</v>
      </c>
      <c r="N2" s="422" t="s">
        <v>643</v>
      </c>
      <c r="O2" s="415" t="s">
        <v>149</v>
      </c>
      <c r="BU2" s="424"/>
      <c r="BV2" s="424"/>
      <c r="BW2" s="425"/>
      <c r="BX2" s="425"/>
      <c r="BY2" s="425"/>
      <c r="BZ2" s="425"/>
      <c r="CA2" s="425"/>
      <c r="CB2" s="425"/>
      <c r="CC2" s="424"/>
      <c r="CD2" s="424"/>
      <c r="CE2" s="425"/>
      <c r="CF2" s="425"/>
      <c r="CG2" s="425"/>
      <c r="CH2" s="425"/>
      <c r="CI2" s="425"/>
      <c r="CJ2" s="425"/>
      <c r="CK2" s="424"/>
      <c r="CL2" s="424"/>
      <c r="CM2" s="425"/>
      <c r="CN2" s="425"/>
      <c r="CO2" s="425"/>
      <c r="CP2" s="425"/>
      <c r="CQ2" s="425"/>
      <c r="CR2" s="425"/>
      <c r="CS2" s="424"/>
      <c r="CT2" s="424"/>
      <c r="CU2" s="425"/>
      <c r="CV2" s="425"/>
      <c r="CW2" s="425"/>
      <c r="CX2" s="425"/>
      <c r="CY2" s="425"/>
      <c r="CZ2" s="425"/>
      <c r="DA2" s="424"/>
      <c r="DB2" s="424"/>
      <c r="DC2" s="425"/>
      <c r="DD2" s="425"/>
      <c r="DE2" s="425"/>
      <c r="DF2" s="425"/>
      <c r="DG2" s="425"/>
      <c r="DH2" s="425"/>
      <c r="DI2" s="424"/>
      <c r="DJ2" s="424"/>
      <c r="DK2" s="425"/>
      <c r="DL2" s="425"/>
      <c r="DM2" s="425"/>
      <c r="DN2" s="425"/>
      <c r="DO2" s="425"/>
      <c r="DP2" s="425"/>
      <c r="DQ2" s="424"/>
      <c r="DR2" s="424"/>
      <c r="DS2" s="425"/>
      <c r="DT2" s="425"/>
      <c r="DU2" s="425"/>
      <c r="DV2" s="425"/>
      <c r="DW2" s="425"/>
      <c r="DX2" s="425"/>
      <c r="DY2" s="424"/>
      <c r="DZ2" s="424"/>
      <c r="EA2" s="425"/>
      <c r="EB2" s="425"/>
      <c r="EC2" s="425"/>
      <c r="ED2" s="425"/>
      <c r="EE2" s="425"/>
      <c r="EF2" s="425"/>
      <c r="EG2" s="424"/>
      <c r="EH2" s="424"/>
      <c r="EI2" s="425"/>
      <c r="EJ2" s="425"/>
      <c r="EK2" s="425"/>
      <c r="EL2" s="425"/>
      <c r="EM2" s="425"/>
      <c r="EN2" s="425"/>
      <c r="EO2" s="424"/>
      <c r="EP2" s="424"/>
      <c r="EQ2" s="425"/>
      <c r="ER2" s="425"/>
      <c r="ES2" s="425"/>
      <c r="ET2" s="425"/>
      <c r="EU2" s="425"/>
      <c r="EV2" s="425"/>
      <c r="EW2" s="424"/>
      <c r="EX2" s="424"/>
      <c r="EY2" s="425"/>
      <c r="EZ2" s="425"/>
      <c r="FA2" s="425"/>
      <c r="FB2" s="425"/>
      <c r="FC2" s="425"/>
      <c r="FD2" s="425"/>
      <c r="FE2" s="424"/>
      <c r="FF2" s="424"/>
      <c r="FG2" s="425"/>
      <c r="FH2" s="425"/>
      <c r="FI2" s="425"/>
      <c r="FJ2" s="425"/>
      <c r="FK2" s="425"/>
      <c r="FL2" s="425"/>
      <c r="FM2" s="424"/>
      <c r="FN2" s="424"/>
      <c r="FO2" s="425"/>
      <c r="FP2" s="425"/>
      <c r="FQ2" s="425"/>
      <c r="FR2" s="425"/>
      <c r="FS2" s="425"/>
      <c r="FT2" s="425"/>
      <c r="FU2" s="424"/>
      <c r="FV2" s="424"/>
      <c r="FW2" s="425"/>
      <c r="FX2" s="425"/>
      <c r="FY2" s="425"/>
      <c r="FZ2" s="425"/>
      <c r="GA2" s="425"/>
      <c r="GB2" s="425"/>
      <c r="GC2" s="424"/>
      <c r="GD2" s="424"/>
      <c r="GE2" s="425"/>
      <c r="GF2" s="425"/>
      <c r="GG2" s="425"/>
      <c r="GH2" s="425"/>
      <c r="GI2" s="425"/>
      <c r="GJ2" s="425"/>
      <c r="GK2" s="424"/>
      <c r="GL2" s="424"/>
      <c r="GM2" s="425"/>
      <c r="GN2" s="425"/>
      <c r="GO2" s="425"/>
      <c r="GP2" s="425"/>
      <c r="GQ2" s="425"/>
      <c r="GR2" s="425"/>
      <c r="GS2" s="424"/>
      <c r="GT2" s="424"/>
      <c r="GU2" s="425"/>
      <c r="GV2" s="425"/>
      <c r="GW2" s="425"/>
      <c r="GX2" s="425"/>
      <c r="GY2" s="425"/>
      <c r="GZ2" s="425"/>
      <c r="HA2" s="424"/>
      <c r="HB2" s="424"/>
      <c r="HC2" s="425"/>
      <c r="HD2" s="425"/>
      <c r="HE2" s="425"/>
      <c r="HF2" s="425"/>
      <c r="HG2" s="425"/>
      <c r="HH2" s="425"/>
      <c r="HI2" s="424"/>
      <c r="HJ2" s="424"/>
      <c r="HK2" s="425"/>
      <c r="HL2" s="425"/>
      <c r="HM2" s="425"/>
      <c r="HN2" s="425"/>
      <c r="HO2" s="425"/>
      <c r="HP2" s="425"/>
      <c r="HQ2" s="424"/>
      <c r="HR2" s="424"/>
      <c r="HS2" s="425"/>
      <c r="HT2" s="425"/>
      <c r="HU2" s="425"/>
      <c r="HV2" s="425"/>
      <c r="HW2" s="425"/>
      <c r="HX2" s="425"/>
      <c r="HY2" s="424"/>
      <c r="HZ2" s="424"/>
      <c r="IA2" s="425"/>
      <c r="IB2" s="425"/>
      <c r="IC2" s="425"/>
      <c r="ID2" s="425"/>
      <c r="IE2" s="425"/>
      <c r="IF2" s="425"/>
      <c r="IG2" s="424"/>
      <c r="IH2" s="424"/>
      <c r="II2" s="425"/>
      <c r="IJ2" s="425"/>
      <c r="IK2" s="425"/>
      <c r="IL2" s="425"/>
      <c r="IM2" s="425"/>
      <c r="IN2" s="425"/>
      <c r="IO2" s="424"/>
      <c r="IP2" s="424"/>
      <c r="IQ2" s="425"/>
      <c r="IR2" s="425"/>
      <c r="IS2" s="425"/>
      <c r="IT2" s="425"/>
      <c r="IU2" s="425"/>
      <c r="IV2" s="425"/>
      <c r="IW2" s="424"/>
      <c r="IX2" s="424"/>
      <c r="IY2" s="425"/>
      <c r="IZ2" s="425"/>
      <c r="JA2" s="425"/>
      <c r="JB2" s="425"/>
      <c r="JC2" s="425"/>
      <c r="JD2" s="425"/>
      <c r="JE2" s="424"/>
      <c r="JF2" s="424"/>
      <c r="JG2" s="425"/>
      <c r="JH2" s="425"/>
      <c r="JI2" s="425"/>
      <c r="JJ2" s="425"/>
      <c r="JK2" s="425"/>
      <c r="JL2" s="425"/>
      <c r="JM2" s="424"/>
      <c r="JN2" s="424"/>
      <c r="JO2" s="425"/>
      <c r="JP2" s="425"/>
      <c r="JQ2" s="425"/>
      <c r="JR2" s="425"/>
      <c r="JS2" s="425"/>
      <c r="JT2" s="425"/>
      <c r="JU2" s="424"/>
      <c r="JV2" s="424"/>
      <c r="JW2" s="425"/>
      <c r="JX2" s="425"/>
      <c r="JY2" s="425"/>
      <c r="JZ2" s="425"/>
      <c r="KA2" s="425"/>
      <c r="KB2" s="425"/>
      <c r="KC2" s="424"/>
      <c r="KD2" s="424"/>
      <c r="KE2" s="425"/>
      <c r="KF2" s="425"/>
      <c r="KG2" s="425"/>
      <c r="KH2" s="425"/>
      <c r="KI2" s="425"/>
      <c r="KJ2" s="425"/>
      <c r="KK2" s="424"/>
      <c r="KL2" s="424"/>
      <c r="KM2" s="425"/>
      <c r="KN2" s="425"/>
      <c r="KO2" s="425"/>
      <c r="KP2" s="425"/>
      <c r="KQ2" s="425"/>
      <c r="KR2" s="425"/>
      <c r="KS2" s="424"/>
      <c r="KT2" s="424"/>
      <c r="KU2" s="425"/>
      <c r="KV2" s="425"/>
      <c r="KW2" s="425"/>
      <c r="KX2" s="425"/>
      <c r="KY2" s="425"/>
      <c r="KZ2" s="425"/>
      <c r="LA2" s="424"/>
      <c r="LB2" s="424"/>
      <c r="LC2" s="425"/>
      <c r="LD2" s="425"/>
      <c r="LE2" s="425"/>
      <c r="LF2" s="425"/>
      <c r="LG2" s="425"/>
      <c r="LH2" s="425"/>
      <c r="LI2" s="424"/>
      <c r="LJ2" s="424"/>
      <c r="LK2" s="425"/>
      <c r="LL2" s="425"/>
      <c r="LM2" s="425"/>
      <c r="LN2" s="425"/>
      <c r="LO2" s="425"/>
      <c r="LP2" s="425"/>
      <c r="LQ2" s="424"/>
      <c r="LR2" s="424"/>
      <c r="LS2" s="425"/>
      <c r="LT2" s="425"/>
      <c r="LU2" s="425"/>
      <c r="LV2" s="425"/>
      <c r="LW2" s="425"/>
      <c r="LX2" s="425"/>
      <c r="LY2" s="424"/>
      <c r="LZ2" s="424"/>
      <c r="MA2" s="425"/>
      <c r="MB2" s="425"/>
      <c r="MC2" s="425"/>
      <c r="MD2" s="425"/>
      <c r="ME2" s="425"/>
      <c r="MF2" s="425"/>
      <c r="MG2" s="424"/>
      <c r="MH2" s="424"/>
      <c r="MI2" s="425"/>
      <c r="MJ2" s="425"/>
      <c r="MK2" s="425"/>
      <c r="ML2" s="425"/>
      <c r="MM2" s="425"/>
      <c r="MN2" s="425"/>
      <c r="MO2" s="424"/>
      <c r="MP2" s="424"/>
      <c r="MQ2" s="425"/>
      <c r="MR2" s="425"/>
      <c r="MS2" s="425"/>
      <c r="MT2" s="425"/>
      <c r="MU2" s="425"/>
      <c r="MV2" s="425"/>
      <c r="MW2" s="424"/>
      <c r="MX2" s="424"/>
      <c r="MY2" s="425"/>
      <c r="MZ2" s="425"/>
      <c r="NA2" s="425"/>
      <c r="NB2" s="425"/>
      <c r="NC2" s="425"/>
      <c r="ND2" s="425"/>
      <c r="NE2" s="424"/>
      <c r="NF2" s="424"/>
      <c r="NG2" s="425"/>
      <c r="NH2" s="425"/>
      <c r="NI2" s="425"/>
      <c r="NJ2" s="425"/>
      <c r="NK2" s="425"/>
      <c r="NL2" s="425"/>
      <c r="NM2" s="424"/>
      <c r="NN2" s="424"/>
      <c r="NO2" s="425"/>
      <c r="NP2" s="425"/>
      <c r="NQ2" s="425"/>
      <c r="NR2" s="425"/>
      <c r="NS2" s="425"/>
      <c r="NT2" s="425"/>
      <c r="NU2" s="424"/>
      <c r="NV2" s="424"/>
      <c r="NW2" s="425"/>
      <c r="NX2" s="425"/>
      <c r="NY2" s="425"/>
      <c r="NZ2" s="425"/>
      <c r="OA2" s="425"/>
      <c r="OB2" s="425"/>
      <c r="OC2" s="424"/>
      <c r="OD2" s="424"/>
      <c r="OE2" s="425"/>
      <c r="OF2" s="425"/>
      <c r="OG2" s="425"/>
      <c r="OH2" s="425"/>
      <c r="OI2" s="425"/>
      <c r="OJ2" s="425"/>
      <c r="OK2" s="424"/>
      <c r="OL2" s="424"/>
      <c r="OM2" s="425"/>
      <c r="ON2" s="425"/>
      <c r="OO2" s="425"/>
      <c r="OP2" s="425"/>
      <c r="OQ2" s="425"/>
      <c r="OR2" s="425"/>
      <c r="OS2" s="424"/>
      <c r="OT2" s="424"/>
      <c r="OU2" s="425"/>
      <c r="OV2" s="425"/>
      <c r="OW2" s="425"/>
      <c r="OX2" s="425"/>
      <c r="OY2" s="425"/>
      <c r="OZ2" s="425"/>
      <c r="PA2" s="424"/>
      <c r="PB2" s="424"/>
      <c r="PC2" s="425"/>
      <c r="PD2" s="425"/>
      <c r="PE2" s="425"/>
      <c r="PF2" s="425"/>
      <c r="PG2" s="425"/>
      <c r="PH2" s="425"/>
      <c r="PI2" s="424"/>
      <c r="PJ2" s="424"/>
      <c r="PK2" s="425"/>
      <c r="PL2" s="425"/>
      <c r="PM2" s="425"/>
      <c r="PN2" s="425"/>
      <c r="PO2" s="425"/>
      <c r="PP2" s="425"/>
      <c r="PQ2" s="424"/>
      <c r="PR2" s="424"/>
      <c r="PS2" s="425"/>
      <c r="PT2" s="425"/>
      <c r="PU2" s="425"/>
      <c r="PV2" s="425"/>
      <c r="PW2" s="425"/>
      <c r="PX2" s="425"/>
      <c r="PY2" s="424"/>
      <c r="PZ2" s="424"/>
      <c r="QA2" s="425"/>
      <c r="QB2" s="425"/>
      <c r="QC2" s="425"/>
      <c r="QD2" s="425"/>
      <c r="QE2" s="425"/>
      <c r="QF2" s="425"/>
      <c r="QG2" s="424"/>
      <c r="QH2" s="424"/>
      <c r="QI2" s="425"/>
      <c r="QJ2" s="425"/>
      <c r="QK2" s="425"/>
      <c r="QL2" s="425"/>
      <c r="QM2" s="425"/>
      <c r="QN2" s="425"/>
      <c r="QO2" s="424"/>
      <c r="QP2" s="424"/>
      <c r="QQ2" s="425"/>
      <c r="QR2" s="425"/>
      <c r="QS2" s="425"/>
      <c r="QT2" s="425"/>
      <c r="QU2" s="425"/>
      <c r="QV2" s="425"/>
      <c r="QW2" s="424"/>
      <c r="QX2" s="424"/>
      <c r="QY2" s="425"/>
      <c r="QZ2" s="425"/>
      <c r="RA2" s="425"/>
      <c r="RB2" s="425"/>
      <c r="RC2" s="425"/>
      <c r="RD2" s="425"/>
      <c r="RE2" s="424"/>
      <c r="RF2" s="424"/>
      <c r="RG2" s="425"/>
      <c r="RH2" s="425"/>
      <c r="RI2" s="425"/>
      <c r="RJ2" s="425"/>
      <c r="RK2" s="425"/>
      <c r="RL2" s="425"/>
      <c r="RM2" s="424"/>
      <c r="RN2" s="424"/>
      <c r="RO2" s="425"/>
      <c r="RP2" s="425"/>
      <c r="RQ2" s="425"/>
      <c r="RR2" s="425"/>
      <c r="RS2" s="425"/>
      <c r="RT2" s="425"/>
      <c r="RU2" s="424"/>
      <c r="RV2" s="424"/>
      <c r="RW2" s="425"/>
      <c r="RX2" s="425"/>
      <c r="RY2" s="425"/>
      <c r="RZ2" s="425"/>
      <c r="SA2" s="425"/>
      <c r="SB2" s="425"/>
      <c r="SC2" s="424"/>
      <c r="SD2" s="424"/>
      <c r="SE2" s="425"/>
      <c r="SF2" s="425"/>
      <c r="SG2" s="425"/>
      <c r="SH2" s="425"/>
      <c r="SI2" s="425"/>
      <c r="SJ2" s="425"/>
      <c r="SK2" s="424"/>
      <c r="SL2" s="424"/>
      <c r="SM2" s="425"/>
      <c r="SN2" s="425"/>
      <c r="SO2" s="425"/>
      <c r="SP2" s="425"/>
      <c r="SQ2" s="425"/>
      <c r="SR2" s="425"/>
      <c r="SS2" s="424"/>
      <c r="ST2" s="424"/>
      <c r="SU2" s="425"/>
      <c r="SV2" s="425"/>
      <c r="SW2" s="425"/>
      <c r="SX2" s="425"/>
      <c r="SY2" s="425"/>
      <c r="SZ2" s="425"/>
      <c r="TA2" s="424"/>
      <c r="TB2" s="424"/>
      <c r="TC2" s="425"/>
      <c r="TD2" s="425"/>
      <c r="TE2" s="425"/>
      <c r="TF2" s="425"/>
      <c r="TG2" s="425"/>
      <c r="TH2" s="425"/>
      <c r="TI2" s="424"/>
      <c r="TJ2" s="424"/>
      <c r="TK2" s="425"/>
      <c r="TL2" s="425"/>
      <c r="TM2" s="425"/>
      <c r="TN2" s="425"/>
      <c r="TO2" s="425"/>
      <c r="TP2" s="425"/>
      <c r="TQ2" s="424"/>
      <c r="TR2" s="424"/>
      <c r="TS2" s="425"/>
      <c r="TT2" s="425"/>
      <c r="TU2" s="425"/>
      <c r="TV2" s="425"/>
      <c r="TW2" s="425"/>
      <c r="TX2" s="425"/>
      <c r="TY2" s="424"/>
      <c r="TZ2" s="424"/>
      <c r="UA2" s="425"/>
      <c r="UB2" s="425"/>
      <c r="UC2" s="425"/>
      <c r="UD2" s="425"/>
      <c r="UE2" s="425"/>
      <c r="UF2" s="425"/>
      <c r="UG2" s="424"/>
      <c r="UH2" s="424"/>
      <c r="UI2" s="425"/>
      <c r="UJ2" s="425"/>
      <c r="UK2" s="425"/>
      <c r="UL2" s="425"/>
      <c r="UM2" s="425"/>
      <c r="UN2" s="425"/>
      <c r="UO2" s="424"/>
      <c r="UP2" s="424"/>
      <c r="UQ2" s="425"/>
      <c r="UR2" s="425"/>
      <c r="US2" s="425"/>
      <c r="UT2" s="425"/>
      <c r="UU2" s="425"/>
      <c r="UV2" s="425"/>
      <c r="UW2" s="424"/>
      <c r="UX2" s="424"/>
      <c r="UY2" s="425"/>
      <c r="UZ2" s="425"/>
      <c r="VA2" s="425"/>
      <c r="VB2" s="425"/>
      <c r="VC2" s="425"/>
      <c r="VD2" s="425"/>
      <c r="VE2" s="424"/>
      <c r="VF2" s="424"/>
      <c r="VG2" s="425"/>
      <c r="VH2" s="425"/>
      <c r="VI2" s="425"/>
      <c r="VJ2" s="425"/>
      <c r="VK2" s="425"/>
      <c r="VL2" s="425"/>
      <c r="VM2" s="424"/>
      <c r="VN2" s="424"/>
      <c r="VO2" s="425"/>
      <c r="VP2" s="425"/>
      <c r="VQ2" s="425"/>
      <c r="VR2" s="425"/>
      <c r="VS2" s="425"/>
      <c r="VT2" s="425"/>
      <c r="VU2" s="424"/>
      <c r="VV2" s="424"/>
      <c r="VW2" s="425"/>
      <c r="VX2" s="425"/>
      <c r="VY2" s="425"/>
      <c r="VZ2" s="425"/>
      <c r="WA2" s="425"/>
      <c r="WB2" s="425"/>
      <c r="WC2" s="424"/>
      <c r="WD2" s="424"/>
      <c r="WE2" s="425"/>
      <c r="WF2" s="425"/>
      <c r="WG2" s="425"/>
      <c r="WH2" s="425"/>
      <c r="WI2" s="425"/>
      <c r="WJ2" s="425"/>
      <c r="WK2" s="424"/>
      <c r="WL2" s="424"/>
      <c r="WM2" s="425"/>
      <c r="WN2" s="425"/>
      <c r="WO2" s="425"/>
      <c r="WP2" s="425"/>
      <c r="WQ2" s="425"/>
      <c r="WR2" s="425"/>
      <c r="WS2" s="424"/>
      <c r="WT2" s="424"/>
      <c r="WU2" s="425"/>
      <c r="WV2" s="425"/>
      <c r="WW2" s="425"/>
      <c r="WX2" s="425"/>
      <c r="WY2" s="425"/>
      <c r="WZ2" s="425"/>
      <c r="XA2" s="424"/>
      <c r="XB2" s="424"/>
      <c r="XC2" s="425"/>
      <c r="XD2" s="425"/>
      <c r="XE2" s="425"/>
      <c r="XF2" s="425"/>
      <c r="XG2" s="425"/>
      <c r="XH2" s="425"/>
      <c r="XI2" s="424"/>
      <c r="XJ2" s="424"/>
      <c r="XK2" s="425"/>
      <c r="XL2" s="425"/>
      <c r="XM2" s="425"/>
      <c r="XN2" s="425"/>
      <c r="XO2" s="425"/>
      <c r="XP2" s="425"/>
      <c r="XQ2" s="424"/>
      <c r="XR2" s="424"/>
      <c r="XS2" s="425"/>
      <c r="XT2" s="425"/>
      <c r="XU2" s="425"/>
      <c r="XV2" s="425"/>
      <c r="XW2" s="425"/>
      <c r="XX2" s="425"/>
      <c r="XY2" s="424"/>
      <c r="XZ2" s="424"/>
      <c r="YA2" s="425"/>
      <c r="YB2" s="425"/>
      <c r="YC2" s="425"/>
      <c r="YD2" s="425"/>
      <c r="YE2" s="425"/>
      <c r="YF2" s="425"/>
      <c r="YG2" s="424"/>
      <c r="YH2" s="424"/>
      <c r="YI2" s="425"/>
      <c r="YJ2" s="425"/>
      <c r="YK2" s="425"/>
      <c r="YL2" s="425"/>
      <c r="YM2" s="425"/>
      <c r="YN2" s="425"/>
      <c r="YO2" s="424"/>
      <c r="YP2" s="424"/>
      <c r="YQ2" s="425"/>
      <c r="YR2" s="425"/>
      <c r="YS2" s="425"/>
      <c r="YT2" s="425"/>
      <c r="YU2" s="425"/>
      <c r="YV2" s="425"/>
      <c r="YW2" s="424"/>
      <c r="YX2" s="424"/>
      <c r="YY2" s="425"/>
      <c r="YZ2" s="425"/>
      <c r="ZA2" s="425"/>
      <c r="ZB2" s="425"/>
      <c r="ZC2" s="425"/>
      <c r="ZD2" s="425"/>
      <c r="ZE2" s="424"/>
      <c r="ZF2" s="424"/>
      <c r="ZG2" s="425"/>
      <c r="ZH2" s="425"/>
      <c r="ZI2" s="425"/>
      <c r="ZJ2" s="425"/>
      <c r="ZK2" s="425"/>
      <c r="ZL2" s="425"/>
      <c r="ZM2" s="424"/>
      <c r="ZN2" s="424"/>
      <c r="ZO2" s="425"/>
      <c r="ZP2" s="425"/>
      <c r="ZQ2" s="425"/>
      <c r="ZR2" s="425"/>
      <c r="ZS2" s="425"/>
      <c r="ZT2" s="425"/>
      <c r="ZU2" s="424"/>
      <c r="ZV2" s="424"/>
      <c r="ZW2" s="425"/>
      <c r="ZX2" s="425"/>
      <c r="ZY2" s="425"/>
      <c r="ZZ2" s="425"/>
      <c r="AAA2" s="425"/>
      <c r="AAB2" s="425"/>
      <c r="AAC2" s="424"/>
      <c r="AAD2" s="424"/>
      <c r="AAE2" s="425"/>
      <c r="AAF2" s="425"/>
      <c r="AAG2" s="425"/>
      <c r="AAH2" s="425"/>
      <c r="AAI2" s="425"/>
      <c r="AAJ2" s="425"/>
      <c r="AAK2" s="424"/>
      <c r="AAL2" s="424"/>
      <c r="AAM2" s="425"/>
      <c r="AAN2" s="425"/>
      <c r="AAO2" s="425"/>
      <c r="AAP2" s="425"/>
      <c r="AAQ2" s="425"/>
      <c r="AAR2" s="425"/>
      <c r="AAS2" s="424"/>
      <c r="AAT2" s="424"/>
      <c r="AAU2" s="425"/>
      <c r="AAV2" s="425"/>
      <c r="AAW2" s="425"/>
      <c r="AAX2" s="425"/>
      <c r="AAY2" s="425"/>
      <c r="AAZ2" s="425"/>
      <c r="ABA2" s="424"/>
      <c r="ABB2" s="424"/>
      <c r="ABC2" s="425"/>
      <c r="ABD2" s="425"/>
      <c r="ABE2" s="425"/>
      <c r="ABF2" s="425"/>
      <c r="ABG2" s="425"/>
      <c r="ABH2" s="425"/>
      <c r="ABI2" s="424"/>
      <c r="ABJ2" s="424"/>
      <c r="ABK2" s="425"/>
      <c r="ABL2" s="425"/>
      <c r="ABM2" s="425"/>
      <c r="ABN2" s="425"/>
      <c r="ABO2" s="425"/>
      <c r="ABP2" s="425"/>
      <c r="ABQ2" s="424"/>
      <c r="ABR2" s="424"/>
      <c r="ABS2" s="425"/>
      <c r="ABT2" s="425"/>
      <c r="ABU2" s="425"/>
      <c r="ABV2" s="425"/>
      <c r="ABW2" s="425"/>
      <c r="ABX2" s="425"/>
      <c r="ABY2" s="424"/>
      <c r="ABZ2" s="424"/>
      <c r="ACA2" s="425"/>
      <c r="ACB2" s="425"/>
      <c r="ACC2" s="425"/>
      <c r="ACD2" s="425"/>
      <c r="ACE2" s="425"/>
      <c r="ACF2" s="425"/>
      <c r="ACG2" s="424"/>
      <c r="ACH2" s="424"/>
      <c r="ACI2" s="425"/>
      <c r="ACJ2" s="425"/>
      <c r="ACK2" s="425"/>
      <c r="ACL2" s="425"/>
      <c r="ACM2" s="425"/>
      <c r="ACN2" s="425"/>
      <c r="ACO2" s="424"/>
      <c r="ACP2" s="424"/>
      <c r="ACQ2" s="425"/>
      <c r="ACR2" s="425"/>
      <c r="ACS2" s="425"/>
      <c r="ACT2" s="425"/>
      <c r="ACU2" s="425"/>
      <c r="ACV2" s="425"/>
      <c r="ACW2" s="424"/>
      <c r="ACX2" s="424"/>
      <c r="ACY2" s="425"/>
      <c r="ACZ2" s="425"/>
      <c r="ADA2" s="425"/>
      <c r="ADB2" s="425"/>
      <c r="ADC2" s="425"/>
      <c r="ADD2" s="425"/>
      <c r="ADE2" s="424"/>
      <c r="ADF2" s="424"/>
      <c r="ADG2" s="425"/>
      <c r="ADH2" s="425"/>
      <c r="ADI2" s="425"/>
      <c r="ADJ2" s="425"/>
      <c r="ADK2" s="425"/>
      <c r="ADL2" s="425"/>
      <c r="ADM2" s="424"/>
      <c r="ADN2" s="424"/>
      <c r="ADO2" s="425"/>
      <c r="ADP2" s="425"/>
      <c r="ADQ2" s="425"/>
      <c r="ADR2" s="425"/>
      <c r="ADS2" s="425"/>
      <c r="ADT2" s="425"/>
      <c r="ADU2" s="424"/>
      <c r="ADV2" s="424"/>
      <c r="ADW2" s="425"/>
      <c r="ADX2" s="425"/>
      <c r="ADY2" s="425"/>
      <c r="ADZ2" s="425"/>
      <c r="AEA2" s="425"/>
      <c r="AEB2" s="425"/>
      <c r="AEC2" s="424"/>
      <c r="AED2" s="424"/>
      <c r="AEE2" s="425"/>
      <c r="AEF2" s="425"/>
      <c r="AEG2" s="425"/>
      <c r="AEH2" s="425"/>
      <c r="AEI2" s="425"/>
      <c r="AEJ2" s="425"/>
      <c r="AEK2" s="424"/>
      <c r="AEL2" s="424"/>
      <c r="AEM2" s="425"/>
      <c r="AEN2" s="425"/>
      <c r="AEO2" s="425"/>
      <c r="AEP2" s="425"/>
      <c r="AEQ2" s="425"/>
      <c r="AER2" s="425"/>
      <c r="AES2" s="424"/>
      <c r="AET2" s="424"/>
      <c r="AEU2" s="425"/>
      <c r="AEV2" s="425"/>
      <c r="AEW2" s="425"/>
      <c r="AEX2" s="425"/>
      <c r="AEY2" s="425"/>
      <c r="AEZ2" s="425"/>
      <c r="AFA2" s="424"/>
      <c r="AFB2" s="424"/>
      <c r="AFC2" s="425"/>
      <c r="AFD2" s="425"/>
      <c r="AFE2" s="425"/>
      <c r="AFF2" s="425"/>
      <c r="AFG2" s="425"/>
      <c r="AFH2" s="425"/>
      <c r="AFI2" s="424"/>
      <c r="AFJ2" s="424"/>
      <c r="AFK2" s="425"/>
      <c r="AFL2" s="425"/>
      <c r="AFM2" s="425"/>
      <c r="AFN2" s="425"/>
      <c r="AFO2" s="425"/>
      <c r="AFP2" s="425"/>
      <c r="AFQ2" s="424"/>
      <c r="AFR2" s="424"/>
      <c r="AFS2" s="425"/>
      <c r="AFT2" s="425"/>
      <c r="AFU2" s="425"/>
      <c r="AFV2" s="425"/>
      <c r="AFW2" s="425"/>
      <c r="AFX2" s="425"/>
      <c r="AFY2" s="424"/>
      <c r="AFZ2" s="424"/>
      <c r="AGA2" s="425"/>
      <c r="AGB2" s="425"/>
      <c r="AGC2" s="425"/>
      <c r="AGD2" s="425"/>
      <c r="AGE2" s="425"/>
      <c r="AGF2" s="425"/>
      <c r="AGG2" s="424"/>
      <c r="AGH2" s="424"/>
      <c r="AGI2" s="425"/>
      <c r="AGJ2" s="425"/>
      <c r="AGK2" s="425"/>
      <c r="AGL2" s="425"/>
      <c r="AGM2" s="425"/>
      <c r="AGN2" s="425"/>
      <c r="AGO2" s="424"/>
      <c r="AGP2" s="424"/>
      <c r="AGQ2" s="425"/>
      <c r="AGR2" s="425"/>
      <c r="AGS2" s="425"/>
      <c r="AGT2" s="425"/>
      <c r="AGU2" s="425"/>
      <c r="AGV2" s="425"/>
      <c r="AGW2" s="424"/>
      <c r="AGX2" s="424"/>
      <c r="AGY2" s="425"/>
      <c r="AGZ2" s="425"/>
      <c r="AHA2" s="425"/>
      <c r="AHB2" s="425"/>
      <c r="AHC2" s="425"/>
      <c r="AHD2" s="425"/>
      <c r="AHE2" s="424"/>
      <c r="AHF2" s="424"/>
      <c r="AHG2" s="425"/>
      <c r="AHH2" s="425"/>
      <c r="AHI2" s="425"/>
      <c r="AHJ2" s="425"/>
      <c r="AHK2" s="425"/>
      <c r="AHL2" s="425"/>
      <c r="AHM2" s="424"/>
      <c r="AHN2" s="424"/>
      <c r="AHO2" s="425"/>
      <c r="AHP2" s="425"/>
      <c r="AHQ2" s="425"/>
      <c r="AHR2" s="425"/>
      <c r="AHS2" s="425"/>
      <c r="AHT2" s="425"/>
      <c r="AHU2" s="424"/>
      <c r="AHV2" s="424"/>
      <c r="AHW2" s="425"/>
      <c r="AHX2" s="425"/>
      <c r="AHY2" s="425"/>
      <c r="AHZ2" s="425"/>
      <c r="AIA2" s="425"/>
      <c r="AIB2" s="425"/>
      <c r="AIC2" s="424"/>
      <c r="AID2" s="424"/>
      <c r="AIE2" s="425"/>
      <c r="AIF2" s="425"/>
      <c r="AIG2" s="425"/>
      <c r="AIH2" s="425"/>
      <c r="AII2" s="425"/>
      <c r="AIJ2" s="425"/>
      <c r="AIK2" s="424"/>
      <c r="AIL2" s="424"/>
      <c r="AIM2" s="425"/>
      <c r="AIN2" s="425"/>
      <c r="AIO2" s="425"/>
      <c r="AIP2" s="425"/>
      <c r="AIQ2" s="425"/>
      <c r="AIR2" s="425"/>
      <c r="AIS2" s="424"/>
      <c r="AIT2" s="424"/>
      <c r="AIU2" s="425"/>
      <c r="AIV2" s="425"/>
      <c r="AIW2" s="425"/>
      <c r="AIX2" s="425"/>
      <c r="AIY2" s="425"/>
      <c r="AIZ2" s="425"/>
      <c r="AJA2" s="424"/>
      <c r="AJB2" s="424"/>
      <c r="AJC2" s="425"/>
      <c r="AJD2" s="425"/>
      <c r="AJE2" s="425"/>
      <c r="AJF2" s="425"/>
      <c r="AJG2" s="425"/>
      <c r="AJH2" s="425"/>
      <c r="AJI2" s="424"/>
      <c r="AJJ2" s="424"/>
      <c r="AJK2" s="425"/>
      <c r="AJL2" s="425"/>
      <c r="AJM2" s="425"/>
      <c r="AJN2" s="425"/>
      <c r="AJO2" s="425"/>
      <c r="AJP2" s="425"/>
      <c r="AJQ2" s="424"/>
      <c r="AJR2" s="424"/>
      <c r="AJS2" s="425"/>
      <c r="AJT2" s="425"/>
      <c r="AJU2" s="425"/>
      <c r="AJV2" s="425"/>
      <c r="AJW2" s="425"/>
      <c r="AJX2" s="425"/>
      <c r="AJY2" s="424"/>
      <c r="AJZ2" s="424"/>
      <c r="AKA2" s="425"/>
      <c r="AKB2" s="425"/>
      <c r="AKC2" s="425"/>
      <c r="AKD2" s="425"/>
      <c r="AKE2" s="425"/>
      <c r="AKF2" s="425"/>
      <c r="AKG2" s="424"/>
      <c r="AKH2" s="424"/>
      <c r="AKI2" s="425"/>
      <c r="AKJ2" s="425"/>
      <c r="AKK2" s="425"/>
      <c r="AKL2" s="425"/>
      <c r="AKM2" s="425"/>
      <c r="AKN2" s="425"/>
      <c r="AKO2" s="424"/>
      <c r="AKP2" s="424"/>
      <c r="AKQ2" s="425"/>
      <c r="AKR2" s="425"/>
      <c r="AKS2" s="425"/>
      <c r="AKT2" s="425"/>
      <c r="AKU2" s="425"/>
      <c r="AKV2" s="425"/>
      <c r="AKW2" s="424"/>
      <c r="AKX2" s="424"/>
      <c r="AKY2" s="425"/>
      <c r="AKZ2" s="425"/>
      <c r="ALA2" s="425"/>
      <c r="ALB2" s="425"/>
      <c r="ALC2" s="425"/>
      <c r="ALD2" s="425"/>
      <c r="ALE2" s="424"/>
      <c r="ALF2" s="424"/>
      <c r="ALG2" s="425"/>
      <c r="ALH2" s="425"/>
      <c r="ALI2" s="425"/>
      <c r="ALJ2" s="425"/>
      <c r="ALK2" s="425"/>
      <c r="ALL2" s="425"/>
      <c r="ALM2" s="424"/>
      <c r="ALN2" s="424"/>
      <c r="ALO2" s="425"/>
      <c r="ALP2" s="425"/>
      <c r="ALQ2" s="425"/>
      <c r="ALR2" s="425"/>
      <c r="ALS2" s="425"/>
      <c r="ALT2" s="425"/>
      <c r="ALU2" s="424"/>
      <c r="ALV2" s="424"/>
      <c r="ALW2" s="425"/>
      <c r="ALX2" s="425"/>
      <c r="ALY2" s="425"/>
      <c r="ALZ2" s="425"/>
      <c r="AMA2" s="425"/>
      <c r="AMB2" s="425"/>
      <c r="AMC2" s="424"/>
      <c r="AMD2" s="424"/>
      <c r="AME2" s="425"/>
      <c r="AMF2" s="425"/>
      <c r="AMG2" s="425"/>
      <c r="AMH2" s="425"/>
      <c r="AMI2" s="425"/>
      <c r="AMJ2" s="425"/>
      <c r="AMK2" s="424"/>
      <c r="AML2" s="424"/>
      <c r="AMM2" s="425"/>
      <c r="AMN2" s="425"/>
      <c r="AMO2" s="425"/>
      <c r="AMP2" s="425"/>
      <c r="AMQ2" s="425"/>
      <c r="AMR2" s="425"/>
      <c r="AMS2" s="424"/>
      <c r="AMT2" s="424"/>
      <c r="AMU2" s="425"/>
      <c r="AMV2" s="425"/>
      <c r="AMW2" s="425"/>
      <c r="AMX2" s="425"/>
      <c r="AMY2" s="425"/>
      <c r="AMZ2" s="425"/>
      <c r="ANA2" s="424"/>
      <c r="ANB2" s="424"/>
      <c r="ANC2" s="425"/>
      <c r="AND2" s="425"/>
      <c r="ANE2" s="425"/>
      <c r="ANF2" s="425"/>
      <c r="ANG2" s="425"/>
      <c r="ANH2" s="425"/>
      <c r="ANI2" s="424"/>
      <c r="ANJ2" s="424"/>
      <c r="ANK2" s="425"/>
      <c r="ANL2" s="425"/>
      <c r="ANM2" s="425"/>
      <c r="ANN2" s="425"/>
      <c r="ANO2" s="425"/>
      <c r="ANP2" s="425"/>
      <c r="ANQ2" s="424"/>
      <c r="ANR2" s="424"/>
      <c r="ANS2" s="425"/>
      <c r="ANT2" s="425"/>
      <c r="ANU2" s="425"/>
      <c r="ANV2" s="425"/>
      <c r="ANW2" s="425"/>
      <c r="ANX2" s="425"/>
      <c r="ANY2" s="424"/>
      <c r="ANZ2" s="424"/>
      <c r="AOA2" s="425"/>
      <c r="AOB2" s="425"/>
      <c r="AOC2" s="425"/>
      <c r="AOD2" s="425"/>
      <c r="AOE2" s="425"/>
      <c r="AOF2" s="425"/>
      <c r="AOG2" s="424"/>
      <c r="AOH2" s="424"/>
      <c r="AOI2" s="425"/>
      <c r="AOJ2" s="425"/>
      <c r="AOK2" s="425"/>
      <c r="AOL2" s="425"/>
      <c r="AOM2" s="425"/>
      <c r="AON2" s="425"/>
      <c r="AOO2" s="424"/>
      <c r="AOP2" s="424"/>
      <c r="AOQ2" s="425"/>
      <c r="AOR2" s="425"/>
      <c r="AOS2" s="425"/>
      <c r="AOT2" s="425"/>
      <c r="AOU2" s="425"/>
      <c r="AOV2" s="425"/>
      <c r="AOW2" s="424"/>
      <c r="AOX2" s="424"/>
      <c r="AOY2" s="425"/>
      <c r="AOZ2" s="425"/>
      <c r="APA2" s="425"/>
      <c r="APB2" s="425"/>
      <c r="APC2" s="425"/>
      <c r="APD2" s="425"/>
      <c r="APE2" s="424"/>
      <c r="APF2" s="424"/>
      <c r="APG2" s="425"/>
      <c r="APH2" s="425"/>
      <c r="API2" s="425"/>
      <c r="APJ2" s="425"/>
      <c r="APK2" s="425"/>
      <c r="APL2" s="425"/>
      <c r="APM2" s="424"/>
      <c r="APN2" s="424"/>
      <c r="APO2" s="425"/>
      <c r="APP2" s="425"/>
      <c r="APQ2" s="425"/>
      <c r="APR2" s="425"/>
      <c r="APS2" s="425"/>
      <c r="APT2" s="425"/>
      <c r="APU2" s="424"/>
      <c r="APV2" s="424"/>
      <c r="APW2" s="425"/>
      <c r="APX2" s="425"/>
      <c r="APY2" s="425"/>
      <c r="APZ2" s="425"/>
      <c r="AQA2" s="425"/>
      <c r="AQB2" s="425"/>
      <c r="AQC2" s="424"/>
      <c r="AQD2" s="424"/>
      <c r="AQE2" s="425"/>
      <c r="AQF2" s="425"/>
      <c r="AQG2" s="425"/>
      <c r="AQH2" s="425"/>
      <c r="AQI2" s="425"/>
      <c r="AQJ2" s="425"/>
      <c r="AQK2" s="424"/>
      <c r="AQL2" s="424"/>
      <c r="AQM2" s="425"/>
      <c r="AQN2" s="425"/>
      <c r="AQO2" s="425"/>
      <c r="AQP2" s="425"/>
      <c r="AQQ2" s="425"/>
      <c r="AQR2" s="425"/>
      <c r="AQS2" s="424"/>
      <c r="AQT2" s="424"/>
      <c r="AQU2" s="425"/>
      <c r="AQV2" s="425"/>
      <c r="AQW2" s="425"/>
      <c r="AQX2" s="425"/>
      <c r="AQY2" s="425"/>
      <c r="AQZ2" s="425"/>
      <c r="ARA2" s="424"/>
      <c r="ARB2" s="424"/>
      <c r="ARC2" s="425"/>
      <c r="ARD2" s="425"/>
      <c r="ARE2" s="425"/>
      <c r="ARF2" s="425"/>
      <c r="ARG2" s="425"/>
      <c r="ARH2" s="425"/>
      <c r="ARI2" s="424"/>
      <c r="ARJ2" s="424"/>
      <c r="ARK2" s="425"/>
      <c r="ARL2" s="425"/>
      <c r="ARM2" s="425"/>
      <c r="ARN2" s="425"/>
      <c r="ARO2" s="425"/>
      <c r="ARP2" s="425"/>
      <c r="ARQ2" s="424"/>
      <c r="ARR2" s="424"/>
      <c r="ARS2" s="425"/>
      <c r="ART2" s="425"/>
      <c r="ARU2" s="425"/>
      <c r="ARV2" s="425"/>
      <c r="ARW2" s="425"/>
      <c r="ARX2" s="425"/>
      <c r="ARY2" s="424"/>
      <c r="ARZ2" s="424"/>
      <c r="ASA2" s="425"/>
      <c r="ASB2" s="425"/>
      <c r="ASC2" s="425"/>
      <c r="ASD2" s="425"/>
      <c r="ASE2" s="425"/>
      <c r="ASF2" s="425"/>
      <c r="ASG2" s="424"/>
      <c r="ASH2" s="424"/>
      <c r="ASI2" s="425"/>
      <c r="ASJ2" s="425"/>
      <c r="ASK2" s="425"/>
      <c r="ASL2" s="425"/>
      <c r="ASM2" s="425"/>
      <c r="ASN2" s="425"/>
      <c r="ASO2" s="424"/>
      <c r="ASP2" s="424"/>
      <c r="ASQ2" s="425"/>
      <c r="ASR2" s="425"/>
      <c r="ASS2" s="425"/>
      <c r="AST2" s="425"/>
      <c r="ASU2" s="425"/>
      <c r="ASV2" s="425"/>
      <c r="ASW2" s="424"/>
      <c r="ASX2" s="424"/>
      <c r="ASY2" s="425"/>
      <c r="ASZ2" s="425"/>
      <c r="ATA2" s="425"/>
      <c r="ATB2" s="425"/>
      <c r="ATC2" s="425"/>
      <c r="ATD2" s="425"/>
      <c r="ATE2" s="424"/>
      <c r="ATF2" s="424"/>
      <c r="ATG2" s="425"/>
      <c r="ATH2" s="425"/>
      <c r="ATI2" s="425"/>
      <c r="ATJ2" s="425"/>
      <c r="ATK2" s="425"/>
      <c r="ATL2" s="425"/>
      <c r="ATM2" s="424"/>
      <c r="ATN2" s="424"/>
      <c r="ATO2" s="425"/>
      <c r="ATP2" s="425"/>
      <c r="ATQ2" s="425"/>
      <c r="ATR2" s="425"/>
      <c r="ATS2" s="425"/>
      <c r="ATT2" s="425"/>
      <c r="ATU2" s="424"/>
      <c r="ATV2" s="424"/>
      <c r="ATW2" s="425"/>
      <c r="ATX2" s="425"/>
      <c r="ATY2" s="425"/>
      <c r="ATZ2" s="425"/>
      <c r="AUA2" s="425"/>
      <c r="AUB2" s="425"/>
      <c r="AUC2" s="424"/>
      <c r="AUD2" s="424"/>
      <c r="AUE2" s="425"/>
      <c r="AUF2" s="425"/>
      <c r="AUG2" s="425"/>
      <c r="AUH2" s="425"/>
      <c r="AUI2" s="425"/>
      <c r="AUJ2" s="425"/>
      <c r="AUK2" s="424"/>
      <c r="AUL2" s="424"/>
      <c r="AUM2" s="425"/>
      <c r="AUN2" s="425"/>
      <c r="AUO2" s="425"/>
      <c r="AUP2" s="425"/>
      <c r="AUQ2" s="425"/>
      <c r="AUR2" s="425"/>
      <c r="AUS2" s="424"/>
      <c r="AUT2" s="424"/>
      <c r="AUU2" s="425"/>
      <c r="AUV2" s="425"/>
      <c r="AUW2" s="425"/>
      <c r="AUX2" s="425"/>
      <c r="AUY2" s="425"/>
      <c r="AUZ2" s="425"/>
      <c r="AVA2" s="424"/>
      <c r="AVB2" s="424"/>
      <c r="AVC2" s="425"/>
      <c r="AVD2" s="425"/>
      <c r="AVE2" s="425"/>
      <c r="AVF2" s="425"/>
      <c r="AVG2" s="425"/>
      <c r="AVH2" s="425"/>
      <c r="AVI2" s="424"/>
      <c r="AVJ2" s="424"/>
      <c r="AVK2" s="425"/>
      <c r="AVL2" s="425"/>
      <c r="AVM2" s="425"/>
      <c r="AVN2" s="425"/>
      <c r="AVO2" s="425"/>
      <c r="AVP2" s="425"/>
      <c r="AVQ2" s="424"/>
      <c r="AVR2" s="424"/>
      <c r="AVS2" s="425"/>
      <c r="AVT2" s="425"/>
      <c r="AVU2" s="425"/>
      <c r="AVV2" s="425"/>
      <c r="AVW2" s="425"/>
      <c r="AVX2" s="425"/>
      <c r="AVY2" s="424"/>
      <c r="AVZ2" s="424"/>
      <c r="AWA2" s="425"/>
      <c r="AWB2" s="425"/>
      <c r="AWC2" s="425"/>
      <c r="AWD2" s="425"/>
      <c r="AWE2" s="425"/>
      <c r="AWF2" s="425"/>
      <c r="AWG2" s="424"/>
      <c r="AWH2" s="424"/>
      <c r="AWI2" s="425"/>
      <c r="AWJ2" s="425"/>
      <c r="AWK2" s="425"/>
      <c r="AWL2" s="425"/>
      <c r="AWM2" s="425"/>
      <c r="AWN2" s="425"/>
      <c r="AWO2" s="424"/>
      <c r="AWP2" s="424"/>
      <c r="AWQ2" s="425"/>
      <c r="AWR2" s="425"/>
      <c r="AWS2" s="425"/>
      <c r="AWT2" s="425"/>
      <c r="AWU2" s="425"/>
      <c r="AWV2" s="425"/>
      <c r="AWW2" s="424"/>
      <c r="AWX2" s="424"/>
      <c r="AWY2" s="425"/>
      <c r="AWZ2" s="425"/>
      <c r="AXA2" s="425"/>
      <c r="AXB2" s="425"/>
      <c r="AXC2" s="425"/>
      <c r="AXD2" s="425"/>
      <c r="AXE2" s="424"/>
      <c r="AXF2" s="424"/>
      <c r="AXG2" s="425"/>
      <c r="AXH2" s="425"/>
      <c r="AXI2" s="425"/>
      <c r="AXJ2" s="425"/>
      <c r="AXK2" s="425"/>
      <c r="AXL2" s="425"/>
      <c r="AXM2" s="424"/>
      <c r="AXN2" s="424"/>
      <c r="AXO2" s="425"/>
      <c r="AXP2" s="425"/>
      <c r="AXQ2" s="425"/>
      <c r="AXR2" s="425"/>
      <c r="AXS2" s="425"/>
      <c r="AXT2" s="425"/>
      <c r="AXU2" s="424"/>
      <c r="AXV2" s="424"/>
      <c r="AXW2" s="425"/>
      <c r="AXX2" s="425"/>
      <c r="AXY2" s="425"/>
      <c r="AXZ2" s="425"/>
      <c r="AYA2" s="425"/>
      <c r="AYB2" s="425"/>
      <c r="AYC2" s="424"/>
      <c r="AYD2" s="424"/>
      <c r="AYE2" s="425"/>
      <c r="AYF2" s="425"/>
      <c r="AYG2" s="425"/>
      <c r="AYH2" s="425"/>
      <c r="AYI2" s="425"/>
      <c r="AYJ2" s="425"/>
      <c r="AYK2" s="424"/>
      <c r="AYL2" s="424"/>
      <c r="AYM2" s="425"/>
      <c r="AYN2" s="425"/>
      <c r="AYO2" s="425"/>
      <c r="AYP2" s="425"/>
      <c r="AYQ2" s="425"/>
      <c r="AYR2" s="425"/>
      <c r="AYS2" s="424"/>
      <c r="AYT2" s="424"/>
      <c r="AYU2" s="425"/>
      <c r="AYV2" s="425"/>
      <c r="AYW2" s="425"/>
      <c r="AYX2" s="425"/>
      <c r="AYY2" s="425"/>
      <c r="AYZ2" s="425"/>
      <c r="AZA2" s="424"/>
      <c r="AZB2" s="424"/>
      <c r="AZC2" s="425"/>
      <c r="AZD2" s="425"/>
      <c r="AZE2" s="425"/>
      <c r="AZF2" s="425"/>
      <c r="AZG2" s="425"/>
      <c r="AZH2" s="425"/>
      <c r="AZI2" s="424"/>
      <c r="AZJ2" s="424"/>
      <c r="AZK2" s="425"/>
      <c r="AZL2" s="425"/>
      <c r="AZM2" s="425"/>
      <c r="AZN2" s="425"/>
      <c r="AZO2" s="425"/>
      <c r="AZP2" s="425"/>
      <c r="AZQ2" s="424"/>
      <c r="AZR2" s="424"/>
      <c r="AZS2" s="425"/>
      <c r="AZT2" s="425"/>
      <c r="AZU2" s="425"/>
      <c r="AZV2" s="425"/>
      <c r="AZW2" s="425"/>
      <c r="AZX2" s="425"/>
      <c r="AZY2" s="424"/>
      <c r="AZZ2" s="424"/>
      <c r="BAA2" s="425"/>
      <c r="BAB2" s="425"/>
      <c r="BAC2" s="425"/>
      <c r="BAD2" s="425"/>
      <c r="BAE2" s="425"/>
      <c r="BAF2" s="425"/>
      <c r="BAG2" s="424"/>
      <c r="BAH2" s="424"/>
      <c r="BAI2" s="425"/>
      <c r="BAJ2" s="425"/>
      <c r="BAK2" s="425"/>
      <c r="BAL2" s="425"/>
      <c r="BAM2" s="425"/>
      <c r="BAN2" s="425"/>
      <c r="BAO2" s="424"/>
      <c r="BAP2" s="424"/>
      <c r="BAQ2" s="425"/>
      <c r="BAR2" s="425"/>
      <c r="BAS2" s="425"/>
      <c r="BAT2" s="425"/>
      <c r="BAU2" s="425"/>
      <c r="BAV2" s="425"/>
      <c r="BAW2" s="424"/>
      <c r="BAX2" s="424"/>
      <c r="BAY2" s="425"/>
      <c r="BAZ2" s="425"/>
      <c r="BBA2" s="425"/>
      <c r="BBB2" s="425"/>
      <c r="BBC2" s="425"/>
      <c r="BBD2" s="425"/>
      <c r="BBE2" s="424"/>
      <c r="BBF2" s="424"/>
      <c r="BBG2" s="425"/>
      <c r="BBH2" s="425"/>
      <c r="BBI2" s="425"/>
      <c r="BBJ2" s="425"/>
      <c r="BBK2" s="425"/>
      <c r="BBL2" s="425"/>
      <c r="BBM2" s="424"/>
      <c r="BBN2" s="424"/>
      <c r="BBO2" s="425"/>
      <c r="BBP2" s="425"/>
      <c r="BBQ2" s="425"/>
      <c r="BBR2" s="425"/>
      <c r="BBS2" s="425"/>
      <c r="BBT2" s="425"/>
      <c r="BBU2" s="424"/>
      <c r="BBV2" s="424"/>
      <c r="BBW2" s="425"/>
      <c r="BBX2" s="425"/>
      <c r="BBY2" s="425"/>
      <c r="BBZ2" s="425"/>
      <c r="BCA2" s="425"/>
      <c r="BCB2" s="425"/>
      <c r="BCC2" s="424"/>
      <c r="BCD2" s="424"/>
      <c r="BCE2" s="425"/>
      <c r="BCF2" s="425"/>
      <c r="BCG2" s="425"/>
      <c r="BCH2" s="425"/>
      <c r="BCI2" s="425"/>
      <c r="BCJ2" s="425"/>
      <c r="BCK2" s="424"/>
      <c r="BCL2" s="424"/>
      <c r="BCM2" s="425"/>
      <c r="BCN2" s="425"/>
      <c r="BCO2" s="425"/>
      <c r="BCP2" s="425"/>
      <c r="BCQ2" s="425"/>
      <c r="BCR2" s="425"/>
      <c r="BCS2" s="424"/>
      <c r="BCT2" s="424"/>
      <c r="BCU2" s="425"/>
      <c r="BCV2" s="425"/>
      <c r="BCW2" s="425"/>
      <c r="BCX2" s="425"/>
      <c r="BCY2" s="425"/>
      <c r="BCZ2" s="425"/>
      <c r="BDA2" s="424"/>
      <c r="BDB2" s="424"/>
      <c r="BDC2" s="425"/>
      <c r="BDD2" s="425"/>
      <c r="BDE2" s="425"/>
      <c r="BDF2" s="425"/>
      <c r="BDG2" s="425"/>
      <c r="BDH2" s="425"/>
      <c r="BDI2" s="424"/>
      <c r="BDJ2" s="424"/>
      <c r="BDK2" s="425"/>
      <c r="BDL2" s="425"/>
      <c r="BDM2" s="425"/>
      <c r="BDN2" s="425"/>
      <c r="BDO2" s="425"/>
      <c r="BDP2" s="425"/>
      <c r="BDQ2" s="424"/>
      <c r="BDR2" s="424"/>
      <c r="BDS2" s="425"/>
      <c r="BDT2" s="425"/>
      <c r="BDU2" s="425"/>
      <c r="BDV2" s="425"/>
      <c r="BDW2" s="425"/>
      <c r="BDX2" s="425"/>
      <c r="BDY2" s="424"/>
      <c r="BDZ2" s="424"/>
      <c r="BEA2" s="425"/>
      <c r="BEB2" s="425"/>
      <c r="BEC2" s="425"/>
      <c r="BED2" s="425"/>
      <c r="BEE2" s="425"/>
      <c r="BEF2" s="425"/>
      <c r="BEG2" s="424"/>
      <c r="BEH2" s="424"/>
      <c r="BEI2" s="425"/>
      <c r="BEJ2" s="425"/>
      <c r="BEK2" s="425"/>
      <c r="BEL2" s="425"/>
      <c r="BEM2" s="425"/>
      <c r="BEN2" s="425"/>
      <c r="BEO2" s="424"/>
      <c r="BEP2" s="424"/>
      <c r="BEQ2" s="425"/>
      <c r="BER2" s="425"/>
      <c r="BES2" s="425"/>
      <c r="BET2" s="425"/>
      <c r="BEU2" s="425"/>
      <c r="BEV2" s="425"/>
      <c r="BEW2" s="424"/>
      <c r="BEX2" s="424"/>
      <c r="BEY2" s="425"/>
      <c r="BEZ2" s="425"/>
      <c r="BFA2" s="425"/>
      <c r="BFB2" s="425"/>
      <c r="BFC2" s="425"/>
      <c r="BFD2" s="425"/>
      <c r="BFE2" s="424"/>
      <c r="BFF2" s="424"/>
      <c r="BFG2" s="425"/>
      <c r="BFH2" s="425"/>
      <c r="BFI2" s="425"/>
      <c r="BFJ2" s="425"/>
      <c r="BFK2" s="425"/>
      <c r="BFL2" s="425"/>
      <c r="BFM2" s="424"/>
      <c r="BFN2" s="424"/>
      <c r="BFO2" s="425"/>
      <c r="BFP2" s="425"/>
      <c r="BFQ2" s="425"/>
      <c r="BFR2" s="425"/>
      <c r="BFS2" s="425"/>
      <c r="BFT2" s="425"/>
      <c r="BFU2" s="424"/>
      <c r="BFV2" s="424"/>
      <c r="BFW2" s="425"/>
      <c r="BFX2" s="425"/>
      <c r="BFY2" s="425"/>
      <c r="BFZ2" s="425"/>
      <c r="BGA2" s="425"/>
      <c r="BGB2" s="425"/>
      <c r="BGC2" s="424"/>
      <c r="BGD2" s="424"/>
      <c r="BGE2" s="425"/>
      <c r="BGF2" s="425"/>
      <c r="BGG2" s="425"/>
      <c r="BGH2" s="425"/>
      <c r="BGI2" s="425"/>
      <c r="BGJ2" s="425"/>
      <c r="BGK2" s="424"/>
      <c r="BGL2" s="424"/>
      <c r="BGM2" s="425"/>
      <c r="BGN2" s="425"/>
      <c r="BGO2" s="425"/>
      <c r="BGP2" s="425"/>
      <c r="BGQ2" s="425"/>
      <c r="BGR2" s="425"/>
      <c r="BGS2" s="424"/>
      <c r="BGT2" s="424"/>
      <c r="BGU2" s="425"/>
      <c r="BGV2" s="425"/>
      <c r="BGW2" s="425"/>
      <c r="BGX2" s="425"/>
      <c r="BGY2" s="425"/>
      <c r="BGZ2" s="425"/>
      <c r="BHA2" s="424"/>
      <c r="BHB2" s="424"/>
      <c r="BHC2" s="425"/>
      <c r="BHD2" s="425"/>
      <c r="BHE2" s="425"/>
      <c r="BHF2" s="425"/>
      <c r="BHG2" s="425"/>
      <c r="BHH2" s="425"/>
      <c r="BHI2" s="424"/>
      <c r="BHJ2" s="424"/>
      <c r="BHK2" s="425"/>
      <c r="BHL2" s="425"/>
      <c r="BHM2" s="425"/>
      <c r="BHN2" s="425"/>
      <c r="BHO2" s="425"/>
      <c r="BHP2" s="425"/>
      <c r="BHQ2" s="424"/>
      <c r="BHR2" s="424"/>
      <c r="BHS2" s="425"/>
      <c r="BHT2" s="425"/>
      <c r="BHU2" s="425"/>
      <c r="BHV2" s="425"/>
      <c r="BHW2" s="425"/>
      <c r="BHX2" s="425"/>
      <c r="BHY2" s="424"/>
      <c r="BHZ2" s="424"/>
      <c r="BIA2" s="425"/>
      <c r="BIB2" s="425"/>
      <c r="BIC2" s="425"/>
      <c r="BID2" s="425"/>
      <c r="BIE2" s="425"/>
      <c r="BIF2" s="425"/>
      <c r="BIG2" s="424"/>
      <c r="BIH2" s="424"/>
      <c r="BII2" s="425"/>
      <c r="BIJ2" s="425"/>
      <c r="BIK2" s="425"/>
      <c r="BIL2" s="425"/>
      <c r="BIM2" s="425"/>
      <c r="BIN2" s="425"/>
      <c r="BIO2" s="424"/>
      <c r="BIP2" s="424"/>
      <c r="BIQ2" s="425"/>
      <c r="BIR2" s="425"/>
      <c r="BIS2" s="425"/>
      <c r="BIT2" s="425"/>
      <c r="BIU2" s="425"/>
      <c r="BIV2" s="425"/>
      <c r="BIW2" s="424"/>
      <c r="BIX2" s="424"/>
      <c r="BIY2" s="425"/>
      <c r="BIZ2" s="425"/>
      <c r="BJA2" s="425"/>
      <c r="BJB2" s="425"/>
      <c r="BJC2" s="425"/>
      <c r="BJD2" s="425"/>
      <c r="BJE2" s="424"/>
      <c r="BJF2" s="424"/>
      <c r="BJG2" s="425"/>
      <c r="BJH2" s="425"/>
      <c r="BJI2" s="425"/>
      <c r="BJJ2" s="425"/>
      <c r="BJK2" s="425"/>
      <c r="BJL2" s="425"/>
      <c r="BJM2" s="424"/>
      <c r="BJN2" s="424"/>
      <c r="BJO2" s="425"/>
      <c r="BJP2" s="425"/>
      <c r="BJQ2" s="425"/>
      <c r="BJR2" s="425"/>
      <c r="BJS2" s="425"/>
      <c r="BJT2" s="425"/>
      <c r="BJU2" s="424"/>
      <c r="BJV2" s="424"/>
      <c r="BJW2" s="425"/>
      <c r="BJX2" s="425"/>
      <c r="BJY2" s="425"/>
      <c r="BJZ2" s="425"/>
      <c r="BKA2" s="425"/>
      <c r="BKB2" s="425"/>
      <c r="BKC2" s="424"/>
      <c r="BKD2" s="424"/>
      <c r="BKE2" s="425"/>
      <c r="BKF2" s="425"/>
      <c r="BKG2" s="425"/>
      <c r="BKH2" s="425"/>
      <c r="BKI2" s="425"/>
      <c r="BKJ2" s="425"/>
      <c r="BKK2" s="424"/>
      <c r="BKL2" s="424"/>
      <c r="BKM2" s="425"/>
      <c r="BKN2" s="425"/>
      <c r="BKO2" s="425"/>
      <c r="BKP2" s="425"/>
      <c r="BKQ2" s="425"/>
      <c r="BKR2" s="425"/>
      <c r="BKS2" s="424"/>
      <c r="BKT2" s="424"/>
      <c r="BKU2" s="425"/>
      <c r="BKV2" s="425"/>
      <c r="BKW2" s="425"/>
      <c r="BKX2" s="425"/>
      <c r="BKY2" s="425"/>
      <c r="BKZ2" s="425"/>
      <c r="BLA2" s="424"/>
      <c r="BLB2" s="424"/>
      <c r="BLC2" s="425"/>
      <c r="BLD2" s="425"/>
      <c r="BLE2" s="425"/>
      <c r="BLF2" s="425"/>
      <c r="BLG2" s="425"/>
      <c r="BLH2" s="425"/>
      <c r="BLI2" s="424"/>
      <c r="BLJ2" s="424"/>
      <c r="BLK2" s="425"/>
      <c r="BLL2" s="425"/>
      <c r="BLM2" s="425"/>
      <c r="BLN2" s="425"/>
      <c r="BLO2" s="425"/>
      <c r="BLP2" s="425"/>
      <c r="BLQ2" s="424"/>
      <c r="BLR2" s="424"/>
      <c r="BLS2" s="425"/>
      <c r="BLT2" s="425"/>
      <c r="BLU2" s="425"/>
      <c r="BLV2" s="425"/>
      <c r="BLW2" s="425"/>
      <c r="BLX2" s="425"/>
      <c r="BLY2" s="424"/>
      <c r="BLZ2" s="424"/>
      <c r="BMA2" s="425"/>
      <c r="BMB2" s="425"/>
      <c r="BMC2" s="425"/>
      <c r="BMD2" s="425"/>
      <c r="BME2" s="425"/>
      <c r="BMF2" s="425"/>
      <c r="BMG2" s="424"/>
      <c r="BMH2" s="424"/>
      <c r="BMI2" s="425"/>
      <c r="BMJ2" s="425"/>
      <c r="BMK2" s="425"/>
      <c r="BML2" s="425"/>
      <c r="BMM2" s="425"/>
      <c r="BMN2" s="425"/>
      <c r="BMO2" s="424"/>
      <c r="BMP2" s="424"/>
      <c r="BMQ2" s="425"/>
      <c r="BMR2" s="425"/>
      <c r="BMS2" s="425"/>
      <c r="BMT2" s="425"/>
      <c r="BMU2" s="425"/>
      <c r="BMV2" s="425"/>
      <c r="BMW2" s="424"/>
      <c r="BMX2" s="424"/>
      <c r="BMY2" s="425"/>
      <c r="BMZ2" s="425"/>
      <c r="BNA2" s="425"/>
      <c r="BNB2" s="425"/>
      <c r="BNC2" s="425"/>
      <c r="BND2" s="425"/>
      <c r="BNE2" s="424"/>
      <c r="BNF2" s="424"/>
      <c r="BNG2" s="425"/>
      <c r="BNH2" s="425"/>
      <c r="BNI2" s="425"/>
      <c r="BNJ2" s="425"/>
      <c r="BNK2" s="425"/>
      <c r="BNL2" s="425"/>
      <c r="BNM2" s="424"/>
      <c r="BNN2" s="424"/>
      <c r="BNO2" s="425"/>
      <c r="BNP2" s="425"/>
      <c r="BNQ2" s="425"/>
      <c r="BNR2" s="425"/>
      <c r="BNS2" s="425"/>
      <c r="BNT2" s="425"/>
      <c r="BNU2" s="424"/>
      <c r="BNV2" s="424"/>
      <c r="BNW2" s="425"/>
      <c r="BNX2" s="425"/>
      <c r="BNY2" s="425"/>
      <c r="BNZ2" s="425"/>
      <c r="BOA2" s="425"/>
      <c r="BOB2" s="425"/>
      <c r="BOC2" s="424"/>
      <c r="BOD2" s="424"/>
      <c r="BOE2" s="425"/>
      <c r="BOF2" s="425"/>
      <c r="BOG2" s="425"/>
      <c r="BOH2" s="425"/>
      <c r="BOI2" s="425"/>
      <c r="BOJ2" s="425"/>
      <c r="BOK2" s="424"/>
      <c r="BOL2" s="424"/>
      <c r="BOM2" s="425"/>
      <c r="BON2" s="425"/>
      <c r="BOO2" s="425"/>
      <c r="BOP2" s="425"/>
      <c r="BOQ2" s="425"/>
      <c r="BOR2" s="425"/>
      <c r="BOS2" s="424"/>
      <c r="BOT2" s="424"/>
      <c r="BOU2" s="425"/>
      <c r="BOV2" s="425"/>
      <c r="BOW2" s="425"/>
      <c r="BOX2" s="425"/>
      <c r="BOY2" s="425"/>
      <c r="BOZ2" s="425"/>
      <c r="BPA2" s="424"/>
      <c r="BPB2" s="424"/>
      <c r="BPC2" s="425"/>
      <c r="BPD2" s="425"/>
      <c r="BPE2" s="425"/>
      <c r="BPF2" s="425"/>
      <c r="BPG2" s="425"/>
      <c r="BPH2" s="425"/>
      <c r="BPI2" s="424"/>
      <c r="BPJ2" s="424"/>
      <c r="BPK2" s="425"/>
      <c r="BPL2" s="425"/>
      <c r="BPM2" s="425"/>
      <c r="BPN2" s="425"/>
      <c r="BPO2" s="425"/>
      <c r="BPP2" s="425"/>
      <c r="BPQ2" s="424"/>
      <c r="BPR2" s="424"/>
      <c r="BPS2" s="425"/>
      <c r="BPT2" s="425"/>
      <c r="BPU2" s="425"/>
      <c r="BPV2" s="425"/>
      <c r="BPW2" s="425"/>
      <c r="BPX2" s="425"/>
      <c r="BPY2" s="424"/>
      <c r="BPZ2" s="424"/>
      <c r="BQA2" s="425"/>
      <c r="BQB2" s="425"/>
      <c r="BQC2" s="425"/>
      <c r="BQD2" s="425"/>
      <c r="BQE2" s="425"/>
      <c r="BQF2" s="425"/>
      <c r="BQG2" s="424"/>
      <c r="BQH2" s="424"/>
      <c r="BQI2" s="425"/>
      <c r="BQJ2" s="425"/>
      <c r="BQK2" s="425"/>
      <c r="BQL2" s="425"/>
      <c r="BQM2" s="425"/>
      <c r="BQN2" s="425"/>
      <c r="BQO2" s="424"/>
      <c r="BQP2" s="424"/>
      <c r="BQQ2" s="425"/>
      <c r="BQR2" s="425"/>
      <c r="BQS2" s="425"/>
      <c r="BQT2" s="425"/>
      <c r="BQU2" s="425"/>
      <c r="BQV2" s="425"/>
      <c r="BQW2" s="424"/>
      <c r="BQX2" s="424"/>
      <c r="BQY2" s="425"/>
      <c r="BQZ2" s="425"/>
      <c r="BRA2" s="425"/>
      <c r="BRB2" s="425"/>
      <c r="BRC2" s="425"/>
      <c r="BRD2" s="425"/>
      <c r="BRE2" s="424"/>
      <c r="BRF2" s="424"/>
      <c r="BRG2" s="425"/>
      <c r="BRH2" s="425"/>
      <c r="BRI2" s="425"/>
      <c r="BRJ2" s="425"/>
      <c r="BRK2" s="425"/>
      <c r="BRL2" s="425"/>
      <c r="BRM2" s="424"/>
      <c r="BRN2" s="424"/>
      <c r="BRO2" s="425"/>
      <c r="BRP2" s="425"/>
      <c r="BRQ2" s="425"/>
      <c r="BRR2" s="425"/>
      <c r="BRS2" s="425"/>
      <c r="BRT2" s="425"/>
      <c r="BRU2" s="424"/>
      <c r="BRV2" s="424"/>
      <c r="BRW2" s="425"/>
      <c r="BRX2" s="425"/>
      <c r="BRY2" s="425"/>
      <c r="BRZ2" s="425"/>
      <c r="BSA2" s="425"/>
      <c r="BSB2" s="425"/>
      <c r="BSC2" s="424"/>
      <c r="BSD2" s="424"/>
      <c r="BSE2" s="425"/>
      <c r="BSF2" s="425"/>
      <c r="BSG2" s="425"/>
      <c r="BSH2" s="425"/>
      <c r="BSI2" s="425"/>
      <c r="BSJ2" s="425"/>
      <c r="BSK2" s="424"/>
      <c r="BSL2" s="424"/>
      <c r="BSM2" s="425"/>
      <c r="BSN2" s="425"/>
      <c r="BSO2" s="425"/>
      <c r="BSP2" s="425"/>
      <c r="BSQ2" s="425"/>
      <c r="BSR2" s="425"/>
      <c r="BSS2" s="424"/>
      <c r="BST2" s="424"/>
      <c r="BSU2" s="425"/>
      <c r="BSV2" s="425"/>
      <c r="BSW2" s="425"/>
      <c r="BSX2" s="425"/>
      <c r="BSY2" s="425"/>
      <c r="BSZ2" s="425"/>
      <c r="BTA2" s="424"/>
      <c r="BTB2" s="424"/>
      <c r="BTC2" s="425"/>
      <c r="BTD2" s="425"/>
      <c r="BTE2" s="425"/>
      <c r="BTF2" s="425"/>
      <c r="BTG2" s="425"/>
      <c r="BTH2" s="425"/>
      <c r="BTI2" s="424"/>
      <c r="BTJ2" s="424"/>
      <c r="BTK2" s="425"/>
      <c r="BTL2" s="425"/>
      <c r="BTM2" s="425"/>
      <c r="BTN2" s="425"/>
      <c r="BTO2" s="425"/>
      <c r="BTP2" s="425"/>
      <c r="BTQ2" s="424"/>
      <c r="BTR2" s="424"/>
      <c r="BTS2" s="425"/>
      <c r="BTT2" s="425"/>
      <c r="BTU2" s="425"/>
      <c r="BTV2" s="425"/>
      <c r="BTW2" s="425"/>
      <c r="BTX2" s="425"/>
      <c r="BTY2" s="424"/>
      <c r="BTZ2" s="424"/>
      <c r="BUA2" s="425"/>
      <c r="BUB2" s="425"/>
      <c r="BUC2" s="425"/>
      <c r="BUD2" s="425"/>
      <c r="BUE2" s="425"/>
      <c r="BUF2" s="425"/>
      <c r="BUG2" s="424"/>
      <c r="BUH2" s="424"/>
      <c r="BUI2" s="425"/>
      <c r="BUJ2" s="425"/>
      <c r="BUK2" s="425"/>
      <c r="BUL2" s="425"/>
      <c r="BUM2" s="425"/>
      <c r="BUN2" s="425"/>
      <c r="BUO2" s="424"/>
      <c r="BUP2" s="424"/>
      <c r="BUQ2" s="425"/>
      <c r="BUR2" s="425"/>
      <c r="BUS2" s="425"/>
      <c r="BUT2" s="425"/>
      <c r="BUU2" s="425"/>
      <c r="BUV2" s="425"/>
      <c r="BUW2" s="424"/>
      <c r="BUX2" s="424"/>
      <c r="BUY2" s="425"/>
      <c r="BUZ2" s="425"/>
      <c r="BVA2" s="425"/>
      <c r="BVB2" s="425"/>
      <c r="BVC2" s="425"/>
      <c r="BVD2" s="425"/>
      <c r="BVE2" s="424"/>
      <c r="BVF2" s="424"/>
      <c r="BVG2" s="425"/>
      <c r="BVH2" s="425"/>
      <c r="BVI2" s="425"/>
      <c r="BVJ2" s="425"/>
      <c r="BVK2" s="425"/>
      <c r="BVL2" s="425"/>
      <c r="BVM2" s="424"/>
      <c r="BVN2" s="424"/>
      <c r="BVO2" s="425"/>
      <c r="BVP2" s="425"/>
      <c r="BVQ2" s="425"/>
      <c r="BVR2" s="425"/>
      <c r="BVS2" s="425"/>
      <c r="BVT2" s="425"/>
      <c r="BVU2" s="424"/>
      <c r="BVV2" s="424"/>
      <c r="BVW2" s="425"/>
      <c r="BVX2" s="425"/>
      <c r="BVY2" s="425"/>
      <c r="BVZ2" s="425"/>
      <c r="BWA2" s="425"/>
      <c r="BWB2" s="425"/>
      <c r="BWC2" s="424"/>
      <c r="BWD2" s="424"/>
      <c r="BWE2" s="425"/>
      <c r="BWF2" s="425"/>
      <c r="BWG2" s="425"/>
      <c r="BWH2" s="425"/>
      <c r="BWI2" s="425"/>
      <c r="BWJ2" s="425"/>
      <c r="BWK2" s="424"/>
      <c r="BWL2" s="424"/>
      <c r="BWM2" s="425"/>
      <c r="BWN2" s="425"/>
      <c r="BWO2" s="425"/>
      <c r="BWP2" s="425"/>
      <c r="BWQ2" s="425"/>
      <c r="BWR2" s="425"/>
      <c r="BWS2" s="424"/>
      <c r="BWT2" s="424"/>
      <c r="BWU2" s="425"/>
      <c r="BWV2" s="425"/>
      <c r="BWW2" s="425"/>
      <c r="BWX2" s="425"/>
      <c r="BWY2" s="425"/>
      <c r="BWZ2" s="425"/>
      <c r="BXA2" s="424"/>
      <c r="BXB2" s="424"/>
      <c r="BXC2" s="425"/>
      <c r="BXD2" s="425"/>
      <c r="BXE2" s="425"/>
      <c r="BXF2" s="425"/>
      <c r="BXG2" s="425"/>
      <c r="BXH2" s="425"/>
      <c r="BXI2" s="424"/>
      <c r="BXJ2" s="424"/>
      <c r="BXK2" s="425"/>
      <c r="BXL2" s="425"/>
      <c r="BXM2" s="425"/>
      <c r="BXN2" s="425"/>
      <c r="BXO2" s="425"/>
      <c r="BXP2" s="425"/>
      <c r="BXQ2" s="424"/>
      <c r="BXR2" s="424"/>
      <c r="BXS2" s="425"/>
      <c r="BXT2" s="425"/>
      <c r="BXU2" s="425"/>
      <c r="BXV2" s="425"/>
      <c r="BXW2" s="425"/>
      <c r="BXX2" s="425"/>
      <c r="BXY2" s="424"/>
      <c r="BXZ2" s="424"/>
      <c r="BYA2" s="425"/>
      <c r="BYB2" s="425"/>
      <c r="BYC2" s="425"/>
      <c r="BYD2" s="425"/>
      <c r="BYE2" s="425"/>
      <c r="BYF2" s="425"/>
      <c r="BYG2" s="424"/>
      <c r="BYH2" s="424"/>
      <c r="BYI2" s="425"/>
      <c r="BYJ2" s="425"/>
      <c r="BYK2" s="425"/>
      <c r="BYL2" s="425"/>
      <c r="BYM2" s="425"/>
      <c r="BYN2" s="425"/>
      <c r="BYO2" s="424"/>
      <c r="BYP2" s="424"/>
      <c r="BYQ2" s="425"/>
      <c r="BYR2" s="425"/>
      <c r="BYS2" s="425"/>
      <c r="BYT2" s="425"/>
      <c r="BYU2" s="425"/>
      <c r="BYV2" s="425"/>
      <c r="BYW2" s="424"/>
      <c r="BYX2" s="424"/>
      <c r="BYY2" s="425"/>
      <c r="BYZ2" s="425"/>
      <c r="BZA2" s="425"/>
      <c r="BZB2" s="425"/>
      <c r="BZC2" s="425"/>
      <c r="BZD2" s="425"/>
      <c r="BZE2" s="424"/>
      <c r="BZF2" s="424"/>
      <c r="BZG2" s="425"/>
      <c r="BZH2" s="425"/>
      <c r="BZI2" s="425"/>
      <c r="BZJ2" s="425"/>
      <c r="BZK2" s="425"/>
      <c r="BZL2" s="425"/>
      <c r="BZM2" s="424"/>
      <c r="BZN2" s="424"/>
      <c r="BZO2" s="425"/>
      <c r="BZP2" s="425"/>
      <c r="BZQ2" s="425"/>
      <c r="BZR2" s="425"/>
      <c r="BZS2" s="425"/>
      <c r="BZT2" s="425"/>
      <c r="BZU2" s="424"/>
      <c r="BZV2" s="424"/>
      <c r="BZW2" s="425"/>
      <c r="BZX2" s="425"/>
      <c r="BZY2" s="425"/>
      <c r="BZZ2" s="425"/>
      <c r="CAA2" s="425"/>
      <c r="CAB2" s="425"/>
      <c r="CAC2" s="424"/>
      <c r="CAD2" s="424"/>
      <c r="CAE2" s="425"/>
      <c r="CAF2" s="425"/>
      <c r="CAG2" s="425"/>
      <c r="CAH2" s="425"/>
      <c r="CAI2" s="425"/>
      <c r="CAJ2" s="425"/>
      <c r="CAK2" s="424"/>
      <c r="CAL2" s="424"/>
      <c r="CAM2" s="425"/>
      <c r="CAN2" s="425"/>
      <c r="CAO2" s="425"/>
      <c r="CAP2" s="425"/>
      <c r="CAQ2" s="425"/>
      <c r="CAR2" s="425"/>
      <c r="CAS2" s="424"/>
      <c r="CAT2" s="424"/>
      <c r="CAU2" s="425"/>
      <c r="CAV2" s="425"/>
      <c r="CAW2" s="425"/>
      <c r="CAX2" s="425"/>
      <c r="CAY2" s="425"/>
      <c r="CAZ2" s="425"/>
      <c r="CBA2" s="424"/>
      <c r="CBB2" s="424"/>
      <c r="CBC2" s="425"/>
      <c r="CBD2" s="425"/>
      <c r="CBE2" s="425"/>
      <c r="CBF2" s="425"/>
      <c r="CBG2" s="425"/>
      <c r="CBH2" s="425"/>
      <c r="CBI2" s="424"/>
      <c r="CBJ2" s="424"/>
      <c r="CBK2" s="425"/>
      <c r="CBL2" s="425"/>
      <c r="CBM2" s="425"/>
      <c r="CBN2" s="425"/>
      <c r="CBO2" s="425"/>
      <c r="CBP2" s="425"/>
      <c r="CBQ2" s="424"/>
      <c r="CBR2" s="424"/>
      <c r="CBS2" s="425"/>
      <c r="CBT2" s="425"/>
      <c r="CBU2" s="425"/>
      <c r="CBV2" s="425"/>
      <c r="CBW2" s="425"/>
      <c r="CBX2" s="425"/>
      <c r="CBY2" s="424"/>
      <c r="CBZ2" s="424"/>
      <c r="CCA2" s="425"/>
      <c r="CCB2" s="425"/>
      <c r="CCC2" s="425"/>
      <c r="CCD2" s="425"/>
      <c r="CCE2" s="425"/>
      <c r="CCF2" s="425"/>
      <c r="CCG2" s="424"/>
      <c r="CCH2" s="424"/>
      <c r="CCI2" s="425"/>
      <c r="CCJ2" s="425"/>
      <c r="CCK2" s="425"/>
      <c r="CCL2" s="425"/>
      <c r="CCM2" s="425"/>
      <c r="CCN2" s="425"/>
      <c r="CCO2" s="424"/>
      <c r="CCP2" s="424"/>
      <c r="CCQ2" s="425"/>
      <c r="CCR2" s="425"/>
      <c r="CCS2" s="425"/>
      <c r="CCT2" s="425"/>
      <c r="CCU2" s="425"/>
      <c r="CCV2" s="425"/>
      <c r="CCW2" s="424"/>
      <c r="CCX2" s="424"/>
      <c r="CCY2" s="425"/>
      <c r="CCZ2" s="425"/>
      <c r="CDA2" s="425"/>
      <c r="CDB2" s="425"/>
      <c r="CDC2" s="425"/>
      <c r="CDD2" s="425"/>
      <c r="CDE2" s="424"/>
      <c r="CDF2" s="424"/>
      <c r="CDG2" s="425"/>
      <c r="CDH2" s="425"/>
      <c r="CDI2" s="425"/>
      <c r="CDJ2" s="425"/>
      <c r="CDK2" s="425"/>
      <c r="CDL2" s="425"/>
      <c r="CDM2" s="424"/>
      <c r="CDN2" s="424"/>
      <c r="CDO2" s="425"/>
      <c r="CDP2" s="425"/>
      <c r="CDQ2" s="425"/>
      <c r="CDR2" s="425"/>
      <c r="CDS2" s="425"/>
      <c r="CDT2" s="425"/>
      <c r="CDU2" s="424"/>
      <c r="CDV2" s="424"/>
      <c r="CDW2" s="425"/>
      <c r="CDX2" s="425"/>
      <c r="CDY2" s="425"/>
      <c r="CDZ2" s="425"/>
      <c r="CEA2" s="425"/>
      <c r="CEB2" s="425"/>
      <c r="CEC2" s="424"/>
      <c r="CED2" s="424"/>
      <c r="CEE2" s="425"/>
      <c r="CEF2" s="425"/>
      <c r="CEG2" s="425"/>
      <c r="CEH2" s="425"/>
      <c r="CEI2" s="425"/>
      <c r="CEJ2" s="425"/>
      <c r="CEK2" s="424"/>
      <c r="CEL2" s="424"/>
      <c r="CEM2" s="425"/>
      <c r="CEN2" s="425"/>
      <c r="CEO2" s="425"/>
      <c r="CEP2" s="425"/>
      <c r="CEQ2" s="425"/>
      <c r="CER2" s="425"/>
      <c r="CES2" s="424"/>
      <c r="CET2" s="424"/>
      <c r="CEU2" s="425"/>
      <c r="CEV2" s="425"/>
      <c r="CEW2" s="425"/>
      <c r="CEX2" s="425"/>
      <c r="CEY2" s="425"/>
      <c r="CEZ2" s="425"/>
      <c r="CFA2" s="424"/>
      <c r="CFB2" s="424"/>
      <c r="CFC2" s="425"/>
      <c r="CFD2" s="425"/>
      <c r="CFE2" s="425"/>
      <c r="CFF2" s="425"/>
      <c r="CFG2" s="425"/>
      <c r="CFH2" s="425"/>
      <c r="CFI2" s="424"/>
      <c r="CFJ2" s="424"/>
      <c r="CFK2" s="425"/>
      <c r="CFL2" s="425"/>
      <c r="CFM2" s="425"/>
      <c r="CFN2" s="425"/>
      <c r="CFO2" s="425"/>
      <c r="CFP2" s="425"/>
      <c r="CFQ2" s="424"/>
      <c r="CFR2" s="424"/>
      <c r="CFS2" s="425"/>
      <c r="CFT2" s="425"/>
      <c r="CFU2" s="425"/>
      <c r="CFV2" s="425"/>
      <c r="CFW2" s="425"/>
      <c r="CFX2" s="425"/>
      <c r="CFY2" s="424"/>
      <c r="CFZ2" s="424"/>
      <c r="CGA2" s="425"/>
      <c r="CGB2" s="425"/>
      <c r="CGC2" s="425"/>
      <c r="CGD2" s="425"/>
      <c r="CGE2" s="425"/>
      <c r="CGF2" s="425"/>
      <c r="CGG2" s="424"/>
      <c r="CGH2" s="424"/>
      <c r="CGI2" s="425"/>
      <c r="CGJ2" s="425"/>
      <c r="CGK2" s="425"/>
      <c r="CGL2" s="425"/>
      <c r="CGM2" s="425"/>
      <c r="CGN2" s="425"/>
      <c r="CGO2" s="424"/>
      <c r="CGP2" s="424"/>
      <c r="CGQ2" s="425"/>
      <c r="CGR2" s="425"/>
      <c r="CGS2" s="425"/>
      <c r="CGT2" s="425"/>
      <c r="CGU2" s="425"/>
      <c r="CGV2" s="425"/>
      <c r="CGW2" s="424"/>
      <c r="CGX2" s="424"/>
      <c r="CGY2" s="425"/>
      <c r="CGZ2" s="425"/>
      <c r="CHA2" s="425"/>
      <c r="CHB2" s="425"/>
      <c r="CHC2" s="425"/>
      <c r="CHD2" s="425"/>
      <c r="CHE2" s="424"/>
      <c r="CHF2" s="424"/>
      <c r="CHG2" s="425"/>
      <c r="CHH2" s="425"/>
      <c r="CHI2" s="425"/>
      <c r="CHJ2" s="425"/>
      <c r="CHK2" s="425"/>
      <c r="CHL2" s="425"/>
      <c r="CHM2" s="424"/>
      <c r="CHN2" s="424"/>
      <c r="CHO2" s="425"/>
      <c r="CHP2" s="425"/>
      <c r="CHQ2" s="425"/>
      <c r="CHR2" s="425"/>
      <c r="CHS2" s="425"/>
      <c r="CHT2" s="425"/>
      <c r="CHU2" s="424"/>
      <c r="CHV2" s="424"/>
      <c r="CHW2" s="425"/>
      <c r="CHX2" s="425"/>
      <c r="CHY2" s="425"/>
      <c r="CHZ2" s="425"/>
      <c r="CIA2" s="425"/>
      <c r="CIB2" s="425"/>
      <c r="CIC2" s="424"/>
      <c r="CID2" s="424"/>
      <c r="CIE2" s="425"/>
      <c r="CIF2" s="425"/>
      <c r="CIG2" s="425"/>
      <c r="CIH2" s="425"/>
      <c r="CII2" s="425"/>
      <c r="CIJ2" s="425"/>
      <c r="CIK2" s="424"/>
      <c r="CIL2" s="424"/>
      <c r="CIM2" s="425"/>
      <c r="CIN2" s="425"/>
      <c r="CIO2" s="425"/>
      <c r="CIP2" s="425"/>
      <c r="CIQ2" s="425"/>
      <c r="CIR2" s="425"/>
      <c r="CIS2" s="424"/>
      <c r="CIT2" s="424"/>
      <c r="CIU2" s="425"/>
      <c r="CIV2" s="425"/>
      <c r="CIW2" s="425"/>
      <c r="CIX2" s="425"/>
      <c r="CIY2" s="425"/>
      <c r="CIZ2" s="425"/>
      <c r="CJA2" s="424"/>
      <c r="CJB2" s="424"/>
      <c r="CJC2" s="425"/>
      <c r="CJD2" s="425"/>
      <c r="CJE2" s="425"/>
      <c r="CJF2" s="425"/>
      <c r="CJG2" s="425"/>
      <c r="CJH2" s="425"/>
      <c r="CJI2" s="424"/>
      <c r="CJJ2" s="424"/>
      <c r="CJK2" s="425"/>
      <c r="CJL2" s="425"/>
      <c r="CJM2" s="425"/>
      <c r="CJN2" s="425"/>
      <c r="CJO2" s="425"/>
      <c r="CJP2" s="425"/>
      <c r="CJQ2" s="424"/>
      <c r="CJR2" s="424"/>
      <c r="CJS2" s="425"/>
      <c r="CJT2" s="425"/>
      <c r="CJU2" s="425"/>
      <c r="CJV2" s="425"/>
      <c r="CJW2" s="425"/>
      <c r="CJX2" s="425"/>
      <c r="CJY2" s="424"/>
      <c r="CJZ2" s="424"/>
      <c r="CKA2" s="425"/>
      <c r="CKB2" s="425"/>
      <c r="CKC2" s="425"/>
      <c r="CKD2" s="425"/>
      <c r="CKE2" s="425"/>
      <c r="CKF2" s="425"/>
      <c r="CKG2" s="424"/>
      <c r="CKH2" s="424"/>
      <c r="CKI2" s="425"/>
      <c r="CKJ2" s="425"/>
      <c r="CKK2" s="425"/>
      <c r="CKL2" s="425"/>
      <c r="CKM2" s="425"/>
      <c r="CKN2" s="425"/>
      <c r="CKO2" s="424"/>
      <c r="CKP2" s="424"/>
      <c r="CKQ2" s="425"/>
      <c r="CKR2" s="425"/>
      <c r="CKS2" s="425"/>
      <c r="CKT2" s="425"/>
      <c r="CKU2" s="425"/>
      <c r="CKV2" s="425"/>
      <c r="CKW2" s="424"/>
      <c r="CKX2" s="424"/>
      <c r="CKY2" s="425"/>
      <c r="CKZ2" s="425"/>
      <c r="CLA2" s="425"/>
      <c r="CLB2" s="425"/>
      <c r="CLC2" s="425"/>
      <c r="CLD2" s="425"/>
      <c r="CLE2" s="424"/>
      <c r="CLF2" s="424"/>
      <c r="CLG2" s="425"/>
      <c r="CLH2" s="425"/>
      <c r="CLI2" s="425"/>
      <c r="CLJ2" s="425"/>
      <c r="CLK2" s="425"/>
      <c r="CLL2" s="425"/>
      <c r="CLM2" s="424"/>
      <c r="CLN2" s="424"/>
      <c r="CLO2" s="425"/>
      <c r="CLP2" s="425"/>
      <c r="CLQ2" s="425"/>
      <c r="CLR2" s="425"/>
      <c r="CLS2" s="425"/>
      <c r="CLT2" s="425"/>
      <c r="CLU2" s="424"/>
      <c r="CLV2" s="424"/>
      <c r="CLW2" s="425"/>
      <c r="CLX2" s="425"/>
      <c r="CLY2" s="425"/>
      <c r="CLZ2" s="425"/>
      <c r="CMA2" s="425"/>
      <c r="CMB2" s="425"/>
      <c r="CMC2" s="424"/>
      <c r="CMD2" s="424"/>
      <c r="CME2" s="425"/>
      <c r="CMF2" s="425"/>
      <c r="CMG2" s="425"/>
      <c r="CMH2" s="425"/>
      <c r="CMI2" s="425"/>
      <c r="CMJ2" s="425"/>
      <c r="CMK2" s="424"/>
      <c r="CML2" s="424"/>
      <c r="CMM2" s="425"/>
      <c r="CMN2" s="425"/>
      <c r="CMO2" s="425"/>
      <c r="CMP2" s="425"/>
      <c r="CMQ2" s="425"/>
      <c r="CMR2" s="425"/>
      <c r="CMS2" s="424"/>
      <c r="CMT2" s="424"/>
      <c r="CMU2" s="425"/>
      <c r="CMV2" s="425"/>
      <c r="CMW2" s="425"/>
      <c r="CMX2" s="425"/>
      <c r="CMY2" s="425"/>
      <c r="CMZ2" s="425"/>
      <c r="CNA2" s="424"/>
      <c r="CNB2" s="424"/>
      <c r="CNC2" s="425"/>
      <c r="CND2" s="425"/>
      <c r="CNE2" s="425"/>
      <c r="CNF2" s="425"/>
      <c r="CNG2" s="425"/>
      <c r="CNH2" s="425"/>
      <c r="CNI2" s="424"/>
      <c r="CNJ2" s="424"/>
      <c r="CNK2" s="425"/>
      <c r="CNL2" s="425"/>
      <c r="CNM2" s="425"/>
      <c r="CNN2" s="425"/>
      <c r="CNO2" s="425"/>
      <c r="CNP2" s="425"/>
      <c r="CNQ2" s="424"/>
      <c r="CNR2" s="424"/>
      <c r="CNS2" s="425"/>
      <c r="CNT2" s="425"/>
      <c r="CNU2" s="425"/>
      <c r="CNV2" s="425"/>
      <c r="CNW2" s="425"/>
      <c r="CNX2" s="425"/>
      <c r="CNY2" s="424"/>
      <c r="CNZ2" s="424"/>
      <c r="COA2" s="425"/>
      <c r="COB2" s="425"/>
      <c r="COC2" s="425"/>
      <c r="COD2" s="425"/>
      <c r="COE2" s="425"/>
      <c r="COF2" s="425"/>
      <c r="COG2" s="424"/>
      <c r="COH2" s="424"/>
      <c r="COI2" s="425"/>
      <c r="COJ2" s="425"/>
      <c r="COK2" s="425"/>
      <c r="COL2" s="425"/>
      <c r="COM2" s="425"/>
      <c r="CON2" s="425"/>
      <c r="COO2" s="424"/>
      <c r="COP2" s="424"/>
      <c r="COQ2" s="425"/>
      <c r="COR2" s="425"/>
      <c r="COS2" s="425"/>
      <c r="COT2" s="425"/>
      <c r="COU2" s="425"/>
      <c r="COV2" s="425"/>
      <c r="COW2" s="424"/>
      <c r="COX2" s="424"/>
      <c r="COY2" s="425"/>
      <c r="COZ2" s="425"/>
      <c r="CPA2" s="425"/>
      <c r="CPB2" s="425"/>
      <c r="CPC2" s="425"/>
      <c r="CPD2" s="425"/>
      <c r="CPE2" s="424"/>
      <c r="CPF2" s="424"/>
      <c r="CPG2" s="425"/>
      <c r="CPH2" s="425"/>
      <c r="CPI2" s="425"/>
      <c r="CPJ2" s="425"/>
      <c r="CPK2" s="425"/>
      <c r="CPL2" s="425"/>
      <c r="CPM2" s="424"/>
      <c r="CPN2" s="424"/>
      <c r="CPO2" s="425"/>
      <c r="CPP2" s="425"/>
      <c r="CPQ2" s="425"/>
      <c r="CPR2" s="425"/>
      <c r="CPS2" s="425"/>
      <c r="CPT2" s="425"/>
      <c r="CPU2" s="424"/>
      <c r="CPV2" s="424"/>
      <c r="CPW2" s="425"/>
      <c r="CPX2" s="425"/>
      <c r="CPY2" s="425"/>
      <c r="CPZ2" s="425"/>
      <c r="CQA2" s="425"/>
      <c r="CQB2" s="425"/>
      <c r="CQC2" s="424"/>
      <c r="CQD2" s="424"/>
      <c r="CQE2" s="425"/>
      <c r="CQF2" s="425"/>
      <c r="CQG2" s="425"/>
      <c r="CQH2" s="425"/>
      <c r="CQI2" s="425"/>
      <c r="CQJ2" s="425"/>
      <c r="CQK2" s="424"/>
      <c r="CQL2" s="424"/>
      <c r="CQM2" s="425"/>
      <c r="CQN2" s="425"/>
      <c r="CQO2" s="425"/>
      <c r="CQP2" s="425"/>
      <c r="CQQ2" s="425"/>
      <c r="CQR2" s="425"/>
      <c r="CQS2" s="424"/>
      <c r="CQT2" s="424"/>
      <c r="CQU2" s="425"/>
      <c r="CQV2" s="425"/>
      <c r="CQW2" s="425"/>
      <c r="CQX2" s="425"/>
      <c r="CQY2" s="425"/>
      <c r="CQZ2" s="425"/>
      <c r="CRA2" s="424"/>
      <c r="CRB2" s="424"/>
      <c r="CRC2" s="425"/>
      <c r="CRD2" s="425"/>
      <c r="CRE2" s="425"/>
      <c r="CRF2" s="425"/>
      <c r="CRG2" s="425"/>
      <c r="CRH2" s="425"/>
      <c r="CRI2" s="424"/>
      <c r="CRJ2" s="424"/>
      <c r="CRK2" s="425"/>
      <c r="CRL2" s="425"/>
      <c r="CRM2" s="425"/>
      <c r="CRN2" s="425"/>
      <c r="CRO2" s="425"/>
      <c r="CRP2" s="425"/>
      <c r="CRQ2" s="424"/>
      <c r="CRR2" s="424"/>
      <c r="CRS2" s="425"/>
      <c r="CRT2" s="425"/>
      <c r="CRU2" s="425"/>
      <c r="CRV2" s="425"/>
      <c r="CRW2" s="425"/>
      <c r="CRX2" s="425"/>
      <c r="CRY2" s="424"/>
      <c r="CRZ2" s="424"/>
      <c r="CSA2" s="425"/>
      <c r="CSB2" s="425"/>
      <c r="CSC2" s="425"/>
      <c r="CSD2" s="425"/>
      <c r="CSE2" s="425"/>
      <c r="CSF2" s="425"/>
      <c r="CSG2" s="424"/>
      <c r="CSH2" s="424"/>
      <c r="CSI2" s="425"/>
      <c r="CSJ2" s="425"/>
      <c r="CSK2" s="425"/>
      <c r="CSL2" s="425"/>
      <c r="CSM2" s="425"/>
      <c r="CSN2" s="425"/>
      <c r="CSO2" s="424"/>
      <c r="CSP2" s="424"/>
      <c r="CSQ2" s="425"/>
      <c r="CSR2" s="425"/>
      <c r="CSS2" s="425"/>
      <c r="CST2" s="425"/>
      <c r="CSU2" s="425"/>
      <c r="CSV2" s="425"/>
      <c r="CSW2" s="424"/>
      <c r="CSX2" s="424"/>
      <c r="CSY2" s="425"/>
      <c r="CSZ2" s="425"/>
      <c r="CTA2" s="425"/>
      <c r="CTB2" s="425"/>
      <c r="CTC2" s="425"/>
      <c r="CTD2" s="425"/>
      <c r="CTE2" s="424"/>
      <c r="CTF2" s="424"/>
      <c r="CTG2" s="425"/>
      <c r="CTH2" s="425"/>
      <c r="CTI2" s="425"/>
      <c r="CTJ2" s="425"/>
      <c r="CTK2" s="425"/>
      <c r="CTL2" s="425"/>
      <c r="CTM2" s="424"/>
      <c r="CTN2" s="424"/>
      <c r="CTO2" s="425"/>
      <c r="CTP2" s="425"/>
      <c r="CTQ2" s="425"/>
      <c r="CTR2" s="425"/>
      <c r="CTS2" s="425"/>
      <c r="CTT2" s="425"/>
      <c r="CTU2" s="424"/>
      <c r="CTV2" s="424"/>
      <c r="CTW2" s="425"/>
      <c r="CTX2" s="425"/>
      <c r="CTY2" s="425"/>
      <c r="CTZ2" s="425"/>
      <c r="CUA2" s="425"/>
      <c r="CUB2" s="425"/>
      <c r="CUC2" s="424"/>
      <c r="CUD2" s="424"/>
      <c r="CUE2" s="425"/>
      <c r="CUF2" s="425"/>
      <c r="CUG2" s="425"/>
      <c r="CUH2" s="425"/>
      <c r="CUI2" s="425"/>
      <c r="CUJ2" s="425"/>
      <c r="CUK2" s="424"/>
      <c r="CUL2" s="424"/>
      <c r="CUM2" s="425"/>
      <c r="CUN2" s="425"/>
      <c r="CUO2" s="425"/>
      <c r="CUP2" s="425"/>
      <c r="CUQ2" s="425"/>
      <c r="CUR2" s="425"/>
      <c r="CUS2" s="424"/>
      <c r="CUT2" s="424"/>
      <c r="CUU2" s="425"/>
      <c r="CUV2" s="425"/>
      <c r="CUW2" s="425"/>
      <c r="CUX2" s="425"/>
      <c r="CUY2" s="425"/>
      <c r="CUZ2" s="425"/>
      <c r="CVA2" s="424"/>
      <c r="CVB2" s="424"/>
      <c r="CVC2" s="425"/>
      <c r="CVD2" s="425"/>
      <c r="CVE2" s="425"/>
      <c r="CVF2" s="425"/>
      <c r="CVG2" s="425"/>
      <c r="CVH2" s="425"/>
      <c r="CVI2" s="424"/>
      <c r="CVJ2" s="424"/>
      <c r="CVK2" s="425"/>
      <c r="CVL2" s="425"/>
      <c r="CVM2" s="425"/>
      <c r="CVN2" s="425"/>
      <c r="CVO2" s="425"/>
      <c r="CVP2" s="425"/>
      <c r="CVQ2" s="424"/>
      <c r="CVR2" s="424"/>
      <c r="CVS2" s="425"/>
      <c r="CVT2" s="425"/>
      <c r="CVU2" s="425"/>
      <c r="CVV2" s="425"/>
      <c r="CVW2" s="425"/>
      <c r="CVX2" s="425"/>
      <c r="CVY2" s="424"/>
      <c r="CVZ2" s="424"/>
      <c r="CWA2" s="425"/>
      <c r="CWB2" s="425"/>
      <c r="CWC2" s="425"/>
      <c r="CWD2" s="425"/>
      <c r="CWE2" s="425"/>
      <c r="CWF2" s="425"/>
      <c r="CWG2" s="424"/>
      <c r="CWH2" s="424"/>
      <c r="CWI2" s="425"/>
      <c r="CWJ2" s="425"/>
      <c r="CWK2" s="425"/>
      <c r="CWL2" s="425"/>
      <c r="CWM2" s="425"/>
      <c r="CWN2" s="425"/>
      <c r="CWO2" s="424"/>
      <c r="CWP2" s="424"/>
      <c r="CWQ2" s="425"/>
      <c r="CWR2" s="425"/>
      <c r="CWS2" s="425"/>
      <c r="CWT2" s="425"/>
      <c r="CWU2" s="425"/>
      <c r="CWV2" s="425"/>
      <c r="CWW2" s="424"/>
      <c r="CWX2" s="424"/>
      <c r="CWY2" s="425"/>
      <c r="CWZ2" s="425"/>
      <c r="CXA2" s="425"/>
      <c r="CXB2" s="425"/>
      <c r="CXC2" s="425"/>
      <c r="CXD2" s="425"/>
      <c r="CXE2" s="424"/>
      <c r="CXF2" s="424"/>
      <c r="CXG2" s="425"/>
      <c r="CXH2" s="425"/>
      <c r="CXI2" s="425"/>
      <c r="CXJ2" s="425"/>
      <c r="CXK2" s="425"/>
      <c r="CXL2" s="425"/>
      <c r="CXM2" s="424"/>
      <c r="CXN2" s="424"/>
      <c r="CXO2" s="425"/>
      <c r="CXP2" s="425"/>
      <c r="CXQ2" s="425"/>
      <c r="CXR2" s="425"/>
      <c r="CXS2" s="425"/>
      <c r="CXT2" s="425"/>
      <c r="CXU2" s="424"/>
      <c r="CXV2" s="424"/>
      <c r="CXW2" s="425"/>
      <c r="CXX2" s="425"/>
      <c r="CXY2" s="425"/>
      <c r="CXZ2" s="425"/>
      <c r="CYA2" s="425"/>
      <c r="CYB2" s="425"/>
      <c r="CYC2" s="424"/>
      <c r="CYD2" s="424"/>
      <c r="CYE2" s="425"/>
      <c r="CYF2" s="425"/>
      <c r="CYG2" s="425"/>
      <c r="CYH2" s="425"/>
      <c r="CYI2" s="425"/>
      <c r="CYJ2" s="425"/>
      <c r="CYK2" s="424"/>
      <c r="CYL2" s="424"/>
      <c r="CYM2" s="425"/>
      <c r="CYN2" s="425"/>
      <c r="CYO2" s="425"/>
      <c r="CYP2" s="425"/>
      <c r="CYQ2" s="425"/>
      <c r="CYR2" s="425"/>
      <c r="CYS2" s="424"/>
      <c r="CYT2" s="424"/>
      <c r="CYU2" s="425"/>
      <c r="CYV2" s="425"/>
      <c r="CYW2" s="425"/>
      <c r="CYX2" s="425"/>
      <c r="CYY2" s="425"/>
      <c r="CYZ2" s="425"/>
      <c r="CZA2" s="424"/>
      <c r="CZB2" s="424"/>
      <c r="CZC2" s="425"/>
      <c r="CZD2" s="425"/>
      <c r="CZE2" s="425"/>
      <c r="CZF2" s="425"/>
      <c r="CZG2" s="425"/>
      <c r="CZH2" s="425"/>
      <c r="CZI2" s="424"/>
      <c r="CZJ2" s="424"/>
      <c r="CZK2" s="425"/>
      <c r="CZL2" s="425"/>
      <c r="CZM2" s="425"/>
      <c r="CZN2" s="425"/>
      <c r="CZO2" s="425"/>
      <c r="CZP2" s="425"/>
      <c r="CZQ2" s="424"/>
      <c r="CZR2" s="424"/>
      <c r="CZS2" s="425"/>
      <c r="CZT2" s="425"/>
      <c r="CZU2" s="425"/>
      <c r="CZV2" s="425"/>
      <c r="CZW2" s="425"/>
      <c r="CZX2" s="425"/>
      <c r="CZY2" s="424"/>
      <c r="CZZ2" s="424"/>
      <c r="DAA2" s="425"/>
      <c r="DAB2" s="425"/>
      <c r="DAC2" s="425"/>
      <c r="DAD2" s="425"/>
      <c r="DAE2" s="425"/>
      <c r="DAF2" s="425"/>
      <c r="DAG2" s="424"/>
      <c r="DAH2" s="424"/>
      <c r="DAI2" s="425"/>
      <c r="DAJ2" s="425"/>
      <c r="DAK2" s="425"/>
      <c r="DAL2" s="425"/>
      <c r="DAM2" s="425"/>
      <c r="DAN2" s="425"/>
      <c r="DAO2" s="424"/>
      <c r="DAP2" s="424"/>
      <c r="DAQ2" s="425"/>
      <c r="DAR2" s="425"/>
      <c r="DAS2" s="425"/>
      <c r="DAT2" s="425"/>
      <c r="DAU2" s="425"/>
      <c r="DAV2" s="425"/>
      <c r="DAW2" s="424"/>
      <c r="DAX2" s="424"/>
      <c r="DAY2" s="425"/>
      <c r="DAZ2" s="425"/>
      <c r="DBA2" s="425"/>
      <c r="DBB2" s="425"/>
      <c r="DBC2" s="425"/>
      <c r="DBD2" s="425"/>
      <c r="DBE2" s="424"/>
      <c r="DBF2" s="424"/>
      <c r="DBG2" s="425"/>
      <c r="DBH2" s="425"/>
      <c r="DBI2" s="425"/>
      <c r="DBJ2" s="425"/>
      <c r="DBK2" s="425"/>
      <c r="DBL2" s="425"/>
      <c r="DBM2" s="424"/>
      <c r="DBN2" s="424"/>
      <c r="DBO2" s="425"/>
      <c r="DBP2" s="425"/>
      <c r="DBQ2" s="425"/>
      <c r="DBR2" s="425"/>
      <c r="DBS2" s="425"/>
      <c r="DBT2" s="425"/>
      <c r="DBU2" s="424"/>
      <c r="DBV2" s="424"/>
      <c r="DBW2" s="425"/>
      <c r="DBX2" s="425"/>
      <c r="DBY2" s="425"/>
      <c r="DBZ2" s="425"/>
      <c r="DCA2" s="425"/>
      <c r="DCB2" s="425"/>
      <c r="DCC2" s="424"/>
      <c r="DCD2" s="424"/>
      <c r="DCE2" s="425"/>
      <c r="DCF2" s="425"/>
      <c r="DCG2" s="425"/>
      <c r="DCH2" s="425"/>
      <c r="DCI2" s="425"/>
      <c r="DCJ2" s="425"/>
      <c r="DCK2" s="424"/>
      <c r="DCL2" s="424"/>
      <c r="DCM2" s="425"/>
      <c r="DCN2" s="425"/>
      <c r="DCO2" s="425"/>
      <c r="DCP2" s="425"/>
      <c r="DCQ2" s="425"/>
      <c r="DCR2" s="425"/>
      <c r="DCS2" s="424"/>
      <c r="DCT2" s="424"/>
      <c r="DCU2" s="425"/>
      <c r="DCV2" s="425"/>
      <c r="DCW2" s="425"/>
      <c r="DCX2" s="425"/>
      <c r="DCY2" s="425"/>
      <c r="DCZ2" s="425"/>
      <c r="DDA2" s="424"/>
      <c r="DDB2" s="424"/>
      <c r="DDC2" s="425"/>
      <c r="DDD2" s="425"/>
      <c r="DDE2" s="425"/>
      <c r="DDF2" s="425"/>
      <c r="DDG2" s="425"/>
      <c r="DDH2" s="425"/>
      <c r="DDI2" s="424"/>
      <c r="DDJ2" s="424"/>
      <c r="DDK2" s="425"/>
      <c r="DDL2" s="425"/>
      <c r="DDM2" s="425"/>
      <c r="DDN2" s="425"/>
      <c r="DDO2" s="425"/>
      <c r="DDP2" s="425"/>
      <c r="DDQ2" s="424"/>
      <c r="DDR2" s="424"/>
      <c r="DDS2" s="425"/>
      <c r="DDT2" s="425"/>
      <c r="DDU2" s="425"/>
      <c r="DDV2" s="425"/>
      <c r="DDW2" s="425"/>
      <c r="DDX2" s="425"/>
      <c r="DDY2" s="424"/>
      <c r="DDZ2" s="424"/>
      <c r="DEA2" s="425"/>
      <c r="DEB2" s="425"/>
      <c r="DEC2" s="425"/>
      <c r="DED2" s="425"/>
      <c r="DEE2" s="425"/>
      <c r="DEF2" s="425"/>
      <c r="DEG2" s="424"/>
      <c r="DEH2" s="424"/>
      <c r="DEI2" s="425"/>
      <c r="DEJ2" s="425"/>
      <c r="DEK2" s="425"/>
      <c r="DEL2" s="425"/>
      <c r="DEM2" s="425"/>
      <c r="DEN2" s="425"/>
      <c r="DEO2" s="424"/>
      <c r="DEP2" s="424"/>
      <c r="DEQ2" s="425"/>
      <c r="DER2" s="425"/>
      <c r="DES2" s="425"/>
      <c r="DET2" s="425"/>
      <c r="DEU2" s="425"/>
      <c r="DEV2" s="425"/>
      <c r="DEW2" s="424"/>
      <c r="DEX2" s="424"/>
      <c r="DEY2" s="425"/>
      <c r="DEZ2" s="425"/>
      <c r="DFA2" s="425"/>
      <c r="DFB2" s="425"/>
      <c r="DFC2" s="425"/>
      <c r="DFD2" s="425"/>
      <c r="DFE2" s="424"/>
      <c r="DFF2" s="424"/>
      <c r="DFG2" s="425"/>
      <c r="DFH2" s="425"/>
      <c r="DFI2" s="425"/>
      <c r="DFJ2" s="425"/>
      <c r="DFK2" s="425"/>
      <c r="DFL2" s="425"/>
      <c r="DFM2" s="424"/>
      <c r="DFN2" s="424"/>
      <c r="DFO2" s="425"/>
      <c r="DFP2" s="425"/>
      <c r="DFQ2" s="425"/>
      <c r="DFR2" s="425"/>
      <c r="DFS2" s="425"/>
      <c r="DFT2" s="425"/>
      <c r="DFU2" s="424"/>
      <c r="DFV2" s="424"/>
      <c r="DFW2" s="425"/>
      <c r="DFX2" s="425"/>
      <c r="DFY2" s="425"/>
      <c r="DFZ2" s="425"/>
      <c r="DGA2" s="425"/>
      <c r="DGB2" s="425"/>
      <c r="DGC2" s="424"/>
      <c r="DGD2" s="424"/>
      <c r="DGE2" s="425"/>
      <c r="DGF2" s="425"/>
      <c r="DGG2" s="425"/>
      <c r="DGH2" s="425"/>
      <c r="DGI2" s="425"/>
      <c r="DGJ2" s="425"/>
      <c r="DGK2" s="424"/>
      <c r="DGL2" s="424"/>
      <c r="DGM2" s="425"/>
      <c r="DGN2" s="425"/>
      <c r="DGO2" s="425"/>
      <c r="DGP2" s="425"/>
      <c r="DGQ2" s="425"/>
      <c r="DGR2" s="425"/>
      <c r="DGS2" s="424"/>
      <c r="DGT2" s="424"/>
      <c r="DGU2" s="425"/>
      <c r="DGV2" s="425"/>
      <c r="DGW2" s="425"/>
      <c r="DGX2" s="425"/>
      <c r="DGY2" s="425"/>
      <c r="DGZ2" s="425"/>
      <c r="DHA2" s="424"/>
      <c r="DHB2" s="424"/>
      <c r="DHC2" s="425"/>
      <c r="DHD2" s="425"/>
      <c r="DHE2" s="425"/>
      <c r="DHF2" s="425"/>
      <c r="DHG2" s="425"/>
      <c r="DHH2" s="425"/>
      <c r="DHI2" s="424"/>
      <c r="DHJ2" s="424"/>
      <c r="DHK2" s="425"/>
      <c r="DHL2" s="425"/>
      <c r="DHM2" s="425"/>
      <c r="DHN2" s="425"/>
      <c r="DHO2" s="425"/>
      <c r="DHP2" s="425"/>
      <c r="DHQ2" s="424"/>
      <c r="DHR2" s="424"/>
      <c r="DHS2" s="425"/>
      <c r="DHT2" s="425"/>
      <c r="DHU2" s="425"/>
      <c r="DHV2" s="425"/>
      <c r="DHW2" s="425"/>
      <c r="DHX2" s="425"/>
      <c r="DHY2" s="424"/>
      <c r="DHZ2" s="424"/>
      <c r="DIA2" s="425"/>
      <c r="DIB2" s="425"/>
      <c r="DIC2" s="425"/>
      <c r="DID2" s="425"/>
      <c r="DIE2" s="425"/>
      <c r="DIF2" s="425"/>
      <c r="DIG2" s="424"/>
      <c r="DIH2" s="424"/>
      <c r="DII2" s="425"/>
      <c r="DIJ2" s="425"/>
      <c r="DIK2" s="425"/>
      <c r="DIL2" s="425"/>
      <c r="DIM2" s="425"/>
      <c r="DIN2" s="425"/>
      <c r="DIO2" s="424"/>
      <c r="DIP2" s="424"/>
      <c r="DIQ2" s="425"/>
      <c r="DIR2" s="425"/>
      <c r="DIS2" s="425"/>
      <c r="DIT2" s="425"/>
      <c r="DIU2" s="425"/>
      <c r="DIV2" s="425"/>
      <c r="DIW2" s="424"/>
      <c r="DIX2" s="424"/>
      <c r="DIY2" s="425"/>
      <c r="DIZ2" s="425"/>
      <c r="DJA2" s="425"/>
      <c r="DJB2" s="425"/>
      <c r="DJC2" s="425"/>
      <c r="DJD2" s="425"/>
      <c r="DJE2" s="424"/>
      <c r="DJF2" s="424"/>
      <c r="DJG2" s="425"/>
      <c r="DJH2" s="425"/>
      <c r="DJI2" s="425"/>
      <c r="DJJ2" s="425"/>
      <c r="DJK2" s="425"/>
      <c r="DJL2" s="425"/>
      <c r="DJM2" s="424"/>
      <c r="DJN2" s="424"/>
      <c r="DJO2" s="425"/>
      <c r="DJP2" s="425"/>
      <c r="DJQ2" s="425"/>
      <c r="DJR2" s="425"/>
      <c r="DJS2" s="425"/>
      <c r="DJT2" s="425"/>
      <c r="DJU2" s="424"/>
      <c r="DJV2" s="424"/>
      <c r="DJW2" s="425"/>
      <c r="DJX2" s="425"/>
      <c r="DJY2" s="425"/>
      <c r="DJZ2" s="425"/>
      <c r="DKA2" s="425"/>
      <c r="DKB2" s="425"/>
      <c r="DKC2" s="424"/>
      <c r="DKD2" s="424"/>
      <c r="DKE2" s="425"/>
      <c r="DKF2" s="425"/>
      <c r="DKG2" s="425"/>
      <c r="DKH2" s="425"/>
      <c r="DKI2" s="425"/>
      <c r="DKJ2" s="425"/>
      <c r="DKK2" s="424"/>
      <c r="DKL2" s="424"/>
      <c r="DKM2" s="425"/>
      <c r="DKN2" s="425"/>
      <c r="DKO2" s="425"/>
      <c r="DKP2" s="425"/>
      <c r="DKQ2" s="425"/>
      <c r="DKR2" s="425"/>
      <c r="DKS2" s="424"/>
      <c r="DKT2" s="424"/>
      <c r="DKU2" s="425"/>
      <c r="DKV2" s="425"/>
      <c r="DKW2" s="425"/>
      <c r="DKX2" s="425"/>
      <c r="DKY2" s="425"/>
      <c r="DKZ2" s="425"/>
      <c r="DLA2" s="424"/>
      <c r="DLB2" s="424"/>
      <c r="DLC2" s="425"/>
      <c r="DLD2" s="425"/>
      <c r="DLE2" s="425"/>
      <c r="DLF2" s="425"/>
      <c r="DLG2" s="425"/>
      <c r="DLH2" s="425"/>
      <c r="DLI2" s="424"/>
      <c r="DLJ2" s="424"/>
      <c r="DLK2" s="425"/>
      <c r="DLL2" s="425"/>
      <c r="DLM2" s="425"/>
      <c r="DLN2" s="425"/>
      <c r="DLO2" s="425"/>
      <c r="DLP2" s="425"/>
      <c r="DLQ2" s="424"/>
      <c r="DLR2" s="424"/>
      <c r="DLS2" s="425"/>
      <c r="DLT2" s="425"/>
      <c r="DLU2" s="425"/>
      <c r="DLV2" s="425"/>
      <c r="DLW2" s="425"/>
      <c r="DLX2" s="425"/>
      <c r="DLY2" s="424"/>
      <c r="DLZ2" s="424"/>
      <c r="DMA2" s="425"/>
      <c r="DMB2" s="425"/>
      <c r="DMC2" s="425"/>
      <c r="DMD2" s="425"/>
      <c r="DME2" s="425"/>
      <c r="DMF2" s="425"/>
      <c r="DMG2" s="424"/>
      <c r="DMH2" s="424"/>
      <c r="DMI2" s="425"/>
      <c r="DMJ2" s="425"/>
      <c r="DMK2" s="425"/>
      <c r="DML2" s="425"/>
      <c r="DMM2" s="425"/>
      <c r="DMN2" s="425"/>
      <c r="DMO2" s="424"/>
      <c r="DMP2" s="424"/>
      <c r="DMQ2" s="425"/>
      <c r="DMR2" s="425"/>
      <c r="DMS2" s="425"/>
      <c r="DMT2" s="425"/>
      <c r="DMU2" s="425"/>
      <c r="DMV2" s="425"/>
      <c r="DMW2" s="424"/>
      <c r="DMX2" s="424"/>
      <c r="DMY2" s="425"/>
      <c r="DMZ2" s="425"/>
      <c r="DNA2" s="425"/>
      <c r="DNB2" s="425"/>
      <c r="DNC2" s="425"/>
      <c r="DND2" s="425"/>
      <c r="DNE2" s="424"/>
      <c r="DNF2" s="424"/>
      <c r="DNG2" s="425"/>
      <c r="DNH2" s="425"/>
      <c r="DNI2" s="425"/>
      <c r="DNJ2" s="425"/>
      <c r="DNK2" s="425"/>
      <c r="DNL2" s="425"/>
      <c r="DNM2" s="424"/>
      <c r="DNN2" s="424"/>
      <c r="DNO2" s="425"/>
      <c r="DNP2" s="425"/>
      <c r="DNQ2" s="425"/>
      <c r="DNR2" s="425"/>
      <c r="DNS2" s="425"/>
      <c r="DNT2" s="425"/>
      <c r="DNU2" s="424"/>
      <c r="DNV2" s="424"/>
      <c r="DNW2" s="425"/>
      <c r="DNX2" s="425"/>
      <c r="DNY2" s="425"/>
      <c r="DNZ2" s="425"/>
      <c r="DOA2" s="425"/>
      <c r="DOB2" s="425"/>
      <c r="DOC2" s="424"/>
      <c r="DOD2" s="424"/>
      <c r="DOE2" s="425"/>
      <c r="DOF2" s="425"/>
      <c r="DOG2" s="425"/>
      <c r="DOH2" s="425"/>
      <c r="DOI2" s="425"/>
      <c r="DOJ2" s="425"/>
      <c r="DOK2" s="424"/>
      <c r="DOL2" s="424"/>
      <c r="DOM2" s="425"/>
      <c r="DON2" s="425"/>
      <c r="DOO2" s="425"/>
      <c r="DOP2" s="425"/>
      <c r="DOQ2" s="425"/>
      <c r="DOR2" s="425"/>
      <c r="DOS2" s="424"/>
      <c r="DOT2" s="424"/>
      <c r="DOU2" s="425"/>
      <c r="DOV2" s="425"/>
      <c r="DOW2" s="425"/>
      <c r="DOX2" s="425"/>
      <c r="DOY2" s="425"/>
      <c r="DOZ2" s="425"/>
      <c r="DPA2" s="424"/>
      <c r="DPB2" s="424"/>
      <c r="DPC2" s="425"/>
      <c r="DPD2" s="425"/>
      <c r="DPE2" s="425"/>
      <c r="DPF2" s="425"/>
      <c r="DPG2" s="425"/>
      <c r="DPH2" s="425"/>
      <c r="DPI2" s="424"/>
      <c r="DPJ2" s="424"/>
      <c r="DPK2" s="425"/>
      <c r="DPL2" s="425"/>
      <c r="DPM2" s="425"/>
      <c r="DPN2" s="425"/>
      <c r="DPO2" s="425"/>
      <c r="DPP2" s="425"/>
      <c r="DPQ2" s="424"/>
      <c r="DPR2" s="424"/>
      <c r="DPS2" s="425"/>
      <c r="DPT2" s="425"/>
      <c r="DPU2" s="425"/>
      <c r="DPV2" s="425"/>
      <c r="DPW2" s="425"/>
      <c r="DPX2" s="425"/>
      <c r="DPY2" s="424"/>
      <c r="DPZ2" s="424"/>
      <c r="DQA2" s="425"/>
      <c r="DQB2" s="425"/>
      <c r="DQC2" s="425"/>
      <c r="DQD2" s="425"/>
      <c r="DQE2" s="425"/>
      <c r="DQF2" s="425"/>
      <c r="DQG2" s="424"/>
      <c r="DQH2" s="424"/>
      <c r="DQI2" s="425"/>
      <c r="DQJ2" s="425"/>
      <c r="DQK2" s="425"/>
      <c r="DQL2" s="425"/>
      <c r="DQM2" s="425"/>
      <c r="DQN2" s="425"/>
      <c r="DQO2" s="424"/>
      <c r="DQP2" s="424"/>
      <c r="DQQ2" s="425"/>
      <c r="DQR2" s="425"/>
      <c r="DQS2" s="425"/>
      <c r="DQT2" s="425"/>
      <c r="DQU2" s="425"/>
      <c r="DQV2" s="425"/>
      <c r="DQW2" s="424"/>
      <c r="DQX2" s="424"/>
      <c r="DQY2" s="425"/>
      <c r="DQZ2" s="425"/>
      <c r="DRA2" s="425"/>
      <c r="DRB2" s="425"/>
      <c r="DRC2" s="425"/>
      <c r="DRD2" s="425"/>
      <c r="DRE2" s="424"/>
      <c r="DRF2" s="424"/>
      <c r="DRG2" s="425"/>
      <c r="DRH2" s="425"/>
      <c r="DRI2" s="425"/>
      <c r="DRJ2" s="425"/>
      <c r="DRK2" s="425"/>
      <c r="DRL2" s="425"/>
      <c r="DRM2" s="424"/>
      <c r="DRN2" s="424"/>
      <c r="DRO2" s="425"/>
      <c r="DRP2" s="425"/>
      <c r="DRQ2" s="425"/>
      <c r="DRR2" s="425"/>
      <c r="DRS2" s="425"/>
      <c r="DRT2" s="425"/>
      <c r="DRU2" s="424"/>
      <c r="DRV2" s="424"/>
      <c r="DRW2" s="425"/>
      <c r="DRX2" s="425"/>
      <c r="DRY2" s="425"/>
      <c r="DRZ2" s="425"/>
      <c r="DSA2" s="425"/>
      <c r="DSB2" s="425"/>
      <c r="DSC2" s="424"/>
      <c r="DSD2" s="424"/>
      <c r="DSE2" s="425"/>
      <c r="DSF2" s="425"/>
      <c r="DSG2" s="425"/>
      <c r="DSH2" s="425"/>
      <c r="DSI2" s="425"/>
      <c r="DSJ2" s="425"/>
      <c r="DSK2" s="424"/>
      <c r="DSL2" s="424"/>
      <c r="DSM2" s="425"/>
      <c r="DSN2" s="425"/>
      <c r="DSO2" s="425"/>
      <c r="DSP2" s="425"/>
      <c r="DSQ2" s="425"/>
      <c r="DSR2" s="425"/>
      <c r="DSS2" s="424"/>
      <c r="DST2" s="424"/>
      <c r="DSU2" s="425"/>
      <c r="DSV2" s="425"/>
      <c r="DSW2" s="425"/>
      <c r="DSX2" s="425"/>
      <c r="DSY2" s="425"/>
      <c r="DSZ2" s="425"/>
      <c r="DTA2" s="424"/>
      <c r="DTB2" s="424"/>
      <c r="DTC2" s="425"/>
      <c r="DTD2" s="425"/>
      <c r="DTE2" s="425"/>
      <c r="DTF2" s="425"/>
      <c r="DTG2" s="425"/>
      <c r="DTH2" s="425"/>
      <c r="DTI2" s="424"/>
      <c r="DTJ2" s="424"/>
      <c r="DTK2" s="425"/>
      <c r="DTL2" s="425"/>
      <c r="DTM2" s="425"/>
      <c r="DTN2" s="425"/>
      <c r="DTO2" s="425"/>
      <c r="DTP2" s="425"/>
      <c r="DTQ2" s="424"/>
      <c r="DTR2" s="424"/>
      <c r="DTS2" s="425"/>
      <c r="DTT2" s="425"/>
      <c r="DTU2" s="425"/>
      <c r="DTV2" s="425"/>
      <c r="DTW2" s="425"/>
      <c r="DTX2" s="425"/>
      <c r="DTY2" s="424"/>
      <c r="DTZ2" s="424"/>
      <c r="DUA2" s="425"/>
      <c r="DUB2" s="425"/>
      <c r="DUC2" s="425"/>
      <c r="DUD2" s="425"/>
      <c r="DUE2" s="425"/>
      <c r="DUF2" s="425"/>
      <c r="DUG2" s="424"/>
      <c r="DUH2" s="424"/>
      <c r="DUI2" s="425"/>
      <c r="DUJ2" s="425"/>
      <c r="DUK2" s="425"/>
      <c r="DUL2" s="425"/>
      <c r="DUM2" s="425"/>
      <c r="DUN2" s="425"/>
      <c r="DUO2" s="424"/>
      <c r="DUP2" s="424"/>
      <c r="DUQ2" s="425"/>
      <c r="DUR2" s="425"/>
      <c r="DUS2" s="425"/>
      <c r="DUT2" s="425"/>
      <c r="DUU2" s="425"/>
      <c r="DUV2" s="425"/>
      <c r="DUW2" s="424"/>
      <c r="DUX2" s="424"/>
      <c r="DUY2" s="425"/>
      <c r="DUZ2" s="425"/>
      <c r="DVA2" s="425"/>
      <c r="DVB2" s="425"/>
      <c r="DVC2" s="425"/>
      <c r="DVD2" s="425"/>
      <c r="DVE2" s="424"/>
      <c r="DVF2" s="424"/>
      <c r="DVG2" s="425"/>
      <c r="DVH2" s="425"/>
      <c r="DVI2" s="425"/>
      <c r="DVJ2" s="425"/>
      <c r="DVK2" s="425"/>
      <c r="DVL2" s="425"/>
      <c r="DVM2" s="424"/>
      <c r="DVN2" s="424"/>
      <c r="DVO2" s="425"/>
      <c r="DVP2" s="425"/>
      <c r="DVQ2" s="425"/>
      <c r="DVR2" s="425"/>
      <c r="DVS2" s="425"/>
      <c r="DVT2" s="425"/>
      <c r="DVU2" s="424"/>
      <c r="DVV2" s="424"/>
      <c r="DVW2" s="425"/>
      <c r="DVX2" s="425"/>
      <c r="DVY2" s="425"/>
      <c r="DVZ2" s="425"/>
      <c r="DWA2" s="425"/>
      <c r="DWB2" s="425"/>
      <c r="DWC2" s="424"/>
      <c r="DWD2" s="424"/>
      <c r="DWE2" s="425"/>
      <c r="DWF2" s="425"/>
      <c r="DWG2" s="425"/>
      <c r="DWH2" s="425"/>
      <c r="DWI2" s="425"/>
      <c r="DWJ2" s="425"/>
      <c r="DWK2" s="424"/>
      <c r="DWL2" s="424"/>
      <c r="DWM2" s="425"/>
      <c r="DWN2" s="425"/>
      <c r="DWO2" s="425"/>
      <c r="DWP2" s="425"/>
      <c r="DWQ2" s="425"/>
      <c r="DWR2" s="425"/>
      <c r="DWS2" s="424"/>
      <c r="DWT2" s="424"/>
      <c r="DWU2" s="425"/>
      <c r="DWV2" s="425"/>
      <c r="DWW2" s="425"/>
      <c r="DWX2" s="425"/>
      <c r="DWY2" s="425"/>
      <c r="DWZ2" s="425"/>
      <c r="DXA2" s="424"/>
      <c r="DXB2" s="424"/>
      <c r="DXC2" s="425"/>
      <c r="DXD2" s="425"/>
      <c r="DXE2" s="425"/>
      <c r="DXF2" s="425"/>
      <c r="DXG2" s="425"/>
      <c r="DXH2" s="425"/>
      <c r="DXI2" s="424"/>
      <c r="DXJ2" s="424"/>
      <c r="DXK2" s="425"/>
      <c r="DXL2" s="425"/>
      <c r="DXM2" s="425"/>
      <c r="DXN2" s="425"/>
      <c r="DXO2" s="425"/>
      <c r="DXP2" s="425"/>
      <c r="DXQ2" s="424"/>
      <c r="DXR2" s="424"/>
      <c r="DXS2" s="425"/>
      <c r="DXT2" s="425"/>
      <c r="DXU2" s="425"/>
      <c r="DXV2" s="425"/>
      <c r="DXW2" s="425"/>
      <c r="DXX2" s="425"/>
      <c r="DXY2" s="424"/>
      <c r="DXZ2" s="424"/>
      <c r="DYA2" s="425"/>
      <c r="DYB2" s="425"/>
      <c r="DYC2" s="425"/>
      <c r="DYD2" s="425"/>
      <c r="DYE2" s="425"/>
      <c r="DYF2" s="425"/>
      <c r="DYG2" s="424"/>
      <c r="DYH2" s="424"/>
      <c r="DYI2" s="425"/>
      <c r="DYJ2" s="425"/>
      <c r="DYK2" s="425"/>
      <c r="DYL2" s="425"/>
      <c r="DYM2" s="425"/>
      <c r="DYN2" s="425"/>
      <c r="DYO2" s="424"/>
      <c r="DYP2" s="424"/>
      <c r="DYQ2" s="425"/>
      <c r="DYR2" s="425"/>
      <c r="DYS2" s="425"/>
      <c r="DYT2" s="425"/>
      <c r="DYU2" s="425"/>
      <c r="DYV2" s="425"/>
      <c r="DYW2" s="424"/>
      <c r="DYX2" s="424"/>
      <c r="DYY2" s="425"/>
      <c r="DYZ2" s="425"/>
      <c r="DZA2" s="425"/>
      <c r="DZB2" s="425"/>
      <c r="DZC2" s="425"/>
      <c r="DZD2" s="425"/>
      <c r="DZE2" s="424"/>
      <c r="DZF2" s="424"/>
      <c r="DZG2" s="425"/>
      <c r="DZH2" s="425"/>
      <c r="DZI2" s="425"/>
      <c r="DZJ2" s="425"/>
      <c r="DZK2" s="425"/>
      <c r="DZL2" s="425"/>
      <c r="DZM2" s="424"/>
      <c r="DZN2" s="424"/>
      <c r="DZO2" s="425"/>
      <c r="DZP2" s="425"/>
      <c r="DZQ2" s="425"/>
      <c r="DZR2" s="425"/>
      <c r="DZS2" s="425"/>
      <c r="DZT2" s="425"/>
      <c r="DZU2" s="424"/>
      <c r="DZV2" s="424"/>
      <c r="DZW2" s="425"/>
      <c r="DZX2" s="425"/>
      <c r="DZY2" s="425"/>
      <c r="DZZ2" s="425"/>
      <c r="EAA2" s="425"/>
      <c r="EAB2" s="425"/>
      <c r="EAC2" s="424"/>
      <c r="EAD2" s="424"/>
      <c r="EAE2" s="425"/>
      <c r="EAF2" s="425"/>
      <c r="EAG2" s="425"/>
      <c r="EAH2" s="425"/>
      <c r="EAI2" s="425"/>
      <c r="EAJ2" s="425"/>
      <c r="EAK2" s="424"/>
      <c r="EAL2" s="424"/>
      <c r="EAM2" s="425"/>
      <c r="EAN2" s="425"/>
      <c r="EAO2" s="425"/>
      <c r="EAP2" s="425"/>
      <c r="EAQ2" s="425"/>
      <c r="EAR2" s="425"/>
      <c r="EAS2" s="424"/>
      <c r="EAT2" s="424"/>
      <c r="EAU2" s="425"/>
      <c r="EAV2" s="425"/>
      <c r="EAW2" s="425"/>
      <c r="EAX2" s="425"/>
      <c r="EAY2" s="425"/>
      <c r="EAZ2" s="425"/>
      <c r="EBA2" s="424"/>
      <c r="EBB2" s="424"/>
      <c r="EBC2" s="425"/>
      <c r="EBD2" s="425"/>
      <c r="EBE2" s="425"/>
      <c r="EBF2" s="425"/>
      <c r="EBG2" s="425"/>
      <c r="EBH2" s="425"/>
      <c r="EBI2" s="424"/>
      <c r="EBJ2" s="424"/>
      <c r="EBK2" s="425"/>
      <c r="EBL2" s="425"/>
      <c r="EBM2" s="425"/>
      <c r="EBN2" s="425"/>
      <c r="EBO2" s="425"/>
      <c r="EBP2" s="425"/>
      <c r="EBQ2" s="424"/>
      <c r="EBR2" s="424"/>
      <c r="EBS2" s="425"/>
      <c r="EBT2" s="425"/>
      <c r="EBU2" s="425"/>
      <c r="EBV2" s="425"/>
      <c r="EBW2" s="425"/>
      <c r="EBX2" s="425"/>
      <c r="EBY2" s="424"/>
      <c r="EBZ2" s="424"/>
      <c r="ECA2" s="425"/>
      <c r="ECB2" s="425"/>
      <c r="ECC2" s="425"/>
      <c r="ECD2" s="425"/>
      <c r="ECE2" s="425"/>
      <c r="ECF2" s="425"/>
      <c r="ECG2" s="424"/>
      <c r="ECH2" s="424"/>
      <c r="ECI2" s="425"/>
      <c r="ECJ2" s="425"/>
      <c r="ECK2" s="425"/>
      <c r="ECL2" s="425"/>
      <c r="ECM2" s="425"/>
      <c r="ECN2" s="425"/>
      <c r="ECO2" s="424"/>
      <c r="ECP2" s="424"/>
      <c r="ECQ2" s="425"/>
      <c r="ECR2" s="425"/>
      <c r="ECS2" s="425"/>
      <c r="ECT2" s="425"/>
      <c r="ECU2" s="425"/>
      <c r="ECV2" s="425"/>
      <c r="ECW2" s="424"/>
      <c r="ECX2" s="424"/>
      <c r="ECY2" s="425"/>
      <c r="ECZ2" s="425"/>
      <c r="EDA2" s="425"/>
      <c r="EDB2" s="425"/>
      <c r="EDC2" s="425"/>
      <c r="EDD2" s="425"/>
      <c r="EDE2" s="424"/>
      <c r="EDF2" s="424"/>
      <c r="EDG2" s="425"/>
      <c r="EDH2" s="425"/>
      <c r="EDI2" s="425"/>
      <c r="EDJ2" s="425"/>
      <c r="EDK2" s="425"/>
      <c r="EDL2" s="425"/>
      <c r="EDM2" s="424"/>
      <c r="EDN2" s="424"/>
      <c r="EDO2" s="425"/>
      <c r="EDP2" s="425"/>
      <c r="EDQ2" s="425"/>
      <c r="EDR2" s="425"/>
      <c r="EDS2" s="425"/>
      <c r="EDT2" s="425"/>
      <c r="EDU2" s="424"/>
      <c r="EDV2" s="424"/>
      <c r="EDW2" s="425"/>
      <c r="EDX2" s="425"/>
      <c r="EDY2" s="425"/>
      <c r="EDZ2" s="425"/>
      <c r="EEA2" s="425"/>
      <c r="EEB2" s="425"/>
      <c r="EEC2" s="424"/>
      <c r="EED2" s="424"/>
      <c r="EEE2" s="425"/>
      <c r="EEF2" s="425"/>
      <c r="EEG2" s="425"/>
      <c r="EEH2" s="425"/>
      <c r="EEI2" s="425"/>
      <c r="EEJ2" s="425"/>
      <c r="EEK2" s="424"/>
      <c r="EEL2" s="424"/>
      <c r="EEM2" s="425"/>
      <c r="EEN2" s="425"/>
      <c r="EEO2" s="425"/>
      <c r="EEP2" s="425"/>
      <c r="EEQ2" s="425"/>
      <c r="EER2" s="425"/>
      <c r="EES2" s="424"/>
      <c r="EET2" s="424"/>
      <c r="EEU2" s="425"/>
      <c r="EEV2" s="425"/>
      <c r="EEW2" s="425"/>
      <c r="EEX2" s="425"/>
      <c r="EEY2" s="425"/>
      <c r="EEZ2" s="425"/>
      <c r="EFA2" s="424"/>
      <c r="EFB2" s="424"/>
      <c r="EFC2" s="425"/>
      <c r="EFD2" s="425"/>
      <c r="EFE2" s="425"/>
      <c r="EFF2" s="425"/>
      <c r="EFG2" s="425"/>
      <c r="EFH2" s="425"/>
      <c r="EFI2" s="424"/>
      <c r="EFJ2" s="424"/>
      <c r="EFK2" s="425"/>
      <c r="EFL2" s="425"/>
      <c r="EFM2" s="425"/>
      <c r="EFN2" s="425"/>
      <c r="EFO2" s="425"/>
      <c r="EFP2" s="425"/>
      <c r="EFQ2" s="424"/>
      <c r="EFR2" s="424"/>
      <c r="EFS2" s="425"/>
      <c r="EFT2" s="425"/>
      <c r="EFU2" s="425"/>
      <c r="EFV2" s="425"/>
      <c r="EFW2" s="425"/>
      <c r="EFX2" s="425"/>
      <c r="EFY2" s="424"/>
      <c r="EFZ2" s="424"/>
      <c r="EGA2" s="425"/>
      <c r="EGB2" s="425"/>
      <c r="EGC2" s="425"/>
      <c r="EGD2" s="425"/>
      <c r="EGE2" s="425"/>
      <c r="EGF2" s="425"/>
      <c r="EGG2" s="424"/>
      <c r="EGH2" s="424"/>
      <c r="EGI2" s="425"/>
      <c r="EGJ2" s="425"/>
      <c r="EGK2" s="425"/>
      <c r="EGL2" s="425"/>
      <c r="EGM2" s="425"/>
      <c r="EGN2" s="425"/>
      <c r="EGO2" s="424"/>
      <c r="EGP2" s="424"/>
      <c r="EGQ2" s="425"/>
      <c r="EGR2" s="425"/>
      <c r="EGS2" s="425"/>
      <c r="EGT2" s="425"/>
      <c r="EGU2" s="425"/>
      <c r="EGV2" s="425"/>
      <c r="EGW2" s="424"/>
      <c r="EGX2" s="424"/>
      <c r="EGY2" s="425"/>
      <c r="EGZ2" s="425"/>
      <c r="EHA2" s="425"/>
      <c r="EHB2" s="425"/>
      <c r="EHC2" s="425"/>
      <c r="EHD2" s="425"/>
      <c r="EHE2" s="424"/>
      <c r="EHF2" s="424"/>
      <c r="EHG2" s="425"/>
      <c r="EHH2" s="425"/>
      <c r="EHI2" s="425"/>
      <c r="EHJ2" s="425"/>
      <c r="EHK2" s="425"/>
      <c r="EHL2" s="425"/>
      <c r="EHM2" s="424"/>
      <c r="EHN2" s="424"/>
      <c r="EHO2" s="425"/>
      <c r="EHP2" s="425"/>
      <c r="EHQ2" s="425"/>
      <c r="EHR2" s="425"/>
      <c r="EHS2" s="425"/>
      <c r="EHT2" s="425"/>
      <c r="EHU2" s="424"/>
      <c r="EHV2" s="424"/>
      <c r="EHW2" s="425"/>
      <c r="EHX2" s="425"/>
      <c r="EHY2" s="425"/>
      <c r="EHZ2" s="425"/>
      <c r="EIA2" s="425"/>
      <c r="EIB2" s="425"/>
      <c r="EIC2" s="424"/>
      <c r="EID2" s="424"/>
      <c r="EIE2" s="425"/>
      <c r="EIF2" s="425"/>
      <c r="EIG2" s="425"/>
      <c r="EIH2" s="425"/>
      <c r="EII2" s="425"/>
      <c r="EIJ2" s="425"/>
      <c r="EIK2" s="424"/>
      <c r="EIL2" s="424"/>
      <c r="EIM2" s="425"/>
      <c r="EIN2" s="425"/>
      <c r="EIO2" s="425"/>
      <c r="EIP2" s="425"/>
      <c r="EIQ2" s="425"/>
      <c r="EIR2" s="425"/>
      <c r="EIS2" s="424"/>
      <c r="EIT2" s="424"/>
      <c r="EIU2" s="425"/>
      <c r="EIV2" s="425"/>
      <c r="EIW2" s="425"/>
      <c r="EIX2" s="425"/>
      <c r="EIY2" s="425"/>
      <c r="EIZ2" s="425"/>
      <c r="EJA2" s="424"/>
      <c r="EJB2" s="424"/>
      <c r="EJC2" s="425"/>
      <c r="EJD2" s="425"/>
      <c r="EJE2" s="425"/>
      <c r="EJF2" s="425"/>
      <c r="EJG2" s="425"/>
      <c r="EJH2" s="425"/>
      <c r="EJI2" s="424"/>
      <c r="EJJ2" s="424"/>
      <c r="EJK2" s="425"/>
      <c r="EJL2" s="425"/>
      <c r="EJM2" s="425"/>
      <c r="EJN2" s="425"/>
      <c r="EJO2" s="425"/>
      <c r="EJP2" s="425"/>
      <c r="EJQ2" s="424"/>
      <c r="EJR2" s="424"/>
      <c r="EJS2" s="425"/>
      <c r="EJT2" s="425"/>
      <c r="EJU2" s="425"/>
      <c r="EJV2" s="425"/>
      <c r="EJW2" s="425"/>
      <c r="EJX2" s="425"/>
      <c r="EJY2" s="424"/>
      <c r="EJZ2" s="424"/>
      <c r="EKA2" s="425"/>
      <c r="EKB2" s="425"/>
      <c r="EKC2" s="425"/>
      <c r="EKD2" s="425"/>
      <c r="EKE2" s="425"/>
      <c r="EKF2" s="425"/>
      <c r="EKG2" s="424"/>
      <c r="EKH2" s="424"/>
      <c r="EKI2" s="425"/>
      <c r="EKJ2" s="425"/>
      <c r="EKK2" s="425"/>
      <c r="EKL2" s="425"/>
      <c r="EKM2" s="425"/>
      <c r="EKN2" s="425"/>
      <c r="EKO2" s="424"/>
      <c r="EKP2" s="424"/>
      <c r="EKQ2" s="425"/>
      <c r="EKR2" s="425"/>
      <c r="EKS2" s="425"/>
      <c r="EKT2" s="425"/>
      <c r="EKU2" s="425"/>
      <c r="EKV2" s="425"/>
      <c r="EKW2" s="424"/>
      <c r="EKX2" s="424"/>
      <c r="EKY2" s="425"/>
      <c r="EKZ2" s="425"/>
      <c r="ELA2" s="425"/>
      <c r="ELB2" s="425"/>
      <c r="ELC2" s="425"/>
      <c r="ELD2" s="425"/>
      <c r="ELE2" s="424"/>
      <c r="ELF2" s="424"/>
      <c r="ELG2" s="425"/>
      <c r="ELH2" s="425"/>
      <c r="ELI2" s="425"/>
      <c r="ELJ2" s="425"/>
      <c r="ELK2" s="425"/>
      <c r="ELL2" s="425"/>
      <c r="ELM2" s="424"/>
      <c r="ELN2" s="424"/>
      <c r="ELO2" s="425"/>
      <c r="ELP2" s="425"/>
      <c r="ELQ2" s="425"/>
      <c r="ELR2" s="425"/>
      <c r="ELS2" s="425"/>
      <c r="ELT2" s="425"/>
      <c r="ELU2" s="424"/>
      <c r="ELV2" s="424"/>
      <c r="ELW2" s="425"/>
      <c r="ELX2" s="425"/>
      <c r="ELY2" s="425"/>
      <c r="ELZ2" s="425"/>
      <c r="EMA2" s="425"/>
      <c r="EMB2" s="425"/>
      <c r="EMC2" s="424"/>
      <c r="EMD2" s="424"/>
      <c r="EME2" s="425"/>
      <c r="EMF2" s="425"/>
      <c r="EMG2" s="425"/>
      <c r="EMH2" s="425"/>
      <c r="EMI2" s="425"/>
      <c r="EMJ2" s="425"/>
      <c r="EMK2" s="424"/>
      <c r="EML2" s="424"/>
      <c r="EMM2" s="425"/>
      <c r="EMN2" s="425"/>
      <c r="EMO2" s="425"/>
      <c r="EMP2" s="425"/>
      <c r="EMQ2" s="425"/>
      <c r="EMR2" s="425"/>
      <c r="EMS2" s="424"/>
      <c r="EMT2" s="424"/>
      <c r="EMU2" s="425"/>
      <c r="EMV2" s="425"/>
      <c r="EMW2" s="425"/>
      <c r="EMX2" s="425"/>
      <c r="EMY2" s="425"/>
      <c r="EMZ2" s="425"/>
      <c r="ENA2" s="424"/>
      <c r="ENB2" s="424"/>
      <c r="ENC2" s="425"/>
      <c r="END2" s="425"/>
      <c r="ENE2" s="425"/>
      <c r="ENF2" s="425"/>
      <c r="ENG2" s="425"/>
      <c r="ENH2" s="425"/>
      <c r="ENI2" s="424"/>
      <c r="ENJ2" s="424"/>
      <c r="ENK2" s="425"/>
      <c r="ENL2" s="425"/>
      <c r="ENM2" s="425"/>
      <c r="ENN2" s="425"/>
      <c r="ENO2" s="425"/>
      <c r="ENP2" s="425"/>
      <c r="ENQ2" s="424"/>
      <c r="ENR2" s="424"/>
      <c r="ENS2" s="425"/>
      <c r="ENT2" s="425"/>
      <c r="ENU2" s="425"/>
      <c r="ENV2" s="425"/>
      <c r="ENW2" s="425"/>
      <c r="ENX2" s="425"/>
      <c r="ENY2" s="424"/>
      <c r="ENZ2" s="424"/>
      <c r="EOA2" s="425"/>
      <c r="EOB2" s="425"/>
      <c r="EOC2" s="425"/>
      <c r="EOD2" s="425"/>
      <c r="EOE2" s="425"/>
      <c r="EOF2" s="425"/>
      <c r="EOG2" s="424"/>
      <c r="EOH2" s="424"/>
      <c r="EOI2" s="425"/>
      <c r="EOJ2" s="425"/>
      <c r="EOK2" s="425"/>
      <c r="EOL2" s="425"/>
      <c r="EOM2" s="425"/>
      <c r="EON2" s="425"/>
      <c r="EOO2" s="424"/>
      <c r="EOP2" s="424"/>
      <c r="EOQ2" s="425"/>
      <c r="EOR2" s="425"/>
      <c r="EOS2" s="425"/>
      <c r="EOT2" s="425"/>
      <c r="EOU2" s="425"/>
      <c r="EOV2" s="425"/>
      <c r="EOW2" s="424"/>
      <c r="EOX2" s="424"/>
      <c r="EOY2" s="425"/>
      <c r="EOZ2" s="425"/>
      <c r="EPA2" s="425"/>
      <c r="EPB2" s="425"/>
      <c r="EPC2" s="425"/>
      <c r="EPD2" s="425"/>
      <c r="EPE2" s="424"/>
      <c r="EPF2" s="424"/>
      <c r="EPG2" s="425"/>
      <c r="EPH2" s="425"/>
      <c r="EPI2" s="425"/>
      <c r="EPJ2" s="425"/>
      <c r="EPK2" s="425"/>
      <c r="EPL2" s="425"/>
      <c r="EPM2" s="424"/>
      <c r="EPN2" s="424"/>
      <c r="EPO2" s="425"/>
      <c r="EPP2" s="425"/>
      <c r="EPQ2" s="425"/>
      <c r="EPR2" s="425"/>
      <c r="EPS2" s="425"/>
      <c r="EPT2" s="425"/>
      <c r="EPU2" s="424"/>
      <c r="EPV2" s="424"/>
      <c r="EPW2" s="425"/>
      <c r="EPX2" s="425"/>
      <c r="EPY2" s="425"/>
      <c r="EPZ2" s="425"/>
      <c r="EQA2" s="425"/>
      <c r="EQB2" s="425"/>
      <c r="EQC2" s="424"/>
      <c r="EQD2" s="424"/>
      <c r="EQE2" s="425"/>
      <c r="EQF2" s="425"/>
      <c r="EQG2" s="425"/>
      <c r="EQH2" s="425"/>
      <c r="EQI2" s="425"/>
      <c r="EQJ2" s="425"/>
      <c r="EQK2" s="424"/>
      <c r="EQL2" s="424"/>
      <c r="EQM2" s="425"/>
      <c r="EQN2" s="425"/>
      <c r="EQO2" s="425"/>
      <c r="EQP2" s="425"/>
      <c r="EQQ2" s="425"/>
      <c r="EQR2" s="425"/>
      <c r="EQS2" s="424"/>
      <c r="EQT2" s="424"/>
      <c r="EQU2" s="425"/>
      <c r="EQV2" s="425"/>
      <c r="EQW2" s="425"/>
      <c r="EQX2" s="425"/>
      <c r="EQY2" s="425"/>
      <c r="EQZ2" s="425"/>
      <c r="ERA2" s="424"/>
      <c r="ERB2" s="424"/>
      <c r="ERC2" s="425"/>
      <c r="ERD2" s="425"/>
      <c r="ERE2" s="425"/>
      <c r="ERF2" s="425"/>
      <c r="ERG2" s="425"/>
      <c r="ERH2" s="425"/>
      <c r="ERI2" s="424"/>
      <c r="ERJ2" s="424"/>
      <c r="ERK2" s="425"/>
      <c r="ERL2" s="425"/>
      <c r="ERM2" s="425"/>
      <c r="ERN2" s="425"/>
      <c r="ERO2" s="425"/>
      <c r="ERP2" s="425"/>
      <c r="ERQ2" s="424"/>
      <c r="ERR2" s="424"/>
      <c r="ERS2" s="425"/>
      <c r="ERT2" s="425"/>
      <c r="ERU2" s="425"/>
      <c r="ERV2" s="425"/>
      <c r="ERW2" s="425"/>
      <c r="ERX2" s="425"/>
      <c r="ERY2" s="424"/>
      <c r="ERZ2" s="424"/>
      <c r="ESA2" s="425"/>
      <c r="ESB2" s="425"/>
      <c r="ESC2" s="425"/>
      <c r="ESD2" s="425"/>
      <c r="ESE2" s="425"/>
      <c r="ESF2" s="425"/>
      <c r="ESG2" s="424"/>
      <c r="ESH2" s="424"/>
      <c r="ESI2" s="425"/>
      <c r="ESJ2" s="425"/>
      <c r="ESK2" s="425"/>
      <c r="ESL2" s="425"/>
      <c r="ESM2" s="425"/>
      <c r="ESN2" s="425"/>
      <c r="ESO2" s="424"/>
      <c r="ESP2" s="424"/>
      <c r="ESQ2" s="425"/>
      <c r="ESR2" s="425"/>
      <c r="ESS2" s="425"/>
      <c r="EST2" s="425"/>
      <c r="ESU2" s="425"/>
      <c r="ESV2" s="425"/>
      <c r="ESW2" s="424"/>
      <c r="ESX2" s="424"/>
      <c r="ESY2" s="425"/>
      <c r="ESZ2" s="425"/>
      <c r="ETA2" s="425"/>
      <c r="ETB2" s="425"/>
      <c r="ETC2" s="425"/>
      <c r="ETD2" s="425"/>
      <c r="ETE2" s="424"/>
      <c r="ETF2" s="424"/>
      <c r="ETG2" s="425"/>
      <c r="ETH2" s="425"/>
      <c r="ETI2" s="425"/>
      <c r="ETJ2" s="425"/>
      <c r="ETK2" s="425"/>
      <c r="ETL2" s="425"/>
      <c r="ETM2" s="424"/>
      <c r="ETN2" s="424"/>
      <c r="ETO2" s="425"/>
      <c r="ETP2" s="425"/>
      <c r="ETQ2" s="425"/>
      <c r="ETR2" s="425"/>
      <c r="ETS2" s="425"/>
      <c r="ETT2" s="425"/>
      <c r="ETU2" s="424"/>
      <c r="ETV2" s="424"/>
      <c r="ETW2" s="425"/>
      <c r="ETX2" s="425"/>
      <c r="ETY2" s="425"/>
      <c r="ETZ2" s="425"/>
      <c r="EUA2" s="425"/>
      <c r="EUB2" s="425"/>
      <c r="EUC2" s="424"/>
      <c r="EUD2" s="424"/>
      <c r="EUE2" s="425"/>
      <c r="EUF2" s="425"/>
      <c r="EUG2" s="425"/>
      <c r="EUH2" s="425"/>
      <c r="EUI2" s="425"/>
      <c r="EUJ2" s="425"/>
      <c r="EUK2" s="424"/>
      <c r="EUL2" s="424"/>
      <c r="EUM2" s="425"/>
      <c r="EUN2" s="425"/>
      <c r="EUO2" s="425"/>
      <c r="EUP2" s="425"/>
      <c r="EUQ2" s="425"/>
      <c r="EUR2" s="425"/>
      <c r="EUS2" s="424"/>
      <c r="EUT2" s="424"/>
      <c r="EUU2" s="425"/>
      <c r="EUV2" s="425"/>
      <c r="EUW2" s="425"/>
      <c r="EUX2" s="425"/>
      <c r="EUY2" s="425"/>
      <c r="EUZ2" s="425"/>
      <c r="EVA2" s="424"/>
      <c r="EVB2" s="424"/>
      <c r="EVC2" s="425"/>
      <c r="EVD2" s="425"/>
      <c r="EVE2" s="425"/>
      <c r="EVF2" s="425"/>
      <c r="EVG2" s="425"/>
      <c r="EVH2" s="425"/>
      <c r="EVI2" s="424"/>
      <c r="EVJ2" s="424"/>
      <c r="EVK2" s="425"/>
      <c r="EVL2" s="425"/>
      <c r="EVM2" s="425"/>
      <c r="EVN2" s="425"/>
      <c r="EVO2" s="425"/>
      <c r="EVP2" s="425"/>
      <c r="EVQ2" s="424"/>
      <c r="EVR2" s="424"/>
      <c r="EVS2" s="425"/>
      <c r="EVT2" s="425"/>
      <c r="EVU2" s="425"/>
      <c r="EVV2" s="425"/>
      <c r="EVW2" s="425"/>
      <c r="EVX2" s="425"/>
      <c r="EVY2" s="424"/>
      <c r="EVZ2" s="424"/>
      <c r="EWA2" s="425"/>
      <c r="EWB2" s="425"/>
      <c r="EWC2" s="425"/>
      <c r="EWD2" s="425"/>
      <c r="EWE2" s="425"/>
      <c r="EWF2" s="425"/>
      <c r="EWG2" s="424"/>
      <c r="EWH2" s="424"/>
      <c r="EWI2" s="425"/>
      <c r="EWJ2" s="425"/>
      <c r="EWK2" s="425"/>
      <c r="EWL2" s="425"/>
      <c r="EWM2" s="425"/>
      <c r="EWN2" s="425"/>
      <c r="EWO2" s="424"/>
      <c r="EWP2" s="424"/>
      <c r="EWQ2" s="425"/>
      <c r="EWR2" s="425"/>
      <c r="EWS2" s="425"/>
      <c r="EWT2" s="425"/>
      <c r="EWU2" s="425"/>
      <c r="EWV2" s="425"/>
      <c r="EWW2" s="424"/>
      <c r="EWX2" s="424"/>
      <c r="EWY2" s="425"/>
      <c r="EWZ2" s="425"/>
      <c r="EXA2" s="425"/>
      <c r="EXB2" s="425"/>
      <c r="EXC2" s="425"/>
      <c r="EXD2" s="425"/>
      <c r="EXE2" s="424"/>
      <c r="EXF2" s="424"/>
      <c r="EXG2" s="425"/>
      <c r="EXH2" s="425"/>
      <c r="EXI2" s="425"/>
      <c r="EXJ2" s="425"/>
      <c r="EXK2" s="425"/>
      <c r="EXL2" s="425"/>
      <c r="EXM2" s="424"/>
      <c r="EXN2" s="424"/>
      <c r="EXO2" s="425"/>
      <c r="EXP2" s="425"/>
      <c r="EXQ2" s="425"/>
      <c r="EXR2" s="425"/>
      <c r="EXS2" s="425"/>
      <c r="EXT2" s="425"/>
      <c r="EXU2" s="424"/>
      <c r="EXV2" s="424"/>
      <c r="EXW2" s="425"/>
      <c r="EXX2" s="425"/>
      <c r="EXY2" s="425"/>
      <c r="EXZ2" s="425"/>
      <c r="EYA2" s="425"/>
      <c r="EYB2" s="425"/>
      <c r="EYC2" s="424"/>
      <c r="EYD2" s="424"/>
      <c r="EYE2" s="425"/>
      <c r="EYF2" s="425"/>
      <c r="EYG2" s="425"/>
      <c r="EYH2" s="425"/>
      <c r="EYI2" s="425"/>
      <c r="EYJ2" s="425"/>
      <c r="EYK2" s="424"/>
      <c r="EYL2" s="424"/>
      <c r="EYM2" s="425"/>
      <c r="EYN2" s="425"/>
      <c r="EYO2" s="425"/>
      <c r="EYP2" s="425"/>
      <c r="EYQ2" s="425"/>
      <c r="EYR2" s="425"/>
      <c r="EYS2" s="424"/>
      <c r="EYT2" s="424"/>
      <c r="EYU2" s="425"/>
      <c r="EYV2" s="425"/>
      <c r="EYW2" s="425"/>
      <c r="EYX2" s="425"/>
      <c r="EYY2" s="425"/>
      <c r="EYZ2" s="425"/>
      <c r="EZA2" s="424"/>
      <c r="EZB2" s="424"/>
      <c r="EZC2" s="425"/>
      <c r="EZD2" s="425"/>
      <c r="EZE2" s="425"/>
      <c r="EZF2" s="425"/>
      <c r="EZG2" s="425"/>
      <c r="EZH2" s="425"/>
      <c r="EZI2" s="424"/>
      <c r="EZJ2" s="424"/>
      <c r="EZK2" s="425"/>
      <c r="EZL2" s="425"/>
      <c r="EZM2" s="425"/>
      <c r="EZN2" s="425"/>
      <c r="EZO2" s="425"/>
      <c r="EZP2" s="425"/>
      <c r="EZQ2" s="424"/>
      <c r="EZR2" s="424"/>
      <c r="EZS2" s="425"/>
      <c r="EZT2" s="425"/>
      <c r="EZU2" s="425"/>
      <c r="EZV2" s="425"/>
      <c r="EZW2" s="425"/>
      <c r="EZX2" s="425"/>
      <c r="EZY2" s="424"/>
      <c r="EZZ2" s="424"/>
      <c r="FAA2" s="425"/>
      <c r="FAB2" s="425"/>
      <c r="FAC2" s="425"/>
      <c r="FAD2" s="425"/>
      <c r="FAE2" s="425"/>
      <c r="FAF2" s="425"/>
      <c r="FAG2" s="424"/>
      <c r="FAH2" s="424"/>
      <c r="FAI2" s="425"/>
      <c r="FAJ2" s="425"/>
      <c r="FAK2" s="425"/>
      <c r="FAL2" s="425"/>
      <c r="FAM2" s="425"/>
      <c r="FAN2" s="425"/>
      <c r="FAO2" s="424"/>
      <c r="FAP2" s="424"/>
      <c r="FAQ2" s="425"/>
      <c r="FAR2" s="425"/>
      <c r="FAS2" s="425"/>
      <c r="FAT2" s="425"/>
      <c r="FAU2" s="425"/>
      <c r="FAV2" s="425"/>
      <c r="FAW2" s="424"/>
      <c r="FAX2" s="424"/>
      <c r="FAY2" s="425"/>
      <c r="FAZ2" s="425"/>
      <c r="FBA2" s="425"/>
      <c r="FBB2" s="425"/>
      <c r="FBC2" s="425"/>
      <c r="FBD2" s="425"/>
      <c r="FBE2" s="424"/>
      <c r="FBF2" s="424"/>
      <c r="FBG2" s="425"/>
      <c r="FBH2" s="425"/>
      <c r="FBI2" s="425"/>
      <c r="FBJ2" s="425"/>
      <c r="FBK2" s="425"/>
      <c r="FBL2" s="425"/>
      <c r="FBM2" s="424"/>
      <c r="FBN2" s="424"/>
      <c r="FBO2" s="425"/>
      <c r="FBP2" s="425"/>
      <c r="FBQ2" s="425"/>
      <c r="FBR2" s="425"/>
      <c r="FBS2" s="425"/>
      <c r="FBT2" s="425"/>
      <c r="FBU2" s="424"/>
      <c r="FBV2" s="424"/>
      <c r="FBW2" s="425"/>
      <c r="FBX2" s="425"/>
      <c r="FBY2" s="425"/>
      <c r="FBZ2" s="425"/>
      <c r="FCA2" s="425"/>
      <c r="FCB2" s="425"/>
      <c r="FCC2" s="424"/>
      <c r="FCD2" s="424"/>
      <c r="FCE2" s="425"/>
      <c r="FCF2" s="425"/>
      <c r="FCG2" s="425"/>
      <c r="FCH2" s="425"/>
      <c r="FCI2" s="425"/>
      <c r="FCJ2" s="425"/>
      <c r="FCK2" s="424"/>
      <c r="FCL2" s="424"/>
      <c r="FCM2" s="425"/>
      <c r="FCN2" s="425"/>
      <c r="FCO2" s="425"/>
      <c r="FCP2" s="425"/>
      <c r="FCQ2" s="425"/>
      <c r="FCR2" s="425"/>
      <c r="FCS2" s="424"/>
      <c r="FCT2" s="424"/>
      <c r="FCU2" s="425"/>
      <c r="FCV2" s="425"/>
      <c r="FCW2" s="425"/>
      <c r="FCX2" s="425"/>
      <c r="FCY2" s="425"/>
      <c r="FCZ2" s="425"/>
      <c r="FDA2" s="424"/>
      <c r="FDB2" s="424"/>
      <c r="FDC2" s="425"/>
      <c r="FDD2" s="425"/>
      <c r="FDE2" s="425"/>
      <c r="FDF2" s="425"/>
      <c r="FDG2" s="425"/>
      <c r="FDH2" s="425"/>
      <c r="FDI2" s="424"/>
      <c r="FDJ2" s="424"/>
      <c r="FDK2" s="425"/>
      <c r="FDL2" s="425"/>
      <c r="FDM2" s="425"/>
      <c r="FDN2" s="425"/>
      <c r="FDO2" s="425"/>
      <c r="FDP2" s="425"/>
      <c r="FDQ2" s="424"/>
      <c r="FDR2" s="424"/>
      <c r="FDS2" s="425"/>
      <c r="FDT2" s="425"/>
      <c r="FDU2" s="425"/>
      <c r="FDV2" s="425"/>
      <c r="FDW2" s="425"/>
      <c r="FDX2" s="425"/>
      <c r="FDY2" s="424"/>
      <c r="FDZ2" s="424"/>
      <c r="FEA2" s="425"/>
      <c r="FEB2" s="425"/>
      <c r="FEC2" s="425"/>
      <c r="FED2" s="425"/>
      <c r="FEE2" s="425"/>
      <c r="FEF2" s="425"/>
      <c r="FEG2" s="424"/>
      <c r="FEH2" s="424"/>
      <c r="FEI2" s="425"/>
      <c r="FEJ2" s="425"/>
      <c r="FEK2" s="425"/>
      <c r="FEL2" s="425"/>
      <c r="FEM2" s="425"/>
      <c r="FEN2" s="425"/>
      <c r="FEO2" s="424"/>
      <c r="FEP2" s="424"/>
      <c r="FEQ2" s="425"/>
      <c r="FER2" s="425"/>
      <c r="FES2" s="425"/>
      <c r="FET2" s="425"/>
      <c r="FEU2" s="425"/>
      <c r="FEV2" s="425"/>
      <c r="FEW2" s="424"/>
      <c r="FEX2" s="424"/>
      <c r="FEY2" s="425"/>
      <c r="FEZ2" s="425"/>
      <c r="FFA2" s="425"/>
      <c r="FFB2" s="425"/>
      <c r="FFC2" s="425"/>
      <c r="FFD2" s="425"/>
      <c r="FFE2" s="424"/>
      <c r="FFF2" s="424"/>
      <c r="FFG2" s="425"/>
      <c r="FFH2" s="425"/>
      <c r="FFI2" s="425"/>
      <c r="FFJ2" s="425"/>
      <c r="FFK2" s="425"/>
      <c r="FFL2" s="425"/>
      <c r="FFM2" s="424"/>
      <c r="FFN2" s="424"/>
      <c r="FFO2" s="425"/>
      <c r="FFP2" s="425"/>
      <c r="FFQ2" s="425"/>
      <c r="FFR2" s="425"/>
      <c r="FFS2" s="425"/>
      <c r="FFT2" s="425"/>
      <c r="FFU2" s="424"/>
      <c r="FFV2" s="424"/>
      <c r="FFW2" s="425"/>
      <c r="FFX2" s="425"/>
      <c r="FFY2" s="425"/>
      <c r="FFZ2" s="425"/>
      <c r="FGA2" s="425"/>
      <c r="FGB2" s="425"/>
      <c r="FGC2" s="424"/>
      <c r="FGD2" s="424"/>
      <c r="FGE2" s="425"/>
      <c r="FGF2" s="425"/>
      <c r="FGG2" s="425"/>
      <c r="FGH2" s="425"/>
      <c r="FGI2" s="425"/>
      <c r="FGJ2" s="425"/>
      <c r="FGK2" s="424"/>
      <c r="FGL2" s="424"/>
      <c r="FGM2" s="425"/>
      <c r="FGN2" s="425"/>
      <c r="FGO2" s="425"/>
      <c r="FGP2" s="425"/>
      <c r="FGQ2" s="425"/>
      <c r="FGR2" s="425"/>
      <c r="FGS2" s="424"/>
      <c r="FGT2" s="424"/>
      <c r="FGU2" s="425"/>
      <c r="FGV2" s="425"/>
      <c r="FGW2" s="425"/>
      <c r="FGX2" s="425"/>
      <c r="FGY2" s="425"/>
      <c r="FGZ2" s="425"/>
      <c r="FHA2" s="424"/>
      <c r="FHB2" s="424"/>
      <c r="FHC2" s="425"/>
      <c r="FHD2" s="425"/>
      <c r="FHE2" s="425"/>
      <c r="FHF2" s="425"/>
      <c r="FHG2" s="425"/>
      <c r="FHH2" s="425"/>
      <c r="FHI2" s="424"/>
      <c r="FHJ2" s="424"/>
      <c r="FHK2" s="425"/>
      <c r="FHL2" s="425"/>
      <c r="FHM2" s="425"/>
      <c r="FHN2" s="425"/>
      <c r="FHO2" s="425"/>
      <c r="FHP2" s="425"/>
      <c r="FHQ2" s="424"/>
      <c r="FHR2" s="424"/>
      <c r="FHS2" s="425"/>
      <c r="FHT2" s="425"/>
      <c r="FHU2" s="425"/>
      <c r="FHV2" s="425"/>
      <c r="FHW2" s="425"/>
      <c r="FHX2" s="425"/>
      <c r="FHY2" s="424"/>
      <c r="FHZ2" s="424"/>
      <c r="FIA2" s="425"/>
      <c r="FIB2" s="425"/>
      <c r="FIC2" s="425"/>
      <c r="FID2" s="425"/>
      <c r="FIE2" s="425"/>
      <c r="FIF2" s="425"/>
      <c r="FIG2" s="424"/>
      <c r="FIH2" s="424"/>
      <c r="FII2" s="425"/>
      <c r="FIJ2" s="425"/>
      <c r="FIK2" s="425"/>
      <c r="FIL2" s="425"/>
      <c r="FIM2" s="425"/>
      <c r="FIN2" s="425"/>
      <c r="FIO2" s="424"/>
      <c r="FIP2" s="424"/>
      <c r="FIQ2" s="425"/>
      <c r="FIR2" s="425"/>
      <c r="FIS2" s="425"/>
      <c r="FIT2" s="425"/>
      <c r="FIU2" s="425"/>
      <c r="FIV2" s="425"/>
      <c r="FIW2" s="424"/>
      <c r="FIX2" s="424"/>
      <c r="FIY2" s="425"/>
      <c r="FIZ2" s="425"/>
      <c r="FJA2" s="425"/>
      <c r="FJB2" s="425"/>
      <c r="FJC2" s="425"/>
      <c r="FJD2" s="425"/>
      <c r="FJE2" s="424"/>
      <c r="FJF2" s="424"/>
      <c r="FJG2" s="425"/>
      <c r="FJH2" s="425"/>
      <c r="FJI2" s="425"/>
      <c r="FJJ2" s="425"/>
      <c r="FJK2" s="425"/>
      <c r="FJL2" s="425"/>
      <c r="FJM2" s="424"/>
      <c r="FJN2" s="424"/>
      <c r="FJO2" s="425"/>
      <c r="FJP2" s="425"/>
      <c r="FJQ2" s="425"/>
      <c r="FJR2" s="425"/>
      <c r="FJS2" s="425"/>
      <c r="FJT2" s="425"/>
      <c r="FJU2" s="424"/>
      <c r="FJV2" s="424"/>
      <c r="FJW2" s="425"/>
      <c r="FJX2" s="425"/>
      <c r="FJY2" s="425"/>
      <c r="FJZ2" s="425"/>
      <c r="FKA2" s="425"/>
      <c r="FKB2" s="425"/>
      <c r="FKC2" s="424"/>
      <c r="FKD2" s="424"/>
      <c r="FKE2" s="425"/>
      <c r="FKF2" s="425"/>
      <c r="FKG2" s="425"/>
      <c r="FKH2" s="425"/>
      <c r="FKI2" s="425"/>
      <c r="FKJ2" s="425"/>
      <c r="FKK2" s="424"/>
      <c r="FKL2" s="424"/>
      <c r="FKM2" s="425"/>
      <c r="FKN2" s="425"/>
      <c r="FKO2" s="425"/>
      <c r="FKP2" s="425"/>
      <c r="FKQ2" s="425"/>
      <c r="FKR2" s="425"/>
      <c r="FKS2" s="424"/>
      <c r="FKT2" s="424"/>
      <c r="FKU2" s="425"/>
      <c r="FKV2" s="425"/>
      <c r="FKW2" s="425"/>
      <c r="FKX2" s="425"/>
      <c r="FKY2" s="425"/>
      <c r="FKZ2" s="425"/>
      <c r="FLA2" s="424"/>
      <c r="FLB2" s="424"/>
      <c r="FLC2" s="425"/>
      <c r="FLD2" s="425"/>
      <c r="FLE2" s="425"/>
      <c r="FLF2" s="425"/>
      <c r="FLG2" s="425"/>
      <c r="FLH2" s="425"/>
      <c r="FLI2" s="424"/>
      <c r="FLJ2" s="424"/>
      <c r="FLK2" s="425"/>
      <c r="FLL2" s="425"/>
      <c r="FLM2" s="425"/>
      <c r="FLN2" s="425"/>
      <c r="FLO2" s="425"/>
      <c r="FLP2" s="425"/>
      <c r="FLQ2" s="424"/>
      <c r="FLR2" s="424"/>
      <c r="FLS2" s="425"/>
      <c r="FLT2" s="425"/>
      <c r="FLU2" s="425"/>
      <c r="FLV2" s="425"/>
      <c r="FLW2" s="425"/>
      <c r="FLX2" s="425"/>
      <c r="FLY2" s="424"/>
      <c r="FLZ2" s="424"/>
      <c r="FMA2" s="425"/>
      <c r="FMB2" s="425"/>
      <c r="FMC2" s="425"/>
      <c r="FMD2" s="425"/>
      <c r="FME2" s="425"/>
      <c r="FMF2" s="425"/>
      <c r="FMG2" s="424"/>
      <c r="FMH2" s="424"/>
      <c r="FMI2" s="425"/>
      <c r="FMJ2" s="425"/>
      <c r="FMK2" s="425"/>
      <c r="FML2" s="425"/>
      <c r="FMM2" s="425"/>
      <c r="FMN2" s="425"/>
      <c r="FMO2" s="424"/>
      <c r="FMP2" s="424"/>
      <c r="FMQ2" s="425"/>
      <c r="FMR2" s="425"/>
      <c r="FMS2" s="425"/>
      <c r="FMT2" s="425"/>
      <c r="FMU2" s="425"/>
      <c r="FMV2" s="425"/>
      <c r="FMW2" s="424"/>
      <c r="FMX2" s="424"/>
      <c r="FMY2" s="425"/>
      <c r="FMZ2" s="425"/>
      <c r="FNA2" s="425"/>
      <c r="FNB2" s="425"/>
      <c r="FNC2" s="425"/>
      <c r="FND2" s="425"/>
      <c r="FNE2" s="424"/>
      <c r="FNF2" s="424"/>
      <c r="FNG2" s="425"/>
      <c r="FNH2" s="425"/>
      <c r="FNI2" s="425"/>
      <c r="FNJ2" s="425"/>
      <c r="FNK2" s="425"/>
      <c r="FNL2" s="425"/>
      <c r="FNM2" s="424"/>
      <c r="FNN2" s="424"/>
      <c r="FNO2" s="425"/>
      <c r="FNP2" s="425"/>
      <c r="FNQ2" s="425"/>
      <c r="FNR2" s="425"/>
      <c r="FNS2" s="425"/>
      <c r="FNT2" s="425"/>
      <c r="FNU2" s="424"/>
      <c r="FNV2" s="424"/>
      <c r="FNW2" s="425"/>
      <c r="FNX2" s="425"/>
      <c r="FNY2" s="425"/>
      <c r="FNZ2" s="425"/>
      <c r="FOA2" s="425"/>
      <c r="FOB2" s="425"/>
      <c r="FOC2" s="424"/>
      <c r="FOD2" s="424"/>
      <c r="FOE2" s="425"/>
      <c r="FOF2" s="425"/>
      <c r="FOG2" s="425"/>
      <c r="FOH2" s="425"/>
      <c r="FOI2" s="425"/>
      <c r="FOJ2" s="425"/>
      <c r="FOK2" s="424"/>
      <c r="FOL2" s="424"/>
      <c r="FOM2" s="425"/>
      <c r="FON2" s="425"/>
      <c r="FOO2" s="425"/>
      <c r="FOP2" s="425"/>
      <c r="FOQ2" s="425"/>
      <c r="FOR2" s="425"/>
      <c r="FOS2" s="424"/>
      <c r="FOT2" s="424"/>
      <c r="FOU2" s="425"/>
      <c r="FOV2" s="425"/>
      <c r="FOW2" s="425"/>
      <c r="FOX2" s="425"/>
      <c r="FOY2" s="425"/>
      <c r="FOZ2" s="425"/>
      <c r="FPA2" s="424"/>
      <c r="FPB2" s="424"/>
      <c r="FPC2" s="425"/>
      <c r="FPD2" s="425"/>
      <c r="FPE2" s="425"/>
      <c r="FPF2" s="425"/>
      <c r="FPG2" s="425"/>
      <c r="FPH2" s="425"/>
      <c r="FPI2" s="424"/>
      <c r="FPJ2" s="424"/>
      <c r="FPK2" s="425"/>
      <c r="FPL2" s="425"/>
      <c r="FPM2" s="425"/>
      <c r="FPN2" s="425"/>
      <c r="FPO2" s="425"/>
      <c r="FPP2" s="425"/>
      <c r="FPQ2" s="424"/>
      <c r="FPR2" s="424"/>
      <c r="FPS2" s="425"/>
      <c r="FPT2" s="425"/>
      <c r="FPU2" s="425"/>
      <c r="FPV2" s="425"/>
      <c r="FPW2" s="425"/>
      <c r="FPX2" s="425"/>
      <c r="FPY2" s="424"/>
      <c r="FPZ2" s="424"/>
      <c r="FQA2" s="425"/>
      <c r="FQB2" s="425"/>
      <c r="FQC2" s="425"/>
      <c r="FQD2" s="425"/>
      <c r="FQE2" s="425"/>
      <c r="FQF2" s="425"/>
      <c r="FQG2" s="424"/>
      <c r="FQH2" s="424"/>
      <c r="FQI2" s="425"/>
      <c r="FQJ2" s="425"/>
      <c r="FQK2" s="425"/>
      <c r="FQL2" s="425"/>
      <c r="FQM2" s="425"/>
      <c r="FQN2" s="425"/>
      <c r="FQO2" s="424"/>
      <c r="FQP2" s="424"/>
      <c r="FQQ2" s="425"/>
      <c r="FQR2" s="425"/>
      <c r="FQS2" s="425"/>
      <c r="FQT2" s="425"/>
      <c r="FQU2" s="425"/>
      <c r="FQV2" s="425"/>
      <c r="FQW2" s="424"/>
      <c r="FQX2" s="424"/>
      <c r="FQY2" s="425"/>
      <c r="FQZ2" s="425"/>
      <c r="FRA2" s="425"/>
      <c r="FRB2" s="425"/>
      <c r="FRC2" s="425"/>
      <c r="FRD2" s="425"/>
      <c r="FRE2" s="424"/>
      <c r="FRF2" s="424"/>
      <c r="FRG2" s="425"/>
      <c r="FRH2" s="425"/>
      <c r="FRI2" s="425"/>
      <c r="FRJ2" s="425"/>
      <c r="FRK2" s="425"/>
      <c r="FRL2" s="425"/>
      <c r="FRM2" s="424"/>
      <c r="FRN2" s="424"/>
      <c r="FRO2" s="425"/>
      <c r="FRP2" s="425"/>
      <c r="FRQ2" s="425"/>
      <c r="FRR2" s="425"/>
      <c r="FRS2" s="425"/>
      <c r="FRT2" s="425"/>
      <c r="FRU2" s="424"/>
      <c r="FRV2" s="424"/>
      <c r="FRW2" s="425"/>
      <c r="FRX2" s="425"/>
      <c r="FRY2" s="425"/>
      <c r="FRZ2" s="425"/>
      <c r="FSA2" s="425"/>
      <c r="FSB2" s="425"/>
      <c r="FSC2" s="424"/>
      <c r="FSD2" s="424"/>
      <c r="FSE2" s="425"/>
      <c r="FSF2" s="425"/>
      <c r="FSG2" s="425"/>
      <c r="FSH2" s="425"/>
      <c r="FSI2" s="425"/>
      <c r="FSJ2" s="425"/>
      <c r="FSK2" s="424"/>
      <c r="FSL2" s="424"/>
      <c r="FSM2" s="425"/>
      <c r="FSN2" s="425"/>
      <c r="FSO2" s="425"/>
      <c r="FSP2" s="425"/>
      <c r="FSQ2" s="425"/>
      <c r="FSR2" s="425"/>
      <c r="FSS2" s="424"/>
      <c r="FST2" s="424"/>
      <c r="FSU2" s="425"/>
      <c r="FSV2" s="425"/>
      <c r="FSW2" s="425"/>
      <c r="FSX2" s="425"/>
      <c r="FSY2" s="425"/>
      <c r="FSZ2" s="425"/>
      <c r="FTA2" s="424"/>
      <c r="FTB2" s="424"/>
      <c r="FTC2" s="425"/>
      <c r="FTD2" s="425"/>
      <c r="FTE2" s="425"/>
      <c r="FTF2" s="425"/>
      <c r="FTG2" s="425"/>
      <c r="FTH2" s="425"/>
      <c r="FTI2" s="424"/>
      <c r="FTJ2" s="424"/>
      <c r="FTK2" s="425"/>
      <c r="FTL2" s="425"/>
      <c r="FTM2" s="425"/>
      <c r="FTN2" s="425"/>
      <c r="FTO2" s="425"/>
      <c r="FTP2" s="425"/>
      <c r="FTQ2" s="424"/>
      <c r="FTR2" s="424"/>
      <c r="FTS2" s="425"/>
      <c r="FTT2" s="425"/>
      <c r="FTU2" s="425"/>
      <c r="FTV2" s="425"/>
      <c r="FTW2" s="425"/>
      <c r="FTX2" s="425"/>
      <c r="FTY2" s="424"/>
      <c r="FTZ2" s="424"/>
      <c r="FUA2" s="425"/>
      <c r="FUB2" s="425"/>
      <c r="FUC2" s="425"/>
      <c r="FUD2" s="425"/>
      <c r="FUE2" s="425"/>
      <c r="FUF2" s="425"/>
      <c r="FUG2" s="424"/>
      <c r="FUH2" s="424"/>
      <c r="FUI2" s="425"/>
      <c r="FUJ2" s="425"/>
      <c r="FUK2" s="425"/>
      <c r="FUL2" s="425"/>
      <c r="FUM2" s="425"/>
      <c r="FUN2" s="425"/>
      <c r="FUO2" s="424"/>
      <c r="FUP2" s="424"/>
      <c r="FUQ2" s="425"/>
      <c r="FUR2" s="425"/>
      <c r="FUS2" s="425"/>
      <c r="FUT2" s="425"/>
      <c r="FUU2" s="425"/>
      <c r="FUV2" s="425"/>
      <c r="FUW2" s="424"/>
      <c r="FUX2" s="424"/>
      <c r="FUY2" s="425"/>
      <c r="FUZ2" s="425"/>
      <c r="FVA2" s="425"/>
      <c r="FVB2" s="425"/>
      <c r="FVC2" s="425"/>
      <c r="FVD2" s="425"/>
      <c r="FVE2" s="424"/>
      <c r="FVF2" s="424"/>
      <c r="FVG2" s="425"/>
      <c r="FVH2" s="425"/>
      <c r="FVI2" s="425"/>
      <c r="FVJ2" s="425"/>
      <c r="FVK2" s="425"/>
      <c r="FVL2" s="425"/>
      <c r="FVM2" s="424"/>
      <c r="FVN2" s="424"/>
      <c r="FVO2" s="425"/>
      <c r="FVP2" s="425"/>
      <c r="FVQ2" s="425"/>
      <c r="FVR2" s="425"/>
      <c r="FVS2" s="425"/>
      <c r="FVT2" s="425"/>
      <c r="FVU2" s="424"/>
      <c r="FVV2" s="424"/>
      <c r="FVW2" s="425"/>
      <c r="FVX2" s="425"/>
      <c r="FVY2" s="425"/>
      <c r="FVZ2" s="425"/>
      <c r="FWA2" s="425"/>
      <c r="FWB2" s="425"/>
      <c r="FWC2" s="424"/>
      <c r="FWD2" s="424"/>
      <c r="FWE2" s="425"/>
      <c r="FWF2" s="425"/>
      <c r="FWG2" s="425"/>
      <c r="FWH2" s="425"/>
      <c r="FWI2" s="425"/>
      <c r="FWJ2" s="425"/>
      <c r="FWK2" s="424"/>
      <c r="FWL2" s="424"/>
      <c r="FWM2" s="425"/>
      <c r="FWN2" s="425"/>
      <c r="FWO2" s="425"/>
      <c r="FWP2" s="425"/>
      <c r="FWQ2" s="425"/>
      <c r="FWR2" s="425"/>
      <c r="FWS2" s="424"/>
      <c r="FWT2" s="424"/>
      <c r="FWU2" s="425"/>
      <c r="FWV2" s="425"/>
      <c r="FWW2" s="425"/>
      <c r="FWX2" s="425"/>
      <c r="FWY2" s="425"/>
      <c r="FWZ2" s="425"/>
      <c r="FXA2" s="424"/>
      <c r="FXB2" s="424"/>
      <c r="FXC2" s="425"/>
      <c r="FXD2" s="425"/>
      <c r="FXE2" s="425"/>
      <c r="FXF2" s="425"/>
      <c r="FXG2" s="425"/>
      <c r="FXH2" s="425"/>
      <c r="FXI2" s="424"/>
      <c r="FXJ2" s="424"/>
      <c r="FXK2" s="425"/>
      <c r="FXL2" s="425"/>
      <c r="FXM2" s="425"/>
      <c r="FXN2" s="425"/>
      <c r="FXO2" s="425"/>
      <c r="FXP2" s="425"/>
      <c r="FXQ2" s="424"/>
      <c r="FXR2" s="424"/>
      <c r="FXS2" s="425"/>
      <c r="FXT2" s="425"/>
      <c r="FXU2" s="425"/>
      <c r="FXV2" s="425"/>
      <c r="FXW2" s="425"/>
      <c r="FXX2" s="425"/>
      <c r="FXY2" s="424"/>
      <c r="FXZ2" s="424"/>
      <c r="FYA2" s="425"/>
      <c r="FYB2" s="425"/>
      <c r="FYC2" s="425"/>
      <c r="FYD2" s="425"/>
      <c r="FYE2" s="425"/>
      <c r="FYF2" s="425"/>
      <c r="FYG2" s="424"/>
      <c r="FYH2" s="424"/>
      <c r="FYI2" s="425"/>
      <c r="FYJ2" s="425"/>
      <c r="FYK2" s="425"/>
      <c r="FYL2" s="425"/>
      <c r="FYM2" s="425"/>
      <c r="FYN2" s="425"/>
      <c r="FYO2" s="424"/>
      <c r="FYP2" s="424"/>
      <c r="FYQ2" s="425"/>
      <c r="FYR2" s="425"/>
      <c r="FYS2" s="425"/>
      <c r="FYT2" s="425"/>
      <c r="FYU2" s="425"/>
      <c r="FYV2" s="425"/>
      <c r="FYW2" s="424"/>
      <c r="FYX2" s="424"/>
      <c r="FYY2" s="425"/>
      <c r="FYZ2" s="425"/>
      <c r="FZA2" s="425"/>
      <c r="FZB2" s="425"/>
      <c r="FZC2" s="425"/>
      <c r="FZD2" s="425"/>
      <c r="FZE2" s="424"/>
      <c r="FZF2" s="424"/>
      <c r="FZG2" s="425"/>
      <c r="FZH2" s="425"/>
      <c r="FZI2" s="425"/>
      <c r="FZJ2" s="425"/>
      <c r="FZK2" s="425"/>
      <c r="FZL2" s="425"/>
      <c r="FZM2" s="424"/>
      <c r="FZN2" s="424"/>
      <c r="FZO2" s="425"/>
      <c r="FZP2" s="425"/>
      <c r="FZQ2" s="425"/>
      <c r="FZR2" s="425"/>
      <c r="FZS2" s="425"/>
      <c r="FZT2" s="425"/>
      <c r="FZU2" s="424"/>
      <c r="FZV2" s="424"/>
      <c r="FZW2" s="425"/>
      <c r="FZX2" s="425"/>
      <c r="FZY2" s="425"/>
      <c r="FZZ2" s="425"/>
      <c r="GAA2" s="425"/>
      <c r="GAB2" s="425"/>
      <c r="GAC2" s="424"/>
      <c r="GAD2" s="424"/>
      <c r="GAE2" s="425"/>
      <c r="GAF2" s="425"/>
      <c r="GAG2" s="425"/>
      <c r="GAH2" s="425"/>
      <c r="GAI2" s="425"/>
      <c r="GAJ2" s="425"/>
      <c r="GAK2" s="424"/>
      <c r="GAL2" s="424"/>
      <c r="GAM2" s="425"/>
      <c r="GAN2" s="425"/>
      <c r="GAO2" s="425"/>
      <c r="GAP2" s="425"/>
      <c r="GAQ2" s="425"/>
      <c r="GAR2" s="425"/>
      <c r="GAS2" s="424"/>
      <c r="GAT2" s="424"/>
      <c r="GAU2" s="425"/>
      <c r="GAV2" s="425"/>
      <c r="GAW2" s="425"/>
      <c r="GAX2" s="425"/>
      <c r="GAY2" s="425"/>
      <c r="GAZ2" s="425"/>
      <c r="GBA2" s="424"/>
      <c r="GBB2" s="424"/>
      <c r="GBC2" s="425"/>
      <c r="GBD2" s="425"/>
      <c r="GBE2" s="425"/>
      <c r="GBF2" s="425"/>
      <c r="GBG2" s="425"/>
      <c r="GBH2" s="425"/>
      <c r="GBI2" s="424"/>
      <c r="GBJ2" s="424"/>
      <c r="GBK2" s="425"/>
      <c r="GBL2" s="425"/>
      <c r="GBM2" s="425"/>
      <c r="GBN2" s="425"/>
      <c r="GBO2" s="425"/>
      <c r="GBP2" s="425"/>
      <c r="GBQ2" s="424"/>
      <c r="GBR2" s="424"/>
      <c r="GBS2" s="425"/>
      <c r="GBT2" s="425"/>
      <c r="GBU2" s="425"/>
      <c r="GBV2" s="425"/>
      <c r="GBW2" s="425"/>
      <c r="GBX2" s="425"/>
      <c r="GBY2" s="424"/>
      <c r="GBZ2" s="424"/>
      <c r="GCA2" s="425"/>
      <c r="GCB2" s="425"/>
      <c r="GCC2" s="425"/>
      <c r="GCD2" s="425"/>
      <c r="GCE2" s="425"/>
      <c r="GCF2" s="425"/>
      <c r="GCG2" s="424"/>
      <c r="GCH2" s="424"/>
      <c r="GCI2" s="425"/>
      <c r="GCJ2" s="425"/>
      <c r="GCK2" s="425"/>
      <c r="GCL2" s="425"/>
      <c r="GCM2" s="425"/>
      <c r="GCN2" s="425"/>
      <c r="GCO2" s="424"/>
      <c r="GCP2" s="424"/>
      <c r="GCQ2" s="425"/>
      <c r="GCR2" s="425"/>
      <c r="GCS2" s="425"/>
      <c r="GCT2" s="425"/>
      <c r="GCU2" s="425"/>
      <c r="GCV2" s="425"/>
      <c r="GCW2" s="424"/>
      <c r="GCX2" s="424"/>
      <c r="GCY2" s="425"/>
      <c r="GCZ2" s="425"/>
      <c r="GDA2" s="425"/>
      <c r="GDB2" s="425"/>
      <c r="GDC2" s="425"/>
      <c r="GDD2" s="425"/>
      <c r="GDE2" s="424"/>
      <c r="GDF2" s="424"/>
      <c r="GDG2" s="425"/>
      <c r="GDH2" s="425"/>
      <c r="GDI2" s="425"/>
      <c r="GDJ2" s="425"/>
      <c r="GDK2" s="425"/>
      <c r="GDL2" s="425"/>
      <c r="GDM2" s="424"/>
      <c r="GDN2" s="424"/>
      <c r="GDO2" s="425"/>
      <c r="GDP2" s="425"/>
      <c r="GDQ2" s="425"/>
      <c r="GDR2" s="425"/>
      <c r="GDS2" s="425"/>
      <c r="GDT2" s="425"/>
      <c r="GDU2" s="424"/>
      <c r="GDV2" s="424"/>
      <c r="GDW2" s="425"/>
      <c r="GDX2" s="425"/>
      <c r="GDY2" s="425"/>
      <c r="GDZ2" s="425"/>
      <c r="GEA2" s="425"/>
      <c r="GEB2" s="425"/>
      <c r="GEC2" s="424"/>
      <c r="GED2" s="424"/>
      <c r="GEE2" s="425"/>
      <c r="GEF2" s="425"/>
      <c r="GEG2" s="425"/>
      <c r="GEH2" s="425"/>
      <c r="GEI2" s="425"/>
      <c r="GEJ2" s="425"/>
      <c r="GEK2" s="424"/>
      <c r="GEL2" s="424"/>
      <c r="GEM2" s="425"/>
      <c r="GEN2" s="425"/>
      <c r="GEO2" s="425"/>
      <c r="GEP2" s="425"/>
      <c r="GEQ2" s="425"/>
      <c r="GER2" s="425"/>
      <c r="GES2" s="424"/>
      <c r="GET2" s="424"/>
      <c r="GEU2" s="425"/>
      <c r="GEV2" s="425"/>
      <c r="GEW2" s="425"/>
      <c r="GEX2" s="425"/>
      <c r="GEY2" s="425"/>
      <c r="GEZ2" s="425"/>
      <c r="GFA2" s="424"/>
      <c r="GFB2" s="424"/>
      <c r="GFC2" s="425"/>
      <c r="GFD2" s="425"/>
      <c r="GFE2" s="425"/>
      <c r="GFF2" s="425"/>
      <c r="GFG2" s="425"/>
      <c r="GFH2" s="425"/>
      <c r="GFI2" s="424"/>
      <c r="GFJ2" s="424"/>
      <c r="GFK2" s="425"/>
      <c r="GFL2" s="425"/>
      <c r="GFM2" s="425"/>
      <c r="GFN2" s="425"/>
      <c r="GFO2" s="425"/>
      <c r="GFP2" s="425"/>
      <c r="GFQ2" s="424"/>
      <c r="GFR2" s="424"/>
      <c r="GFS2" s="425"/>
      <c r="GFT2" s="425"/>
      <c r="GFU2" s="425"/>
      <c r="GFV2" s="425"/>
      <c r="GFW2" s="425"/>
      <c r="GFX2" s="425"/>
      <c r="GFY2" s="424"/>
      <c r="GFZ2" s="424"/>
      <c r="GGA2" s="425"/>
      <c r="GGB2" s="425"/>
      <c r="GGC2" s="425"/>
      <c r="GGD2" s="425"/>
      <c r="GGE2" s="425"/>
      <c r="GGF2" s="425"/>
      <c r="GGG2" s="424"/>
      <c r="GGH2" s="424"/>
      <c r="GGI2" s="425"/>
      <c r="GGJ2" s="425"/>
      <c r="GGK2" s="425"/>
      <c r="GGL2" s="425"/>
      <c r="GGM2" s="425"/>
      <c r="GGN2" s="425"/>
      <c r="GGO2" s="424"/>
      <c r="GGP2" s="424"/>
      <c r="GGQ2" s="425"/>
      <c r="GGR2" s="425"/>
      <c r="GGS2" s="425"/>
      <c r="GGT2" s="425"/>
      <c r="GGU2" s="425"/>
      <c r="GGV2" s="425"/>
      <c r="GGW2" s="424"/>
      <c r="GGX2" s="424"/>
      <c r="GGY2" s="425"/>
      <c r="GGZ2" s="425"/>
      <c r="GHA2" s="425"/>
      <c r="GHB2" s="425"/>
      <c r="GHC2" s="425"/>
      <c r="GHD2" s="425"/>
      <c r="GHE2" s="424"/>
      <c r="GHF2" s="424"/>
      <c r="GHG2" s="425"/>
      <c r="GHH2" s="425"/>
      <c r="GHI2" s="425"/>
      <c r="GHJ2" s="425"/>
      <c r="GHK2" s="425"/>
      <c r="GHL2" s="425"/>
      <c r="GHM2" s="424"/>
      <c r="GHN2" s="424"/>
      <c r="GHO2" s="425"/>
      <c r="GHP2" s="425"/>
      <c r="GHQ2" s="425"/>
      <c r="GHR2" s="425"/>
      <c r="GHS2" s="425"/>
      <c r="GHT2" s="425"/>
      <c r="GHU2" s="424"/>
      <c r="GHV2" s="424"/>
      <c r="GHW2" s="425"/>
      <c r="GHX2" s="425"/>
      <c r="GHY2" s="425"/>
      <c r="GHZ2" s="425"/>
      <c r="GIA2" s="425"/>
      <c r="GIB2" s="425"/>
      <c r="GIC2" s="424"/>
      <c r="GID2" s="424"/>
      <c r="GIE2" s="425"/>
      <c r="GIF2" s="425"/>
      <c r="GIG2" s="425"/>
      <c r="GIH2" s="425"/>
      <c r="GII2" s="425"/>
      <c r="GIJ2" s="425"/>
      <c r="GIK2" s="424"/>
      <c r="GIL2" s="424"/>
      <c r="GIM2" s="425"/>
      <c r="GIN2" s="425"/>
      <c r="GIO2" s="425"/>
      <c r="GIP2" s="425"/>
      <c r="GIQ2" s="425"/>
      <c r="GIR2" s="425"/>
      <c r="GIS2" s="424"/>
      <c r="GIT2" s="424"/>
      <c r="GIU2" s="425"/>
      <c r="GIV2" s="425"/>
      <c r="GIW2" s="425"/>
      <c r="GIX2" s="425"/>
      <c r="GIY2" s="425"/>
      <c r="GIZ2" s="425"/>
      <c r="GJA2" s="424"/>
      <c r="GJB2" s="424"/>
      <c r="GJC2" s="425"/>
      <c r="GJD2" s="425"/>
      <c r="GJE2" s="425"/>
      <c r="GJF2" s="425"/>
      <c r="GJG2" s="425"/>
      <c r="GJH2" s="425"/>
      <c r="GJI2" s="424"/>
      <c r="GJJ2" s="424"/>
      <c r="GJK2" s="425"/>
      <c r="GJL2" s="425"/>
      <c r="GJM2" s="425"/>
      <c r="GJN2" s="425"/>
      <c r="GJO2" s="425"/>
      <c r="GJP2" s="425"/>
      <c r="GJQ2" s="424"/>
      <c r="GJR2" s="424"/>
      <c r="GJS2" s="425"/>
      <c r="GJT2" s="425"/>
      <c r="GJU2" s="425"/>
      <c r="GJV2" s="425"/>
      <c r="GJW2" s="425"/>
      <c r="GJX2" s="425"/>
      <c r="GJY2" s="424"/>
      <c r="GJZ2" s="424"/>
      <c r="GKA2" s="425"/>
      <c r="GKB2" s="425"/>
      <c r="GKC2" s="425"/>
      <c r="GKD2" s="425"/>
      <c r="GKE2" s="425"/>
      <c r="GKF2" s="425"/>
      <c r="GKG2" s="424"/>
      <c r="GKH2" s="424"/>
      <c r="GKI2" s="425"/>
      <c r="GKJ2" s="425"/>
      <c r="GKK2" s="425"/>
      <c r="GKL2" s="425"/>
      <c r="GKM2" s="425"/>
      <c r="GKN2" s="425"/>
      <c r="GKO2" s="424"/>
      <c r="GKP2" s="424"/>
      <c r="GKQ2" s="425"/>
      <c r="GKR2" s="425"/>
      <c r="GKS2" s="425"/>
      <c r="GKT2" s="425"/>
      <c r="GKU2" s="425"/>
      <c r="GKV2" s="425"/>
      <c r="GKW2" s="424"/>
      <c r="GKX2" s="424"/>
      <c r="GKY2" s="425"/>
      <c r="GKZ2" s="425"/>
      <c r="GLA2" s="425"/>
      <c r="GLB2" s="425"/>
      <c r="GLC2" s="425"/>
      <c r="GLD2" s="425"/>
      <c r="GLE2" s="424"/>
      <c r="GLF2" s="424"/>
      <c r="GLG2" s="425"/>
      <c r="GLH2" s="425"/>
      <c r="GLI2" s="425"/>
      <c r="GLJ2" s="425"/>
      <c r="GLK2" s="425"/>
      <c r="GLL2" s="425"/>
      <c r="GLM2" s="424"/>
      <c r="GLN2" s="424"/>
      <c r="GLO2" s="425"/>
      <c r="GLP2" s="425"/>
      <c r="GLQ2" s="425"/>
      <c r="GLR2" s="425"/>
      <c r="GLS2" s="425"/>
      <c r="GLT2" s="425"/>
      <c r="GLU2" s="424"/>
      <c r="GLV2" s="424"/>
      <c r="GLW2" s="425"/>
      <c r="GLX2" s="425"/>
      <c r="GLY2" s="425"/>
      <c r="GLZ2" s="425"/>
      <c r="GMA2" s="425"/>
      <c r="GMB2" s="425"/>
      <c r="GMC2" s="424"/>
      <c r="GMD2" s="424"/>
      <c r="GME2" s="425"/>
      <c r="GMF2" s="425"/>
      <c r="GMG2" s="425"/>
      <c r="GMH2" s="425"/>
      <c r="GMI2" s="425"/>
      <c r="GMJ2" s="425"/>
      <c r="GMK2" s="424"/>
      <c r="GML2" s="424"/>
      <c r="GMM2" s="425"/>
      <c r="GMN2" s="425"/>
      <c r="GMO2" s="425"/>
      <c r="GMP2" s="425"/>
      <c r="GMQ2" s="425"/>
      <c r="GMR2" s="425"/>
      <c r="GMS2" s="424"/>
      <c r="GMT2" s="424"/>
      <c r="GMU2" s="425"/>
      <c r="GMV2" s="425"/>
      <c r="GMW2" s="425"/>
      <c r="GMX2" s="425"/>
      <c r="GMY2" s="425"/>
      <c r="GMZ2" s="425"/>
      <c r="GNA2" s="424"/>
      <c r="GNB2" s="424"/>
      <c r="GNC2" s="425"/>
      <c r="GND2" s="425"/>
      <c r="GNE2" s="425"/>
      <c r="GNF2" s="425"/>
      <c r="GNG2" s="425"/>
      <c r="GNH2" s="425"/>
      <c r="GNI2" s="424"/>
      <c r="GNJ2" s="424"/>
      <c r="GNK2" s="425"/>
      <c r="GNL2" s="425"/>
      <c r="GNM2" s="425"/>
      <c r="GNN2" s="425"/>
      <c r="GNO2" s="425"/>
      <c r="GNP2" s="425"/>
      <c r="GNQ2" s="424"/>
      <c r="GNR2" s="424"/>
      <c r="GNS2" s="425"/>
      <c r="GNT2" s="425"/>
      <c r="GNU2" s="425"/>
      <c r="GNV2" s="425"/>
      <c r="GNW2" s="425"/>
      <c r="GNX2" s="425"/>
      <c r="GNY2" s="424"/>
      <c r="GNZ2" s="424"/>
      <c r="GOA2" s="425"/>
      <c r="GOB2" s="425"/>
      <c r="GOC2" s="425"/>
      <c r="GOD2" s="425"/>
      <c r="GOE2" s="425"/>
      <c r="GOF2" s="425"/>
      <c r="GOG2" s="424"/>
      <c r="GOH2" s="424"/>
      <c r="GOI2" s="425"/>
      <c r="GOJ2" s="425"/>
      <c r="GOK2" s="425"/>
      <c r="GOL2" s="425"/>
      <c r="GOM2" s="425"/>
      <c r="GON2" s="425"/>
      <c r="GOO2" s="424"/>
      <c r="GOP2" s="424"/>
      <c r="GOQ2" s="425"/>
      <c r="GOR2" s="425"/>
      <c r="GOS2" s="425"/>
      <c r="GOT2" s="425"/>
      <c r="GOU2" s="425"/>
      <c r="GOV2" s="425"/>
      <c r="GOW2" s="424"/>
      <c r="GOX2" s="424"/>
      <c r="GOY2" s="425"/>
      <c r="GOZ2" s="425"/>
      <c r="GPA2" s="425"/>
      <c r="GPB2" s="425"/>
      <c r="GPC2" s="425"/>
      <c r="GPD2" s="425"/>
      <c r="GPE2" s="424"/>
      <c r="GPF2" s="424"/>
      <c r="GPG2" s="425"/>
      <c r="GPH2" s="425"/>
      <c r="GPI2" s="425"/>
      <c r="GPJ2" s="425"/>
      <c r="GPK2" s="425"/>
      <c r="GPL2" s="425"/>
      <c r="GPM2" s="424"/>
      <c r="GPN2" s="424"/>
      <c r="GPO2" s="425"/>
      <c r="GPP2" s="425"/>
      <c r="GPQ2" s="425"/>
      <c r="GPR2" s="425"/>
      <c r="GPS2" s="425"/>
      <c r="GPT2" s="425"/>
      <c r="GPU2" s="424"/>
      <c r="GPV2" s="424"/>
      <c r="GPW2" s="425"/>
      <c r="GPX2" s="425"/>
      <c r="GPY2" s="425"/>
      <c r="GPZ2" s="425"/>
      <c r="GQA2" s="425"/>
      <c r="GQB2" s="425"/>
      <c r="GQC2" s="424"/>
      <c r="GQD2" s="424"/>
      <c r="GQE2" s="425"/>
      <c r="GQF2" s="425"/>
      <c r="GQG2" s="425"/>
      <c r="GQH2" s="425"/>
      <c r="GQI2" s="425"/>
      <c r="GQJ2" s="425"/>
      <c r="GQK2" s="424"/>
      <c r="GQL2" s="424"/>
      <c r="GQM2" s="425"/>
      <c r="GQN2" s="425"/>
      <c r="GQO2" s="425"/>
      <c r="GQP2" s="425"/>
      <c r="GQQ2" s="425"/>
      <c r="GQR2" s="425"/>
      <c r="GQS2" s="424"/>
      <c r="GQT2" s="424"/>
      <c r="GQU2" s="425"/>
      <c r="GQV2" s="425"/>
      <c r="GQW2" s="425"/>
      <c r="GQX2" s="425"/>
      <c r="GQY2" s="425"/>
      <c r="GQZ2" s="425"/>
      <c r="GRA2" s="424"/>
      <c r="GRB2" s="424"/>
      <c r="GRC2" s="425"/>
      <c r="GRD2" s="425"/>
      <c r="GRE2" s="425"/>
      <c r="GRF2" s="425"/>
      <c r="GRG2" s="425"/>
      <c r="GRH2" s="425"/>
      <c r="GRI2" s="424"/>
      <c r="GRJ2" s="424"/>
      <c r="GRK2" s="425"/>
      <c r="GRL2" s="425"/>
      <c r="GRM2" s="425"/>
      <c r="GRN2" s="425"/>
      <c r="GRO2" s="425"/>
      <c r="GRP2" s="425"/>
      <c r="GRQ2" s="424"/>
      <c r="GRR2" s="424"/>
      <c r="GRS2" s="425"/>
      <c r="GRT2" s="425"/>
      <c r="GRU2" s="425"/>
      <c r="GRV2" s="425"/>
      <c r="GRW2" s="425"/>
      <c r="GRX2" s="425"/>
      <c r="GRY2" s="424"/>
      <c r="GRZ2" s="424"/>
      <c r="GSA2" s="425"/>
      <c r="GSB2" s="425"/>
      <c r="GSC2" s="425"/>
      <c r="GSD2" s="425"/>
      <c r="GSE2" s="425"/>
      <c r="GSF2" s="425"/>
      <c r="GSG2" s="424"/>
      <c r="GSH2" s="424"/>
      <c r="GSI2" s="425"/>
      <c r="GSJ2" s="425"/>
      <c r="GSK2" s="425"/>
      <c r="GSL2" s="425"/>
      <c r="GSM2" s="425"/>
      <c r="GSN2" s="425"/>
      <c r="GSO2" s="424"/>
      <c r="GSP2" s="424"/>
      <c r="GSQ2" s="425"/>
      <c r="GSR2" s="425"/>
      <c r="GSS2" s="425"/>
      <c r="GST2" s="425"/>
      <c r="GSU2" s="425"/>
      <c r="GSV2" s="425"/>
      <c r="GSW2" s="424"/>
      <c r="GSX2" s="424"/>
      <c r="GSY2" s="425"/>
      <c r="GSZ2" s="425"/>
      <c r="GTA2" s="425"/>
      <c r="GTB2" s="425"/>
      <c r="GTC2" s="425"/>
      <c r="GTD2" s="425"/>
      <c r="GTE2" s="424"/>
      <c r="GTF2" s="424"/>
      <c r="GTG2" s="425"/>
      <c r="GTH2" s="425"/>
      <c r="GTI2" s="425"/>
      <c r="GTJ2" s="425"/>
      <c r="GTK2" s="425"/>
      <c r="GTL2" s="425"/>
      <c r="GTM2" s="424"/>
      <c r="GTN2" s="424"/>
      <c r="GTO2" s="425"/>
      <c r="GTP2" s="425"/>
      <c r="GTQ2" s="425"/>
      <c r="GTR2" s="425"/>
      <c r="GTS2" s="425"/>
      <c r="GTT2" s="425"/>
      <c r="GTU2" s="424"/>
      <c r="GTV2" s="424"/>
      <c r="GTW2" s="425"/>
      <c r="GTX2" s="425"/>
      <c r="GTY2" s="425"/>
      <c r="GTZ2" s="425"/>
      <c r="GUA2" s="425"/>
      <c r="GUB2" s="425"/>
      <c r="GUC2" s="424"/>
      <c r="GUD2" s="424"/>
      <c r="GUE2" s="425"/>
      <c r="GUF2" s="425"/>
      <c r="GUG2" s="425"/>
      <c r="GUH2" s="425"/>
      <c r="GUI2" s="425"/>
      <c r="GUJ2" s="425"/>
      <c r="GUK2" s="424"/>
      <c r="GUL2" s="424"/>
      <c r="GUM2" s="425"/>
      <c r="GUN2" s="425"/>
      <c r="GUO2" s="425"/>
      <c r="GUP2" s="425"/>
      <c r="GUQ2" s="425"/>
      <c r="GUR2" s="425"/>
      <c r="GUS2" s="424"/>
      <c r="GUT2" s="424"/>
      <c r="GUU2" s="425"/>
      <c r="GUV2" s="425"/>
      <c r="GUW2" s="425"/>
      <c r="GUX2" s="425"/>
      <c r="GUY2" s="425"/>
      <c r="GUZ2" s="425"/>
      <c r="GVA2" s="424"/>
      <c r="GVB2" s="424"/>
      <c r="GVC2" s="425"/>
      <c r="GVD2" s="425"/>
      <c r="GVE2" s="425"/>
      <c r="GVF2" s="425"/>
      <c r="GVG2" s="425"/>
      <c r="GVH2" s="425"/>
      <c r="GVI2" s="424"/>
      <c r="GVJ2" s="424"/>
      <c r="GVK2" s="425"/>
      <c r="GVL2" s="425"/>
      <c r="GVM2" s="425"/>
      <c r="GVN2" s="425"/>
      <c r="GVO2" s="425"/>
      <c r="GVP2" s="425"/>
      <c r="GVQ2" s="424"/>
      <c r="GVR2" s="424"/>
      <c r="GVS2" s="425"/>
      <c r="GVT2" s="425"/>
      <c r="GVU2" s="425"/>
      <c r="GVV2" s="425"/>
      <c r="GVW2" s="425"/>
      <c r="GVX2" s="425"/>
      <c r="GVY2" s="424"/>
      <c r="GVZ2" s="424"/>
      <c r="GWA2" s="425"/>
      <c r="GWB2" s="425"/>
      <c r="GWC2" s="425"/>
      <c r="GWD2" s="425"/>
      <c r="GWE2" s="425"/>
      <c r="GWF2" s="425"/>
      <c r="GWG2" s="424"/>
      <c r="GWH2" s="424"/>
      <c r="GWI2" s="425"/>
      <c r="GWJ2" s="425"/>
      <c r="GWK2" s="425"/>
      <c r="GWL2" s="425"/>
      <c r="GWM2" s="425"/>
      <c r="GWN2" s="425"/>
      <c r="GWO2" s="424"/>
      <c r="GWP2" s="424"/>
      <c r="GWQ2" s="425"/>
      <c r="GWR2" s="425"/>
      <c r="GWS2" s="425"/>
      <c r="GWT2" s="425"/>
      <c r="GWU2" s="425"/>
      <c r="GWV2" s="425"/>
      <c r="GWW2" s="424"/>
      <c r="GWX2" s="424"/>
      <c r="GWY2" s="425"/>
      <c r="GWZ2" s="425"/>
      <c r="GXA2" s="425"/>
      <c r="GXB2" s="425"/>
      <c r="GXC2" s="425"/>
      <c r="GXD2" s="425"/>
      <c r="GXE2" s="424"/>
      <c r="GXF2" s="424"/>
      <c r="GXG2" s="425"/>
      <c r="GXH2" s="425"/>
      <c r="GXI2" s="425"/>
      <c r="GXJ2" s="425"/>
      <c r="GXK2" s="425"/>
      <c r="GXL2" s="425"/>
      <c r="GXM2" s="424"/>
      <c r="GXN2" s="424"/>
      <c r="GXO2" s="425"/>
      <c r="GXP2" s="425"/>
      <c r="GXQ2" s="425"/>
      <c r="GXR2" s="425"/>
      <c r="GXS2" s="425"/>
      <c r="GXT2" s="425"/>
      <c r="GXU2" s="424"/>
      <c r="GXV2" s="424"/>
      <c r="GXW2" s="425"/>
      <c r="GXX2" s="425"/>
      <c r="GXY2" s="425"/>
      <c r="GXZ2" s="425"/>
      <c r="GYA2" s="425"/>
      <c r="GYB2" s="425"/>
      <c r="GYC2" s="424"/>
      <c r="GYD2" s="424"/>
      <c r="GYE2" s="425"/>
      <c r="GYF2" s="425"/>
      <c r="GYG2" s="425"/>
      <c r="GYH2" s="425"/>
      <c r="GYI2" s="425"/>
      <c r="GYJ2" s="425"/>
      <c r="GYK2" s="424"/>
      <c r="GYL2" s="424"/>
      <c r="GYM2" s="425"/>
      <c r="GYN2" s="425"/>
      <c r="GYO2" s="425"/>
      <c r="GYP2" s="425"/>
      <c r="GYQ2" s="425"/>
      <c r="GYR2" s="425"/>
      <c r="GYS2" s="424"/>
      <c r="GYT2" s="424"/>
      <c r="GYU2" s="425"/>
      <c r="GYV2" s="425"/>
      <c r="GYW2" s="425"/>
      <c r="GYX2" s="425"/>
      <c r="GYY2" s="425"/>
      <c r="GYZ2" s="425"/>
      <c r="GZA2" s="424"/>
      <c r="GZB2" s="424"/>
      <c r="GZC2" s="425"/>
      <c r="GZD2" s="425"/>
      <c r="GZE2" s="425"/>
      <c r="GZF2" s="425"/>
      <c r="GZG2" s="425"/>
      <c r="GZH2" s="425"/>
      <c r="GZI2" s="424"/>
      <c r="GZJ2" s="424"/>
      <c r="GZK2" s="425"/>
      <c r="GZL2" s="425"/>
      <c r="GZM2" s="425"/>
      <c r="GZN2" s="425"/>
      <c r="GZO2" s="425"/>
      <c r="GZP2" s="425"/>
      <c r="GZQ2" s="424"/>
      <c r="GZR2" s="424"/>
      <c r="GZS2" s="425"/>
      <c r="GZT2" s="425"/>
      <c r="GZU2" s="425"/>
      <c r="GZV2" s="425"/>
      <c r="GZW2" s="425"/>
      <c r="GZX2" s="425"/>
      <c r="GZY2" s="424"/>
      <c r="GZZ2" s="424"/>
      <c r="HAA2" s="425"/>
      <c r="HAB2" s="425"/>
      <c r="HAC2" s="425"/>
      <c r="HAD2" s="425"/>
      <c r="HAE2" s="425"/>
      <c r="HAF2" s="425"/>
      <c r="HAG2" s="424"/>
      <c r="HAH2" s="424"/>
      <c r="HAI2" s="425"/>
      <c r="HAJ2" s="425"/>
      <c r="HAK2" s="425"/>
      <c r="HAL2" s="425"/>
      <c r="HAM2" s="425"/>
      <c r="HAN2" s="425"/>
      <c r="HAO2" s="424"/>
      <c r="HAP2" s="424"/>
      <c r="HAQ2" s="425"/>
      <c r="HAR2" s="425"/>
      <c r="HAS2" s="425"/>
      <c r="HAT2" s="425"/>
      <c r="HAU2" s="425"/>
      <c r="HAV2" s="425"/>
      <c r="HAW2" s="424"/>
      <c r="HAX2" s="424"/>
      <c r="HAY2" s="425"/>
      <c r="HAZ2" s="425"/>
      <c r="HBA2" s="425"/>
      <c r="HBB2" s="425"/>
      <c r="HBC2" s="425"/>
      <c r="HBD2" s="425"/>
      <c r="HBE2" s="424"/>
      <c r="HBF2" s="424"/>
      <c r="HBG2" s="425"/>
      <c r="HBH2" s="425"/>
      <c r="HBI2" s="425"/>
      <c r="HBJ2" s="425"/>
      <c r="HBK2" s="425"/>
      <c r="HBL2" s="425"/>
      <c r="HBM2" s="424"/>
      <c r="HBN2" s="424"/>
      <c r="HBO2" s="425"/>
      <c r="HBP2" s="425"/>
      <c r="HBQ2" s="425"/>
      <c r="HBR2" s="425"/>
      <c r="HBS2" s="425"/>
      <c r="HBT2" s="425"/>
      <c r="HBU2" s="424"/>
      <c r="HBV2" s="424"/>
      <c r="HBW2" s="425"/>
      <c r="HBX2" s="425"/>
      <c r="HBY2" s="425"/>
      <c r="HBZ2" s="425"/>
      <c r="HCA2" s="425"/>
      <c r="HCB2" s="425"/>
      <c r="HCC2" s="424"/>
      <c r="HCD2" s="424"/>
      <c r="HCE2" s="425"/>
      <c r="HCF2" s="425"/>
      <c r="HCG2" s="425"/>
      <c r="HCH2" s="425"/>
      <c r="HCI2" s="425"/>
      <c r="HCJ2" s="425"/>
      <c r="HCK2" s="424"/>
      <c r="HCL2" s="424"/>
      <c r="HCM2" s="425"/>
      <c r="HCN2" s="425"/>
      <c r="HCO2" s="425"/>
      <c r="HCP2" s="425"/>
      <c r="HCQ2" s="425"/>
      <c r="HCR2" s="425"/>
      <c r="HCS2" s="424"/>
      <c r="HCT2" s="424"/>
      <c r="HCU2" s="425"/>
      <c r="HCV2" s="425"/>
      <c r="HCW2" s="425"/>
      <c r="HCX2" s="425"/>
      <c r="HCY2" s="425"/>
      <c r="HCZ2" s="425"/>
      <c r="HDA2" s="424"/>
      <c r="HDB2" s="424"/>
      <c r="HDC2" s="425"/>
      <c r="HDD2" s="425"/>
      <c r="HDE2" s="425"/>
      <c r="HDF2" s="425"/>
      <c r="HDG2" s="425"/>
      <c r="HDH2" s="425"/>
      <c r="HDI2" s="424"/>
      <c r="HDJ2" s="424"/>
      <c r="HDK2" s="425"/>
      <c r="HDL2" s="425"/>
      <c r="HDM2" s="425"/>
      <c r="HDN2" s="425"/>
      <c r="HDO2" s="425"/>
      <c r="HDP2" s="425"/>
      <c r="HDQ2" s="424"/>
      <c r="HDR2" s="424"/>
      <c r="HDS2" s="425"/>
      <c r="HDT2" s="425"/>
      <c r="HDU2" s="425"/>
      <c r="HDV2" s="425"/>
      <c r="HDW2" s="425"/>
      <c r="HDX2" s="425"/>
      <c r="HDY2" s="424"/>
      <c r="HDZ2" s="424"/>
      <c r="HEA2" s="425"/>
      <c r="HEB2" s="425"/>
      <c r="HEC2" s="425"/>
      <c r="HED2" s="425"/>
      <c r="HEE2" s="425"/>
      <c r="HEF2" s="425"/>
      <c r="HEG2" s="424"/>
      <c r="HEH2" s="424"/>
      <c r="HEI2" s="425"/>
      <c r="HEJ2" s="425"/>
      <c r="HEK2" s="425"/>
      <c r="HEL2" s="425"/>
      <c r="HEM2" s="425"/>
      <c r="HEN2" s="425"/>
      <c r="HEO2" s="424"/>
      <c r="HEP2" s="424"/>
      <c r="HEQ2" s="425"/>
      <c r="HER2" s="425"/>
      <c r="HES2" s="425"/>
      <c r="HET2" s="425"/>
      <c r="HEU2" s="425"/>
      <c r="HEV2" s="425"/>
      <c r="HEW2" s="424"/>
      <c r="HEX2" s="424"/>
      <c r="HEY2" s="425"/>
      <c r="HEZ2" s="425"/>
      <c r="HFA2" s="425"/>
      <c r="HFB2" s="425"/>
      <c r="HFC2" s="425"/>
      <c r="HFD2" s="425"/>
      <c r="HFE2" s="424"/>
      <c r="HFF2" s="424"/>
      <c r="HFG2" s="425"/>
      <c r="HFH2" s="425"/>
      <c r="HFI2" s="425"/>
      <c r="HFJ2" s="425"/>
      <c r="HFK2" s="425"/>
      <c r="HFL2" s="425"/>
      <c r="HFM2" s="424"/>
      <c r="HFN2" s="424"/>
      <c r="HFO2" s="425"/>
      <c r="HFP2" s="425"/>
      <c r="HFQ2" s="425"/>
      <c r="HFR2" s="425"/>
      <c r="HFS2" s="425"/>
      <c r="HFT2" s="425"/>
      <c r="HFU2" s="424"/>
      <c r="HFV2" s="424"/>
      <c r="HFW2" s="425"/>
      <c r="HFX2" s="425"/>
      <c r="HFY2" s="425"/>
      <c r="HFZ2" s="425"/>
      <c r="HGA2" s="425"/>
      <c r="HGB2" s="425"/>
      <c r="HGC2" s="424"/>
      <c r="HGD2" s="424"/>
      <c r="HGE2" s="425"/>
      <c r="HGF2" s="425"/>
      <c r="HGG2" s="425"/>
      <c r="HGH2" s="425"/>
      <c r="HGI2" s="425"/>
      <c r="HGJ2" s="425"/>
      <c r="HGK2" s="424"/>
      <c r="HGL2" s="424"/>
      <c r="HGM2" s="425"/>
      <c r="HGN2" s="425"/>
      <c r="HGO2" s="425"/>
      <c r="HGP2" s="425"/>
      <c r="HGQ2" s="425"/>
      <c r="HGR2" s="425"/>
      <c r="HGS2" s="424"/>
      <c r="HGT2" s="424"/>
      <c r="HGU2" s="425"/>
      <c r="HGV2" s="425"/>
      <c r="HGW2" s="425"/>
      <c r="HGX2" s="425"/>
      <c r="HGY2" s="425"/>
      <c r="HGZ2" s="425"/>
      <c r="HHA2" s="424"/>
      <c r="HHB2" s="424"/>
      <c r="HHC2" s="425"/>
      <c r="HHD2" s="425"/>
      <c r="HHE2" s="425"/>
      <c r="HHF2" s="425"/>
      <c r="HHG2" s="425"/>
      <c r="HHH2" s="425"/>
      <c r="HHI2" s="424"/>
      <c r="HHJ2" s="424"/>
      <c r="HHK2" s="425"/>
      <c r="HHL2" s="425"/>
      <c r="HHM2" s="425"/>
      <c r="HHN2" s="425"/>
      <c r="HHO2" s="425"/>
      <c r="HHP2" s="425"/>
      <c r="HHQ2" s="424"/>
      <c r="HHR2" s="424"/>
      <c r="HHS2" s="425"/>
      <c r="HHT2" s="425"/>
      <c r="HHU2" s="425"/>
      <c r="HHV2" s="425"/>
      <c r="HHW2" s="425"/>
      <c r="HHX2" s="425"/>
      <c r="HHY2" s="424"/>
      <c r="HHZ2" s="424"/>
      <c r="HIA2" s="425"/>
      <c r="HIB2" s="425"/>
      <c r="HIC2" s="425"/>
      <c r="HID2" s="425"/>
      <c r="HIE2" s="425"/>
      <c r="HIF2" s="425"/>
      <c r="HIG2" s="424"/>
      <c r="HIH2" s="424"/>
      <c r="HII2" s="425"/>
      <c r="HIJ2" s="425"/>
      <c r="HIK2" s="425"/>
      <c r="HIL2" s="425"/>
      <c r="HIM2" s="425"/>
      <c r="HIN2" s="425"/>
      <c r="HIO2" s="424"/>
      <c r="HIP2" s="424"/>
      <c r="HIQ2" s="425"/>
      <c r="HIR2" s="425"/>
      <c r="HIS2" s="425"/>
      <c r="HIT2" s="425"/>
      <c r="HIU2" s="425"/>
      <c r="HIV2" s="425"/>
      <c r="HIW2" s="424"/>
      <c r="HIX2" s="424"/>
      <c r="HIY2" s="425"/>
      <c r="HIZ2" s="425"/>
      <c r="HJA2" s="425"/>
      <c r="HJB2" s="425"/>
      <c r="HJC2" s="425"/>
      <c r="HJD2" s="425"/>
      <c r="HJE2" s="424"/>
      <c r="HJF2" s="424"/>
      <c r="HJG2" s="425"/>
      <c r="HJH2" s="425"/>
      <c r="HJI2" s="425"/>
      <c r="HJJ2" s="425"/>
      <c r="HJK2" s="425"/>
      <c r="HJL2" s="425"/>
      <c r="HJM2" s="424"/>
      <c r="HJN2" s="424"/>
      <c r="HJO2" s="425"/>
      <c r="HJP2" s="425"/>
      <c r="HJQ2" s="425"/>
      <c r="HJR2" s="425"/>
      <c r="HJS2" s="425"/>
      <c r="HJT2" s="425"/>
      <c r="HJU2" s="424"/>
      <c r="HJV2" s="424"/>
      <c r="HJW2" s="425"/>
      <c r="HJX2" s="425"/>
      <c r="HJY2" s="425"/>
      <c r="HJZ2" s="425"/>
      <c r="HKA2" s="425"/>
      <c r="HKB2" s="425"/>
      <c r="HKC2" s="424"/>
      <c r="HKD2" s="424"/>
      <c r="HKE2" s="425"/>
      <c r="HKF2" s="425"/>
      <c r="HKG2" s="425"/>
      <c r="HKH2" s="425"/>
      <c r="HKI2" s="425"/>
      <c r="HKJ2" s="425"/>
      <c r="HKK2" s="424"/>
      <c r="HKL2" s="424"/>
      <c r="HKM2" s="425"/>
      <c r="HKN2" s="425"/>
      <c r="HKO2" s="425"/>
      <c r="HKP2" s="425"/>
      <c r="HKQ2" s="425"/>
      <c r="HKR2" s="425"/>
      <c r="HKS2" s="424"/>
      <c r="HKT2" s="424"/>
      <c r="HKU2" s="425"/>
      <c r="HKV2" s="425"/>
      <c r="HKW2" s="425"/>
      <c r="HKX2" s="425"/>
      <c r="HKY2" s="425"/>
      <c r="HKZ2" s="425"/>
      <c r="HLA2" s="424"/>
      <c r="HLB2" s="424"/>
      <c r="HLC2" s="425"/>
      <c r="HLD2" s="425"/>
      <c r="HLE2" s="425"/>
      <c r="HLF2" s="425"/>
      <c r="HLG2" s="425"/>
      <c r="HLH2" s="425"/>
      <c r="HLI2" s="424"/>
      <c r="HLJ2" s="424"/>
      <c r="HLK2" s="425"/>
      <c r="HLL2" s="425"/>
      <c r="HLM2" s="425"/>
      <c r="HLN2" s="425"/>
      <c r="HLO2" s="425"/>
      <c r="HLP2" s="425"/>
      <c r="HLQ2" s="424"/>
      <c r="HLR2" s="424"/>
      <c r="HLS2" s="425"/>
      <c r="HLT2" s="425"/>
      <c r="HLU2" s="425"/>
      <c r="HLV2" s="425"/>
      <c r="HLW2" s="425"/>
      <c r="HLX2" s="425"/>
      <c r="HLY2" s="424"/>
      <c r="HLZ2" s="424"/>
      <c r="HMA2" s="425"/>
      <c r="HMB2" s="425"/>
      <c r="HMC2" s="425"/>
      <c r="HMD2" s="425"/>
      <c r="HME2" s="425"/>
      <c r="HMF2" s="425"/>
      <c r="HMG2" s="424"/>
      <c r="HMH2" s="424"/>
      <c r="HMI2" s="425"/>
      <c r="HMJ2" s="425"/>
      <c r="HMK2" s="425"/>
      <c r="HML2" s="425"/>
      <c r="HMM2" s="425"/>
      <c r="HMN2" s="425"/>
      <c r="HMO2" s="424"/>
      <c r="HMP2" s="424"/>
      <c r="HMQ2" s="425"/>
      <c r="HMR2" s="425"/>
      <c r="HMS2" s="425"/>
      <c r="HMT2" s="425"/>
      <c r="HMU2" s="425"/>
      <c r="HMV2" s="425"/>
      <c r="HMW2" s="424"/>
      <c r="HMX2" s="424"/>
      <c r="HMY2" s="425"/>
      <c r="HMZ2" s="425"/>
      <c r="HNA2" s="425"/>
      <c r="HNB2" s="425"/>
      <c r="HNC2" s="425"/>
      <c r="HND2" s="425"/>
      <c r="HNE2" s="424"/>
      <c r="HNF2" s="424"/>
      <c r="HNG2" s="425"/>
      <c r="HNH2" s="425"/>
      <c r="HNI2" s="425"/>
      <c r="HNJ2" s="425"/>
      <c r="HNK2" s="425"/>
      <c r="HNL2" s="425"/>
      <c r="HNM2" s="424"/>
      <c r="HNN2" s="424"/>
      <c r="HNO2" s="425"/>
      <c r="HNP2" s="425"/>
      <c r="HNQ2" s="425"/>
      <c r="HNR2" s="425"/>
      <c r="HNS2" s="425"/>
      <c r="HNT2" s="425"/>
      <c r="HNU2" s="424"/>
      <c r="HNV2" s="424"/>
      <c r="HNW2" s="425"/>
      <c r="HNX2" s="425"/>
      <c r="HNY2" s="425"/>
      <c r="HNZ2" s="425"/>
      <c r="HOA2" s="425"/>
      <c r="HOB2" s="425"/>
      <c r="HOC2" s="424"/>
      <c r="HOD2" s="424"/>
      <c r="HOE2" s="425"/>
      <c r="HOF2" s="425"/>
      <c r="HOG2" s="425"/>
      <c r="HOH2" s="425"/>
      <c r="HOI2" s="425"/>
      <c r="HOJ2" s="425"/>
      <c r="HOK2" s="424"/>
      <c r="HOL2" s="424"/>
      <c r="HOM2" s="425"/>
      <c r="HON2" s="425"/>
      <c r="HOO2" s="425"/>
      <c r="HOP2" s="425"/>
      <c r="HOQ2" s="425"/>
      <c r="HOR2" s="425"/>
      <c r="HOS2" s="424"/>
      <c r="HOT2" s="424"/>
      <c r="HOU2" s="425"/>
      <c r="HOV2" s="425"/>
      <c r="HOW2" s="425"/>
      <c r="HOX2" s="425"/>
      <c r="HOY2" s="425"/>
      <c r="HOZ2" s="425"/>
      <c r="HPA2" s="424"/>
      <c r="HPB2" s="424"/>
      <c r="HPC2" s="425"/>
      <c r="HPD2" s="425"/>
      <c r="HPE2" s="425"/>
      <c r="HPF2" s="425"/>
      <c r="HPG2" s="425"/>
      <c r="HPH2" s="425"/>
      <c r="HPI2" s="424"/>
      <c r="HPJ2" s="424"/>
      <c r="HPK2" s="425"/>
      <c r="HPL2" s="425"/>
      <c r="HPM2" s="425"/>
      <c r="HPN2" s="425"/>
      <c r="HPO2" s="425"/>
      <c r="HPP2" s="425"/>
      <c r="HPQ2" s="424"/>
      <c r="HPR2" s="424"/>
      <c r="HPS2" s="425"/>
      <c r="HPT2" s="425"/>
      <c r="HPU2" s="425"/>
      <c r="HPV2" s="425"/>
      <c r="HPW2" s="425"/>
      <c r="HPX2" s="425"/>
      <c r="HPY2" s="424"/>
      <c r="HPZ2" s="424"/>
      <c r="HQA2" s="425"/>
      <c r="HQB2" s="425"/>
      <c r="HQC2" s="425"/>
      <c r="HQD2" s="425"/>
      <c r="HQE2" s="425"/>
      <c r="HQF2" s="425"/>
      <c r="HQG2" s="424"/>
      <c r="HQH2" s="424"/>
      <c r="HQI2" s="425"/>
      <c r="HQJ2" s="425"/>
      <c r="HQK2" s="425"/>
      <c r="HQL2" s="425"/>
      <c r="HQM2" s="425"/>
      <c r="HQN2" s="425"/>
      <c r="HQO2" s="424"/>
      <c r="HQP2" s="424"/>
      <c r="HQQ2" s="425"/>
      <c r="HQR2" s="425"/>
      <c r="HQS2" s="425"/>
      <c r="HQT2" s="425"/>
      <c r="HQU2" s="425"/>
      <c r="HQV2" s="425"/>
      <c r="HQW2" s="424"/>
      <c r="HQX2" s="424"/>
      <c r="HQY2" s="425"/>
      <c r="HQZ2" s="425"/>
      <c r="HRA2" s="425"/>
      <c r="HRB2" s="425"/>
      <c r="HRC2" s="425"/>
      <c r="HRD2" s="425"/>
      <c r="HRE2" s="424"/>
      <c r="HRF2" s="424"/>
      <c r="HRG2" s="425"/>
      <c r="HRH2" s="425"/>
      <c r="HRI2" s="425"/>
      <c r="HRJ2" s="425"/>
      <c r="HRK2" s="425"/>
      <c r="HRL2" s="425"/>
      <c r="HRM2" s="424"/>
      <c r="HRN2" s="424"/>
      <c r="HRO2" s="425"/>
      <c r="HRP2" s="425"/>
      <c r="HRQ2" s="425"/>
      <c r="HRR2" s="425"/>
      <c r="HRS2" s="425"/>
      <c r="HRT2" s="425"/>
      <c r="HRU2" s="424"/>
      <c r="HRV2" s="424"/>
      <c r="HRW2" s="425"/>
      <c r="HRX2" s="425"/>
      <c r="HRY2" s="425"/>
      <c r="HRZ2" s="425"/>
      <c r="HSA2" s="425"/>
      <c r="HSB2" s="425"/>
      <c r="HSC2" s="424"/>
      <c r="HSD2" s="424"/>
      <c r="HSE2" s="425"/>
      <c r="HSF2" s="425"/>
      <c r="HSG2" s="425"/>
      <c r="HSH2" s="425"/>
      <c r="HSI2" s="425"/>
      <c r="HSJ2" s="425"/>
      <c r="HSK2" s="424"/>
      <c r="HSL2" s="424"/>
      <c r="HSM2" s="425"/>
      <c r="HSN2" s="425"/>
      <c r="HSO2" s="425"/>
      <c r="HSP2" s="425"/>
      <c r="HSQ2" s="425"/>
      <c r="HSR2" s="425"/>
      <c r="HSS2" s="424"/>
      <c r="HST2" s="424"/>
      <c r="HSU2" s="425"/>
      <c r="HSV2" s="425"/>
      <c r="HSW2" s="425"/>
      <c r="HSX2" s="425"/>
      <c r="HSY2" s="425"/>
      <c r="HSZ2" s="425"/>
      <c r="HTA2" s="424"/>
      <c r="HTB2" s="424"/>
      <c r="HTC2" s="425"/>
      <c r="HTD2" s="425"/>
      <c r="HTE2" s="425"/>
      <c r="HTF2" s="425"/>
      <c r="HTG2" s="425"/>
      <c r="HTH2" s="425"/>
      <c r="HTI2" s="424"/>
      <c r="HTJ2" s="424"/>
      <c r="HTK2" s="425"/>
      <c r="HTL2" s="425"/>
      <c r="HTM2" s="425"/>
      <c r="HTN2" s="425"/>
      <c r="HTO2" s="425"/>
      <c r="HTP2" s="425"/>
      <c r="HTQ2" s="424"/>
      <c r="HTR2" s="424"/>
      <c r="HTS2" s="425"/>
      <c r="HTT2" s="425"/>
      <c r="HTU2" s="425"/>
      <c r="HTV2" s="425"/>
      <c r="HTW2" s="425"/>
      <c r="HTX2" s="425"/>
      <c r="HTY2" s="424"/>
      <c r="HTZ2" s="424"/>
      <c r="HUA2" s="425"/>
      <c r="HUB2" s="425"/>
      <c r="HUC2" s="425"/>
      <c r="HUD2" s="425"/>
      <c r="HUE2" s="425"/>
      <c r="HUF2" s="425"/>
      <c r="HUG2" s="424"/>
      <c r="HUH2" s="424"/>
      <c r="HUI2" s="425"/>
      <c r="HUJ2" s="425"/>
      <c r="HUK2" s="425"/>
      <c r="HUL2" s="425"/>
      <c r="HUM2" s="425"/>
      <c r="HUN2" s="425"/>
      <c r="HUO2" s="424"/>
      <c r="HUP2" s="424"/>
      <c r="HUQ2" s="425"/>
      <c r="HUR2" s="425"/>
      <c r="HUS2" s="425"/>
      <c r="HUT2" s="425"/>
      <c r="HUU2" s="425"/>
      <c r="HUV2" s="425"/>
      <c r="HUW2" s="424"/>
      <c r="HUX2" s="424"/>
      <c r="HUY2" s="425"/>
      <c r="HUZ2" s="425"/>
      <c r="HVA2" s="425"/>
      <c r="HVB2" s="425"/>
      <c r="HVC2" s="425"/>
      <c r="HVD2" s="425"/>
      <c r="HVE2" s="424"/>
      <c r="HVF2" s="424"/>
      <c r="HVG2" s="425"/>
      <c r="HVH2" s="425"/>
      <c r="HVI2" s="425"/>
      <c r="HVJ2" s="425"/>
      <c r="HVK2" s="425"/>
      <c r="HVL2" s="425"/>
      <c r="HVM2" s="424"/>
      <c r="HVN2" s="424"/>
      <c r="HVO2" s="425"/>
      <c r="HVP2" s="425"/>
      <c r="HVQ2" s="425"/>
      <c r="HVR2" s="425"/>
      <c r="HVS2" s="425"/>
      <c r="HVT2" s="425"/>
      <c r="HVU2" s="424"/>
      <c r="HVV2" s="424"/>
      <c r="HVW2" s="425"/>
      <c r="HVX2" s="425"/>
      <c r="HVY2" s="425"/>
      <c r="HVZ2" s="425"/>
      <c r="HWA2" s="425"/>
      <c r="HWB2" s="425"/>
      <c r="HWC2" s="424"/>
      <c r="HWD2" s="424"/>
      <c r="HWE2" s="425"/>
      <c r="HWF2" s="425"/>
      <c r="HWG2" s="425"/>
      <c r="HWH2" s="425"/>
      <c r="HWI2" s="425"/>
      <c r="HWJ2" s="425"/>
      <c r="HWK2" s="424"/>
      <c r="HWL2" s="424"/>
      <c r="HWM2" s="425"/>
      <c r="HWN2" s="425"/>
      <c r="HWO2" s="425"/>
      <c r="HWP2" s="425"/>
      <c r="HWQ2" s="425"/>
      <c r="HWR2" s="425"/>
      <c r="HWS2" s="424"/>
      <c r="HWT2" s="424"/>
      <c r="HWU2" s="425"/>
      <c r="HWV2" s="425"/>
      <c r="HWW2" s="425"/>
      <c r="HWX2" s="425"/>
      <c r="HWY2" s="425"/>
      <c r="HWZ2" s="425"/>
      <c r="HXA2" s="424"/>
      <c r="HXB2" s="424"/>
      <c r="HXC2" s="425"/>
      <c r="HXD2" s="425"/>
      <c r="HXE2" s="425"/>
      <c r="HXF2" s="425"/>
      <c r="HXG2" s="425"/>
      <c r="HXH2" s="425"/>
      <c r="HXI2" s="424"/>
      <c r="HXJ2" s="424"/>
      <c r="HXK2" s="425"/>
      <c r="HXL2" s="425"/>
      <c r="HXM2" s="425"/>
      <c r="HXN2" s="425"/>
      <c r="HXO2" s="425"/>
      <c r="HXP2" s="425"/>
      <c r="HXQ2" s="424"/>
      <c r="HXR2" s="424"/>
      <c r="HXS2" s="425"/>
      <c r="HXT2" s="425"/>
      <c r="HXU2" s="425"/>
      <c r="HXV2" s="425"/>
      <c r="HXW2" s="425"/>
      <c r="HXX2" s="425"/>
      <c r="HXY2" s="424"/>
      <c r="HXZ2" s="424"/>
      <c r="HYA2" s="425"/>
      <c r="HYB2" s="425"/>
      <c r="HYC2" s="425"/>
      <c r="HYD2" s="425"/>
      <c r="HYE2" s="425"/>
      <c r="HYF2" s="425"/>
      <c r="HYG2" s="424"/>
      <c r="HYH2" s="424"/>
      <c r="HYI2" s="425"/>
      <c r="HYJ2" s="425"/>
      <c r="HYK2" s="425"/>
      <c r="HYL2" s="425"/>
      <c r="HYM2" s="425"/>
      <c r="HYN2" s="425"/>
      <c r="HYO2" s="424"/>
      <c r="HYP2" s="424"/>
      <c r="HYQ2" s="425"/>
      <c r="HYR2" s="425"/>
      <c r="HYS2" s="425"/>
      <c r="HYT2" s="425"/>
      <c r="HYU2" s="425"/>
      <c r="HYV2" s="425"/>
      <c r="HYW2" s="424"/>
      <c r="HYX2" s="424"/>
      <c r="HYY2" s="425"/>
      <c r="HYZ2" s="425"/>
      <c r="HZA2" s="425"/>
      <c r="HZB2" s="425"/>
      <c r="HZC2" s="425"/>
      <c r="HZD2" s="425"/>
      <c r="HZE2" s="424"/>
      <c r="HZF2" s="424"/>
      <c r="HZG2" s="425"/>
      <c r="HZH2" s="425"/>
      <c r="HZI2" s="425"/>
      <c r="HZJ2" s="425"/>
      <c r="HZK2" s="425"/>
      <c r="HZL2" s="425"/>
      <c r="HZM2" s="424"/>
      <c r="HZN2" s="424"/>
      <c r="HZO2" s="425"/>
      <c r="HZP2" s="425"/>
      <c r="HZQ2" s="425"/>
      <c r="HZR2" s="425"/>
      <c r="HZS2" s="425"/>
      <c r="HZT2" s="425"/>
      <c r="HZU2" s="424"/>
      <c r="HZV2" s="424"/>
      <c r="HZW2" s="425"/>
      <c r="HZX2" s="425"/>
      <c r="HZY2" s="425"/>
      <c r="HZZ2" s="425"/>
      <c r="IAA2" s="425"/>
      <c r="IAB2" s="425"/>
      <c r="IAC2" s="424"/>
      <c r="IAD2" s="424"/>
      <c r="IAE2" s="425"/>
      <c r="IAF2" s="425"/>
      <c r="IAG2" s="425"/>
      <c r="IAH2" s="425"/>
      <c r="IAI2" s="425"/>
      <c r="IAJ2" s="425"/>
      <c r="IAK2" s="424"/>
      <c r="IAL2" s="424"/>
      <c r="IAM2" s="425"/>
      <c r="IAN2" s="425"/>
      <c r="IAO2" s="425"/>
      <c r="IAP2" s="425"/>
      <c r="IAQ2" s="425"/>
      <c r="IAR2" s="425"/>
      <c r="IAS2" s="424"/>
      <c r="IAT2" s="424"/>
      <c r="IAU2" s="425"/>
      <c r="IAV2" s="425"/>
      <c r="IAW2" s="425"/>
      <c r="IAX2" s="425"/>
      <c r="IAY2" s="425"/>
      <c r="IAZ2" s="425"/>
      <c r="IBA2" s="424"/>
      <c r="IBB2" s="424"/>
      <c r="IBC2" s="425"/>
      <c r="IBD2" s="425"/>
      <c r="IBE2" s="425"/>
      <c r="IBF2" s="425"/>
      <c r="IBG2" s="425"/>
      <c r="IBH2" s="425"/>
      <c r="IBI2" s="424"/>
      <c r="IBJ2" s="424"/>
      <c r="IBK2" s="425"/>
      <c r="IBL2" s="425"/>
      <c r="IBM2" s="425"/>
      <c r="IBN2" s="425"/>
      <c r="IBO2" s="425"/>
      <c r="IBP2" s="425"/>
      <c r="IBQ2" s="424"/>
      <c r="IBR2" s="424"/>
      <c r="IBS2" s="425"/>
      <c r="IBT2" s="425"/>
      <c r="IBU2" s="425"/>
      <c r="IBV2" s="425"/>
      <c r="IBW2" s="425"/>
      <c r="IBX2" s="425"/>
      <c r="IBY2" s="424"/>
      <c r="IBZ2" s="424"/>
      <c r="ICA2" s="425"/>
      <c r="ICB2" s="425"/>
      <c r="ICC2" s="425"/>
      <c r="ICD2" s="425"/>
      <c r="ICE2" s="425"/>
      <c r="ICF2" s="425"/>
      <c r="ICG2" s="424"/>
      <c r="ICH2" s="424"/>
      <c r="ICI2" s="425"/>
      <c r="ICJ2" s="425"/>
      <c r="ICK2" s="425"/>
      <c r="ICL2" s="425"/>
      <c r="ICM2" s="425"/>
      <c r="ICN2" s="425"/>
      <c r="ICO2" s="424"/>
      <c r="ICP2" s="424"/>
      <c r="ICQ2" s="425"/>
      <c r="ICR2" s="425"/>
      <c r="ICS2" s="425"/>
      <c r="ICT2" s="425"/>
      <c r="ICU2" s="425"/>
      <c r="ICV2" s="425"/>
      <c r="ICW2" s="424"/>
      <c r="ICX2" s="424"/>
      <c r="ICY2" s="425"/>
      <c r="ICZ2" s="425"/>
      <c r="IDA2" s="425"/>
      <c r="IDB2" s="425"/>
      <c r="IDC2" s="425"/>
      <c r="IDD2" s="425"/>
      <c r="IDE2" s="424"/>
      <c r="IDF2" s="424"/>
      <c r="IDG2" s="425"/>
      <c r="IDH2" s="425"/>
      <c r="IDI2" s="425"/>
      <c r="IDJ2" s="425"/>
      <c r="IDK2" s="425"/>
      <c r="IDL2" s="425"/>
      <c r="IDM2" s="424"/>
      <c r="IDN2" s="424"/>
      <c r="IDO2" s="425"/>
      <c r="IDP2" s="425"/>
      <c r="IDQ2" s="425"/>
      <c r="IDR2" s="425"/>
      <c r="IDS2" s="425"/>
      <c r="IDT2" s="425"/>
      <c r="IDU2" s="424"/>
      <c r="IDV2" s="424"/>
      <c r="IDW2" s="425"/>
      <c r="IDX2" s="425"/>
      <c r="IDY2" s="425"/>
      <c r="IDZ2" s="425"/>
      <c r="IEA2" s="425"/>
      <c r="IEB2" s="425"/>
      <c r="IEC2" s="424"/>
      <c r="IED2" s="424"/>
      <c r="IEE2" s="425"/>
      <c r="IEF2" s="425"/>
      <c r="IEG2" s="425"/>
      <c r="IEH2" s="425"/>
      <c r="IEI2" s="425"/>
      <c r="IEJ2" s="425"/>
      <c r="IEK2" s="424"/>
      <c r="IEL2" s="424"/>
      <c r="IEM2" s="425"/>
      <c r="IEN2" s="425"/>
      <c r="IEO2" s="425"/>
      <c r="IEP2" s="425"/>
      <c r="IEQ2" s="425"/>
      <c r="IER2" s="425"/>
      <c r="IES2" s="424"/>
      <c r="IET2" s="424"/>
      <c r="IEU2" s="425"/>
      <c r="IEV2" s="425"/>
      <c r="IEW2" s="425"/>
      <c r="IEX2" s="425"/>
      <c r="IEY2" s="425"/>
      <c r="IEZ2" s="425"/>
      <c r="IFA2" s="424"/>
      <c r="IFB2" s="424"/>
      <c r="IFC2" s="425"/>
      <c r="IFD2" s="425"/>
      <c r="IFE2" s="425"/>
      <c r="IFF2" s="425"/>
      <c r="IFG2" s="425"/>
      <c r="IFH2" s="425"/>
      <c r="IFI2" s="424"/>
      <c r="IFJ2" s="424"/>
      <c r="IFK2" s="425"/>
      <c r="IFL2" s="425"/>
      <c r="IFM2" s="425"/>
      <c r="IFN2" s="425"/>
      <c r="IFO2" s="425"/>
      <c r="IFP2" s="425"/>
      <c r="IFQ2" s="424"/>
      <c r="IFR2" s="424"/>
      <c r="IFS2" s="425"/>
      <c r="IFT2" s="425"/>
      <c r="IFU2" s="425"/>
      <c r="IFV2" s="425"/>
      <c r="IFW2" s="425"/>
      <c r="IFX2" s="425"/>
      <c r="IFY2" s="424"/>
      <c r="IFZ2" s="424"/>
      <c r="IGA2" s="425"/>
      <c r="IGB2" s="425"/>
      <c r="IGC2" s="425"/>
      <c r="IGD2" s="425"/>
      <c r="IGE2" s="425"/>
      <c r="IGF2" s="425"/>
      <c r="IGG2" s="424"/>
      <c r="IGH2" s="424"/>
      <c r="IGI2" s="425"/>
      <c r="IGJ2" s="425"/>
      <c r="IGK2" s="425"/>
      <c r="IGL2" s="425"/>
      <c r="IGM2" s="425"/>
      <c r="IGN2" s="425"/>
      <c r="IGO2" s="424"/>
      <c r="IGP2" s="424"/>
      <c r="IGQ2" s="425"/>
      <c r="IGR2" s="425"/>
      <c r="IGS2" s="425"/>
      <c r="IGT2" s="425"/>
      <c r="IGU2" s="425"/>
      <c r="IGV2" s="425"/>
      <c r="IGW2" s="424"/>
      <c r="IGX2" s="424"/>
      <c r="IGY2" s="425"/>
      <c r="IGZ2" s="425"/>
      <c r="IHA2" s="425"/>
      <c r="IHB2" s="425"/>
      <c r="IHC2" s="425"/>
      <c r="IHD2" s="425"/>
      <c r="IHE2" s="424"/>
      <c r="IHF2" s="424"/>
      <c r="IHG2" s="425"/>
      <c r="IHH2" s="425"/>
      <c r="IHI2" s="425"/>
      <c r="IHJ2" s="425"/>
      <c r="IHK2" s="425"/>
      <c r="IHL2" s="425"/>
      <c r="IHM2" s="424"/>
      <c r="IHN2" s="424"/>
      <c r="IHO2" s="425"/>
      <c r="IHP2" s="425"/>
      <c r="IHQ2" s="425"/>
      <c r="IHR2" s="425"/>
      <c r="IHS2" s="425"/>
      <c r="IHT2" s="425"/>
      <c r="IHU2" s="424"/>
      <c r="IHV2" s="424"/>
      <c r="IHW2" s="425"/>
      <c r="IHX2" s="425"/>
      <c r="IHY2" s="425"/>
      <c r="IHZ2" s="425"/>
      <c r="IIA2" s="425"/>
      <c r="IIB2" s="425"/>
      <c r="IIC2" s="424"/>
      <c r="IID2" s="424"/>
      <c r="IIE2" s="425"/>
      <c r="IIF2" s="425"/>
      <c r="IIG2" s="425"/>
      <c r="IIH2" s="425"/>
      <c r="III2" s="425"/>
      <c r="IIJ2" s="425"/>
      <c r="IIK2" s="424"/>
      <c r="IIL2" s="424"/>
      <c r="IIM2" s="425"/>
      <c r="IIN2" s="425"/>
      <c r="IIO2" s="425"/>
      <c r="IIP2" s="425"/>
      <c r="IIQ2" s="425"/>
      <c r="IIR2" s="425"/>
      <c r="IIS2" s="424"/>
      <c r="IIT2" s="424"/>
      <c r="IIU2" s="425"/>
      <c r="IIV2" s="425"/>
      <c r="IIW2" s="425"/>
      <c r="IIX2" s="425"/>
      <c r="IIY2" s="425"/>
      <c r="IIZ2" s="425"/>
      <c r="IJA2" s="424"/>
      <c r="IJB2" s="424"/>
      <c r="IJC2" s="425"/>
      <c r="IJD2" s="425"/>
      <c r="IJE2" s="425"/>
      <c r="IJF2" s="425"/>
      <c r="IJG2" s="425"/>
      <c r="IJH2" s="425"/>
      <c r="IJI2" s="424"/>
      <c r="IJJ2" s="424"/>
      <c r="IJK2" s="425"/>
      <c r="IJL2" s="425"/>
      <c r="IJM2" s="425"/>
      <c r="IJN2" s="425"/>
      <c r="IJO2" s="425"/>
      <c r="IJP2" s="425"/>
      <c r="IJQ2" s="424"/>
      <c r="IJR2" s="424"/>
      <c r="IJS2" s="425"/>
      <c r="IJT2" s="425"/>
      <c r="IJU2" s="425"/>
      <c r="IJV2" s="425"/>
      <c r="IJW2" s="425"/>
      <c r="IJX2" s="425"/>
      <c r="IJY2" s="424"/>
      <c r="IJZ2" s="424"/>
      <c r="IKA2" s="425"/>
      <c r="IKB2" s="425"/>
      <c r="IKC2" s="425"/>
      <c r="IKD2" s="425"/>
      <c r="IKE2" s="425"/>
      <c r="IKF2" s="425"/>
      <c r="IKG2" s="424"/>
      <c r="IKH2" s="424"/>
      <c r="IKI2" s="425"/>
      <c r="IKJ2" s="425"/>
      <c r="IKK2" s="425"/>
      <c r="IKL2" s="425"/>
      <c r="IKM2" s="425"/>
      <c r="IKN2" s="425"/>
      <c r="IKO2" s="424"/>
      <c r="IKP2" s="424"/>
      <c r="IKQ2" s="425"/>
      <c r="IKR2" s="425"/>
      <c r="IKS2" s="425"/>
      <c r="IKT2" s="425"/>
      <c r="IKU2" s="425"/>
      <c r="IKV2" s="425"/>
      <c r="IKW2" s="424"/>
      <c r="IKX2" s="424"/>
      <c r="IKY2" s="425"/>
      <c r="IKZ2" s="425"/>
      <c r="ILA2" s="425"/>
      <c r="ILB2" s="425"/>
      <c r="ILC2" s="425"/>
      <c r="ILD2" s="425"/>
      <c r="ILE2" s="424"/>
      <c r="ILF2" s="424"/>
      <c r="ILG2" s="425"/>
      <c r="ILH2" s="425"/>
      <c r="ILI2" s="425"/>
      <c r="ILJ2" s="425"/>
      <c r="ILK2" s="425"/>
      <c r="ILL2" s="425"/>
      <c r="ILM2" s="424"/>
      <c r="ILN2" s="424"/>
      <c r="ILO2" s="425"/>
      <c r="ILP2" s="425"/>
      <c r="ILQ2" s="425"/>
      <c r="ILR2" s="425"/>
      <c r="ILS2" s="425"/>
      <c r="ILT2" s="425"/>
      <c r="ILU2" s="424"/>
      <c r="ILV2" s="424"/>
      <c r="ILW2" s="425"/>
      <c r="ILX2" s="425"/>
      <c r="ILY2" s="425"/>
      <c r="ILZ2" s="425"/>
      <c r="IMA2" s="425"/>
      <c r="IMB2" s="425"/>
      <c r="IMC2" s="424"/>
      <c r="IMD2" s="424"/>
      <c r="IME2" s="425"/>
      <c r="IMF2" s="425"/>
      <c r="IMG2" s="425"/>
      <c r="IMH2" s="425"/>
      <c r="IMI2" s="425"/>
      <c r="IMJ2" s="425"/>
      <c r="IMK2" s="424"/>
      <c r="IML2" s="424"/>
      <c r="IMM2" s="425"/>
      <c r="IMN2" s="425"/>
      <c r="IMO2" s="425"/>
      <c r="IMP2" s="425"/>
      <c r="IMQ2" s="425"/>
      <c r="IMR2" s="425"/>
      <c r="IMS2" s="424"/>
      <c r="IMT2" s="424"/>
      <c r="IMU2" s="425"/>
      <c r="IMV2" s="425"/>
      <c r="IMW2" s="425"/>
      <c r="IMX2" s="425"/>
      <c r="IMY2" s="425"/>
      <c r="IMZ2" s="425"/>
      <c r="INA2" s="424"/>
      <c r="INB2" s="424"/>
      <c r="INC2" s="425"/>
      <c r="IND2" s="425"/>
      <c r="INE2" s="425"/>
      <c r="INF2" s="425"/>
      <c r="ING2" s="425"/>
      <c r="INH2" s="425"/>
      <c r="INI2" s="424"/>
      <c r="INJ2" s="424"/>
      <c r="INK2" s="425"/>
      <c r="INL2" s="425"/>
      <c r="INM2" s="425"/>
      <c r="INN2" s="425"/>
      <c r="INO2" s="425"/>
      <c r="INP2" s="425"/>
      <c r="INQ2" s="424"/>
      <c r="INR2" s="424"/>
      <c r="INS2" s="425"/>
      <c r="INT2" s="425"/>
      <c r="INU2" s="425"/>
      <c r="INV2" s="425"/>
      <c r="INW2" s="425"/>
      <c r="INX2" s="425"/>
      <c r="INY2" s="424"/>
      <c r="INZ2" s="424"/>
      <c r="IOA2" s="425"/>
      <c r="IOB2" s="425"/>
      <c r="IOC2" s="425"/>
      <c r="IOD2" s="425"/>
      <c r="IOE2" s="425"/>
      <c r="IOF2" s="425"/>
      <c r="IOG2" s="424"/>
      <c r="IOH2" s="424"/>
      <c r="IOI2" s="425"/>
      <c r="IOJ2" s="425"/>
      <c r="IOK2" s="425"/>
      <c r="IOL2" s="425"/>
      <c r="IOM2" s="425"/>
      <c r="ION2" s="425"/>
      <c r="IOO2" s="424"/>
      <c r="IOP2" s="424"/>
      <c r="IOQ2" s="425"/>
      <c r="IOR2" s="425"/>
      <c r="IOS2" s="425"/>
      <c r="IOT2" s="425"/>
      <c r="IOU2" s="425"/>
      <c r="IOV2" s="425"/>
      <c r="IOW2" s="424"/>
      <c r="IOX2" s="424"/>
      <c r="IOY2" s="425"/>
      <c r="IOZ2" s="425"/>
      <c r="IPA2" s="425"/>
      <c r="IPB2" s="425"/>
      <c r="IPC2" s="425"/>
      <c r="IPD2" s="425"/>
      <c r="IPE2" s="424"/>
      <c r="IPF2" s="424"/>
      <c r="IPG2" s="425"/>
      <c r="IPH2" s="425"/>
      <c r="IPI2" s="425"/>
      <c r="IPJ2" s="425"/>
      <c r="IPK2" s="425"/>
      <c r="IPL2" s="425"/>
      <c r="IPM2" s="424"/>
      <c r="IPN2" s="424"/>
      <c r="IPO2" s="425"/>
      <c r="IPP2" s="425"/>
      <c r="IPQ2" s="425"/>
      <c r="IPR2" s="425"/>
      <c r="IPS2" s="425"/>
      <c r="IPT2" s="425"/>
      <c r="IPU2" s="424"/>
      <c r="IPV2" s="424"/>
      <c r="IPW2" s="425"/>
      <c r="IPX2" s="425"/>
      <c r="IPY2" s="425"/>
      <c r="IPZ2" s="425"/>
      <c r="IQA2" s="425"/>
      <c r="IQB2" s="425"/>
      <c r="IQC2" s="424"/>
      <c r="IQD2" s="424"/>
      <c r="IQE2" s="425"/>
      <c r="IQF2" s="425"/>
      <c r="IQG2" s="425"/>
      <c r="IQH2" s="425"/>
      <c r="IQI2" s="425"/>
      <c r="IQJ2" s="425"/>
      <c r="IQK2" s="424"/>
      <c r="IQL2" s="424"/>
      <c r="IQM2" s="425"/>
      <c r="IQN2" s="425"/>
      <c r="IQO2" s="425"/>
      <c r="IQP2" s="425"/>
      <c r="IQQ2" s="425"/>
      <c r="IQR2" s="425"/>
      <c r="IQS2" s="424"/>
      <c r="IQT2" s="424"/>
      <c r="IQU2" s="425"/>
      <c r="IQV2" s="425"/>
      <c r="IQW2" s="425"/>
      <c r="IQX2" s="425"/>
      <c r="IQY2" s="425"/>
      <c r="IQZ2" s="425"/>
      <c r="IRA2" s="424"/>
      <c r="IRB2" s="424"/>
      <c r="IRC2" s="425"/>
      <c r="IRD2" s="425"/>
      <c r="IRE2" s="425"/>
      <c r="IRF2" s="425"/>
      <c r="IRG2" s="425"/>
      <c r="IRH2" s="425"/>
      <c r="IRI2" s="424"/>
      <c r="IRJ2" s="424"/>
      <c r="IRK2" s="425"/>
      <c r="IRL2" s="425"/>
      <c r="IRM2" s="425"/>
      <c r="IRN2" s="425"/>
      <c r="IRO2" s="425"/>
      <c r="IRP2" s="425"/>
      <c r="IRQ2" s="424"/>
      <c r="IRR2" s="424"/>
      <c r="IRS2" s="425"/>
      <c r="IRT2" s="425"/>
      <c r="IRU2" s="425"/>
      <c r="IRV2" s="425"/>
      <c r="IRW2" s="425"/>
      <c r="IRX2" s="425"/>
      <c r="IRY2" s="424"/>
      <c r="IRZ2" s="424"/>
      <c r="ISA2" s="425"/>
      <c r="ISB2" s="425"/>
      <c r="ISC2" s="425"/>
      <c r="ISD2" s="425"/>
      <c r="ISE2" s="425"/>
      <c r="ISF2" s="425"/>
      <c r="ISG2" s="424"/>
      <c r="ISH2" s="424"/>
      <c r="ISI2" s="425"/>
      <c r="ISJ2" s="425"/>
      <c r="ISK2" s="425"/>
      <c r="ISL2" s="425"/>
      <c r="ISM2" s="425"/>
      <c r="ISN2" s="425"/>
      <c r="ISO2" s="424"/>
      <c r="ISP2" s="424"/>
      <c r="ISQ2" s="425"/>
      <c r="ISR2" s="425"/>
      <c r="ISS2" s="425"/>
      <c r="IST2" s="425"/>
      <c r="ISU2" s="425"/>
      <c r="ISV2" s="425"/>
      <c r="ISW2" s="424"/>
      <c r="ISX2" s="424"/>
      <c r="ISY2" s="425"/>
      <c r="ISZ2" s="425"/>
      <c r="ITA2" s="425"/>
      <c r="ITB2" s="425"/>
      <c r="ITC2" s="425"/>
      <c r="ITD2" s="425"/>
      <c r="ITE2" s="424"/>
      <c r="ITF2" s="424"/>
      <c r="ITG2" s="425"/>
      <c r="ITH2" s="425"/>
      <c r="ITI2" s="425"/>
      <c r="ITJ2" s="425"/>
      <c r="ITK2" s="425"/>
      <c r="ITL2" s="425"/>
      <c r="ITM2" s="424"/>
      <c r="ITN2" s="424"/>
      <c r="ITO2" s="425"/>
      <c r="ITP2" s="425"/>
      <c r="ITQ2" s="425"/>
      <c r="ITR2" s="425"/>
      <c r="ITS2" s="425"/>
      <c r="ITT2" s="425"/>
      <c r="ITU2" s="424"/>
      <c r="ITV2" s="424"/>
      <c r="ITW2" s="425"/>
      <c r="ITX2" s="425"/>
      <c r="ITY2" s="425"/>
      <c r="ITZ2" s="425"/>
      <c r="IUA2" s="425"/>
      <c r="IUB2" s="425"/>
      <c r="IUC2" s="424"/>
      <c r="IUD2" s="424"/>
      <c r="IUE2" s="425"/>
      <c r="IUF2" s="425"/>
      <c r="IUG2" s="425"/>
      <c r="IUH2" s="425"/>
      <c r="IUI2" s="425"/>
      <c r="IUJ2" s="425"/>
      <c r="IUK2" s="424"/>
      <c r="IUL2" s="424"/>
      <c r="IUM2" s="425"/>
      <c r="IUN2" s="425"/>
      <c r="IUO2" s="425"/>
      <c r="IUP2" s="425"/>
      <c r="IUQ2" s="425"/>
      <c r="IUR2" s="425"/>
      <c r="IUS2" s="424"/>
      <c r="IUT2" s="424"/>
      <c r="IUU2" s="425"/>
      <c r="IUV2" s="425"/>
      <c r="IUW2" s="425"/>
      <c r="IUX2" s="425"/>
      <c r="IUY2" s="425"/>
      <c r="IUZ2" s="425"/>
      <c r="IVA2" s="424"/>
      <c r="IVB2" s="424"/>
      <c r="IVC2" s="425"/>
      <c r="IVD2" s="425"/>
      <c r="IVE2" s="425"/>
      <c r="IVF2" s="425"/>
      <c r="IVG2" s="425"/>
      <c r="IVH2" s="425"/>
      <c r="IVI2" s="424"/>
      <c r="IVJ2" s="424"/>
      <c r="IVK2" s="425"/>
      <c r="IVL2" s="425"/>
      <c r="IVM2" s="425"/>
      <c r="IVN2" s="425"/>
      <c r="IVO2" s="425"/>
      <c r="IVP2" s="425"/>
      <c r="IVQ2" s="424"/>
      <c r="IVR2" s="424"/>
      <c r="IVS2" s="425"/>
      <c r="IVT2" s="425"/>
      <c r="IVU2" s="425"/>
      <c r="IVV2" s="425"/>
      <c r="IVW2" s="425"/>
      <c r="IVX2" s="425"/>
      <c r="IVY2" s="424"/>
      <c r="IVZ2" s="424"/>
      <c r="IWA2" s="425"/>
      <c r="IWB2" s="425"/>
      <c r="IWC2" s="425"/>
      <c r="IWD2" s="425"/>
      <c r="IWE2" s="425"/>
      <c r="IWF2" s="425"/>
      <c r="IWG2" s="424"/>
      <c r="IWH2" s="424"/>
      <c r="IWI2" s="425"/>
      <c r="IWJ2" s="425"/>
      <c r="IWK2" s="425"/>
      <c r="IWL2" s="425"/>
      <c r="IWM2" s="425"/>
      <c r="IWN2" s="425"/>
      <c r="IWO2" s="424"/>
      <c r="IWP2" s="424"/>
      <c r="IWQ2" s="425"/>
      <c r="IWR2" s="425"/>
      <c r="IWS2" s="425"/>
      <c r="IWT2" s="425"/>
      <c r="IWU2" s="425"/>
      <c r="IWV2" s="425"/>
      <c r="IWW2" s="424"/>
      <c r="IWX2" s="424"/>
      <c r="IWY2" s="425"/>
      <c r="IWZ2" s="425"/>
      <c r="IXA2" s="425"/>
      <c r="IXB2" s="425"/>
      <c r="IXC2" s="425"/>
      <c r="IXD2" s="425"/>
      <c r="IXE2" s="424"/>
      <c r="IXF2" s="424"/>
      <c r="IXG2" s="425"/>
      <c r="IXH2" s="425"/>
      <c r="IXI2" s="425"/>
      <c r="IXJ2" s="425"/>
      <c r="IXK2" s="425"/>
      <c r="IXL2" s="425"/>
      <c r="IXM2" s="424"/>
      <c r="IXN2" s="424"/>
      <c r="IXO2" s="425"/>
      <c r="IXP2" s="425"/>
      <c r="IXQ2" s="425"/>
      <c r="IXR2" s="425"/>
      <c r="IXS2" s="425"/>
      <c r="IXT2" s="425"/>
      <c r="IXU2" s="424"/>
      <c r="IXV2" s="424"/>
      <c r="IXW2" s="425"/>
      <c r="IXX2" s="425"/>
      <c r="IXY2" s="425"/>
      <c r="IXZ2" s="425"/>
      <c r="IYA2" s="425"/>
      <c r="IYB2" s="425"/>
      <c r="IYC2" s="424"/>
      <c r="IYD2" s="424"/>
      <c r="IYE2" s="425"/>
      <c r="IYF2" s="425"/>
      <c r="IYG2" s="425"/>
      <c r="IYH2" s="425"/>
      <c r="IYI2" s="425"/>
      <c r="IYJ2" s="425"/>
      <c r="IYK2" s="424"/>
      <c r="IYL2" s="424"/>
      <c r="IYM2" s="425"/>
      <c r="IYN2" s="425"/>
      <c r="IYO2" s="425"/>
      <c r="IYP2" s="425"/>
      <c r="IYQ2" s="425"/>
      <c r="IYR2" s="425"/>
      <c r="IYS2" s="424"/>
      <c r="IYT2" s="424"/>
      <c r="IYU2" s="425"/>
      <c r="IYV2" s="425"/>
      <c r="IYW2" s="425"/>
      <c r="IYX2" s="425"/>
      <c r="IYY2" s="425"/>
      <c r="IYZ2" s="425"/>
      <c r="IZA2" s="424"/>
      <c r="IZB2" s="424"/>
      <c r="IZC2" s="425"/>
      <c r="IZD2" s="425"/>
      <c r="IZE2" s="425"/>
      <c r="IZF2" s="425"/>
      <c r="IZG2" s="425"/>
      <c r="IZH2" s="425"/>
      <c r="IZI2" s="424"/>
      <c r="IZJ2" s="424"/>
      <c r="IZK2" s="425"/>
      <c r="IZL2" s="425"/>
      <c r="IZM2" s="425"/>
      <c r="IZN2" s="425"/>
      <c r="IZO2" s="425"/>
      <c r="IZP2" s="425"/>
      <c r="IZQ2" s="424"/>
      <c r="IZR2" s="424"/>
      <c r="IZS2" s="425"/>
      <c r="IZT2" s="425"/>
      <c r="IZU2" s="425"/>
      <c r="IZV2" s="425"/>
      <c r="IZW2" s="425"/>
      <c r="IZX2" s="425"/>
      <c r="IZY2" s="424"/>
      <c r="IZZ2" s="424"/>
      <c r="JAA2" s="425"/>
      <c r="JAB2" s="425"/>
      <c r="JAC2" s="425"/>
      <c r="JAD2" s="425"/>
      <c r="JAE2" s="425"/>
      <c r="JAF2" s="425"/>
      <c r="JAG2" s="424"/>
      <c r="JAH2" s="424"/>
      <c r="JAI2" s="425"/>
      <c r="JAJ2" s="425"/>
      <c r="JAK2" s="425"/>
      <c r="JAL2" s="425"/>
      <c r="JAM2" s="425"/>
      <c r="JAN2" s="425"/>
      <c r="JAO2" s="424"/>
      <c r="JAP2" s="424"/>
      <c r="JAQ2" s="425"/>
      <c r="JAR2" s="425"/>
      <c r="JAS2" s="425"/>
      <c r="JAT2" s="425"/>
      <c r="JAU2" s="425"/>
      <c r="JAV2" s="425"/>
      <c r="JAW2" s="424"/>
      <c r="JAX2" s="424"/>
      <c r="JAY2" s="425"/>
      <c r="JAZ2" s="425"/>
      <c r="JBA2" s="425"/>
      <c r="JBB2" s="425"/>
      <c r="JBC2" s="425"/>
      <c r="JBD2" s="425"/>
      <c r="JBE2" s="424"/>
      <c r="JBF2" s="424"/>
      <c r="JBG2" s="425"/>
      <c r="JBH2" s="425"/>
      <c r="JBI2" s="425"/>
      <c r="JBJ2" s="425"/>
      <c r="JBK2" s="425"/>
      <c r="JBL2" s="425"/>
      <c r="JBM2" s="424"/>
      <c r="JBN2" s="424"/>
      <c r="JBO2" s="425"/>
      <c r="JBP2" s="425"/>
      <c r="JBQ2" s="425"/>
      <c r="JBR2" s="425"/>
      <c r="JBS2" s="425"/>
      <c r="JBT2" s="425"/>
      <c r="JBU2" s="424"/>
      <c r="JBV2" s="424"/>
      <c r="JBW2" s="425"/>
      <c r="JBX2" s="425"/>
      <c r="JBY2" s="425"/>
      <c r="JBZ2" s="425"/>
      <c r="JCA2" s="425"/>
      <c r="JCB2" s="425"/>
      <c r="JCC2" s="424"/>
      <c r="JCD2" s="424"/>
      <c r="JCE2" s="425"/>
      <c r="JCF2" s="425"/>
      <c r="JCG2" s="425"/>
      <c r="JCH2" s="425"/>
      <c r="JCI2" s="425"/>
      <c r="JCJ2" s="425"/>
      <c r="JCK2" s="424"/>
      <c r="JCL2" s="424"/>
      <c r="JCM2" s="425"/>
      <c r="JCN2" s="425"/>
      <c r="JCO2" s="425"/>
      <c r="JCP2" s="425"/>
      <c r="JCQ2" s="425"/>
      <c r="JCR2" s="425"/>
      <c r="JCS2" s="424"/>
      <c r="JCT2" s="424"/>
      <c r="JCU2" s="425"/>
      <c r="JCV2" s="425"/>
      <c r="JCW2" s="425"/>
      <c r="JCX2" s="425"/>
      <c r="JCY2" s="425"/>
      <c r="JCZ2" s="425"/>
      <c r="JDA2" s="424"/>
      <c r="JDB2" s="424"/>
      <c r="JDC2" s="425"/>
      <c r="JDD2" s="425"/>
      <c r="JDE2" s="425"/>
      <c r="JDF2" s="425"/>
      <c r="JDG2" s="425"/>
      <c r="JDH2" s="425"/>
      <c r="JDI2" s="424"/>
      <c r="JDJ2" s="424"/>
      <c r="JDK2" s="425"/>
      <c r="JDL2" s="425"/>
      <c r="JDM2" s="425"/>
      <c r="JDN2" s="425"/>
      <c r="JDO2" s="425"/>
      <c r="JDP2" s="425"/>
      <c r="JDQ2" s="424"/>
      <c r="JDR2" s="424"/>
      <c r="JDS2" s="425"/>
      <c r="JDT2" s="425"/>
      <c r="JDU2" s="425"/>
      <c r="JDV2" s="425"/>
      <c r="JDW2" s="425"/>
      <c r="JDX2" s="425"/>
      <c r="JDY2" s="424"/>
      <c r="JDZ2" s="424"/>
      <c r="JEA2" s="425"/>
      <c r="JEB2" s="425"/>
      <c r="JEC2" s="425"/>
      <c r="JED2" s="425"/>
      <c r="JEE2" s="425"/>
      <c r="JEF2" s="425"/>
      <c r="JEG2" s="424"/>
      <c r="JEH2" s="424"/>
      <c r="JEI2" s="425"/>
      <c r="JEJ2" s="425"/>
      <c r="JEK2" s="425"/>
      <c r="JEL2" s="425"/>
      <c r="JEM2" s="425"/>
      <c r="JEN2" s="425"/>
      <c r="JEO2" s="424"/>
      <c r="JEP2" s="424"/>
      <c r="JEQ2" s="425"/>
      <c r="JER2" s="425"/>
      <c r="JES2" s="425"/>
      <c r="JET2" s="425"/>
      <c r="JEU2" s="425"/>
      <c r="JEV2" s="425"/>
      <c r="JEW2" s="424"/>
      <c r="JEX2" s="424"/>
      <c r="JEY2" s="425"/>
      <c r="JEZ2" s="425"/>
      <c r="JFA2" s="425"/>
      <c r="JFB2" s="425"/>
      <c r="JFC2" s="425"/>
      <c r="JFD2" s="425"/>
      <c r="JFE2" s="424"/>
      <c r="JFF2" s="424"/>
      <c r="JFG2" s="425"/>
      <c r="JFH2" s="425"/>
      <c r="JFI2" s="425"/>
      <c r="JFJ2" s="425"/>
      <c r="JFK2" s="425"/>
      <c r="JFL2" s="425"/>
      <c r="JFM2" s="424"/>
      <c r="JFN2" s="424"/>
      <c r="JFO2" s="425"/>
      <c r="JFP2" s="425"/>
      <c r="JFQ2" s="425"/>
      <c r="JFR2" s="425"/>
      <c r="JFS2" s="425"/>
      <c r="JFT2" s="425"/>
      <c r="JFU2" s="424"/>
      <c r="JFV2" s="424"/>
      <c r="JFW2" s="425"/>
      <c r="JFX2" s="425"/>
      <c r="JFY2" s="425"/>
      <c r="JFZ2" s="425"/>
      <c r="JGA2" s="425"/>
      <c r="JGB2" s="425"/>
      <c r="JGC2" s="424"/>
      <c r="JGD2" s="424"/>
      <c r="JGE2" s="425"/>
      <c r="JGF2" s="425"/>
      <c r="JGG2" s="425"/>
      <c r="JGH2" s="425"/>
      <c r="JGI2" s="425"/>
      <c r="JGJ2" s="425"/>
      <c r="JGK2" s="424"/>
      <c r="JGL2" s="424"/>
      <c r="JGM2" s="425"/>
      <c r="JGN2" s="425"/>
      <c r="JGO2" s="425"/>
      <c r="JGP2" s="425"/>
      <c r="JGQ2" s="425"/>
      <c r="JGR2" s="425"/>
      <c r="JGS2" s="424"/>
      <c r="JGT2" s="424"/>
      <c r="JGU2" s="425"/>
      <c r="JGV2" s="425"/>
      <c r="JGW2" s="425"/>
      <c r="JGX2" s="425"/>
      <c r="JGY2" s="425"/>
      <c r="JGZ2" s="425"/>
      <c r="JHA2" s="424"/>
      <c r="JHB2" s="424"/>
      <c r="JHC2" s="425"/>
      <c r="JHD2" s="425"/>
      <c r="JHE2" s="425"/>
      <c r="JHF2" s="425"/>
      <c r="JHG2" s="425"/>
      <c r="JHH2" s="425"/>
      <c r="JHI2" s="424"/>
      <c r="JHJ2" s="424"/>
      <c r="JHK2" s="425"/>
      <c r="JHL2" s="425"/>
      <c r="JHM2" s="425"/>
      <c r="JHN2" s="425"/>
      <c r="JHO2" s="425"/>
      <c r="JHP2" s="425"/>
      <c r="JHQ2" s="424"/>
      <c r="JHR2" s="424"/>
      <c r="JHS2" s="425"/>
      <c r="JHT2" s="425"/>
      <c r="JHU2" s="425"/>
      <c r="JHV2" s="425"/>
      <c r="JHW2" s="425"/>
      <c r="JHX2" s="425"/>
      <c r="JHY2" s="424"/>
      <c r="JHZ2" s="424"/>
      <c r="JIA2" s="425"/>
      <c r="JIB2" s="425"/>
      <c r="JIC2" s="425"/>
      <c r="JID2" s="425"/>
      <c r="JIE2" s="425"/>
      <c r="JIF2" s="425"/>
      <c r="JIG2" s="424"/>
      <c r="JIH2" s="424"/>
      <c r="JII2" s="425"/>
      <c r="JIJ2" s="425"/>
      <c r="JIK2" s="425"/>
      <c r="JIL2" s="425"/>
      <c r="JIM2" s="425"/>
      <c r="JIN2" s="425"/>
      <c r="JIO2" s="424"/>
      <c r="JIP2" s="424"/>
      <c r="JIQ2" s="425"/>
      <c r="JIR2" s="425"/>
      <c r="JIS2" s="425"/>
      <c r="JIT2" s="425"/>
      <c r="JIU2" s="425"/>
      <c r="JIV2" s="425"/>
      <c r="JIW2" s="424"/>
      <c r="JIX2" s="424"/>
      <c r="JIY2" s="425"/>
      <c r="JIZ2" s="425"/>
      <c r="JJA2" s="425"/>
      <c r="JJB2" s="425"/>
      <c r="JJC2" s="425"/>
      <c r="JJD2" s="425"/>
      <c r="JJE2" s="424"/>
      <c r="JJF2" s="424"/>
      <c r="JJG2" s="425"/>
      <c r="JJH2" s="425"/>
      <c r="JJI2" s="425"/>
      <c r="JJJ2" s="425"/>
      <c r="JJK2" s="425"/>
      <c r="JJL2" s="425"/>
      <c r="JJM2" s="424"/>
      <c r="JJN2" s="424"/>
      <c r="JJO2" s="425"/>
      <c r="JJP2" s="425"/>
      <c r="JJQ2" s="425"/>
      <c r="JJR2" s="425"/>
      <c r="JJS2" s="425"/>
      <c r="JJT2" s="425"/>
      <c r="JJU2" s="424"/>
      <c r="JJV2" s="424"/>
      <c r="JJW2" s="425"/>
      <c r="JJX2" s="425"/>
      <c r="JJY2" s="425"/>
      <c r="JJZ2" s="425"/>
      <c r="JKA2" s="425"/>
      <c r="JKB2" s="425"/>
      <c r="JKC2" s="424"/>
      <c r="JKD2" s="424"/>
      <c r="JKE2" s="425"/>
      <c r="JKF2" s="425"/>
      <c r="JKG2" s="425"/>
      <c r="JKH2" s="425"/>
      <c r="JKI2" s="425"/>
      <c r="JKJ2" s="425"/>
      <c r="JKK2" s="424"/>
      <c r="JKL2" s="424"/>
      <c r="JKM2" s="425"/>
      <c r="JKN2" s="425"/>
      <c r="JKO2" s="425"/>
      <c r="JKP2" s="425"/>
      <c r="JKQ2" s="425"/>
      <c r="JKR2" s="425"/>
      <c r="JKS2" s="424"/>
      <c r="JKT2" s="424"/>
      <c r="JKU2" s="425"/>
      <c r="JKV2" s="425"/>
      <c r="JKW2" s="425"/>
      <c r="JKX2" s="425"/>
      <c r="JKY2" s="425"/>
      <c r="JKZ2" s="425"/>
      <c r="JLA2" s="424"/>
      <c r="JLB2" s="424"/>
      <c r="JLC2" s="425"/>
      <c r="JLD2" s="425"/>
      <c r="JLE2" s="425"/>
      <c r="JLF2" s="425"/>
      <c r="JLG2" s="425"/>
      <c r="JLH2" s="425"/>
      <c r="JLI2" s="424"/>
      <c r="JLJ2" s="424"/>
      <c r="JLK2" s="425"/>
      <c r="JLL2" s="425"/>
      <c r="JLM2" s="425"/>
      <c r="JLN2" s="425"/>
      <c r="JLO2" s="425"/>
      <c r="JLP2" s="425"/>
      <c r="JLQ2" s="424"/>
      <c r="JLR2" s="424"/>
      <c r="JLS2" s="425"/>
      <c r="JLT2" s="425"/>
      <c r="JLU2" s="425"/>
      <c r="JLV2" s="425"/>
      <c r="JLW2" s="425"/>
      <c r="JLX2" s="425"/>
      <c r="JLY2" s="424"/>
      <c r="JLZ2" s="424"/>
      <c r="JMA2" s="425"/>
      <c r="JMB2" s="425"/>
      <c r="JMC2" s="425"/>
      <c r="JMD2" s="425"/>
      <c r="JME2" s="425"/>
      <c r="JMF2" s="425"/>
      <c r="JMG2" s="424"/>
      <c r="JMH2" s="424"/>
      <c r="JMI2" s="425"/>
      <c r="JMJ2" s="425"/>
      <c r="JMK2" s="425"/>
      <c r="JML2" s="425"/>
      <c r="JMM2" s="425"/>
      <c r="JMN2" s="425"/>
      <c r="JMO2" s="424"/>
      <c r="JMP2" s="424"/>
      <c r="JMQ2" s="425"/>
      <c r="JMR2" s="425"/>
      <c r="JMS2" s="425"/>
      <c r="JMT2" s="425"/>
      <c r="JMU2" s="425"/>
      <c r="JMV2" s="425"/>
      <c r="JMW2" s="424"/>
      <c r="JMX2" s="424"/>
      <c r="JMY2" s="425"/>
      <c r="JMZ2" s="425"/>
      <c r="JNA2" s="425"/>
      <c r="JNB2" s="425"/>
      <c r="JNC2" s="425"/>
      <c r="JND2" s="425"/>
      <c r="JNE2" s="424"/>
      <c r="JNF2" s="424"/>
      <c r="JNG2" s="425"/>
      <c r="JNH2" s="425"/>
      <c r="JNI2" s="425"/>
      <c r="JNJ2" s="425"/>
      <c r="JNK2" s="425"/>
      <c r="JNL2" s="425"/>
      <c r="JNM2" s="424"/>
      <c r="JNN2" s="424"/>
      <c r="JNO2" s="425"/>
      <c r="JNP2" s="425"/>
      <c r="JNQ2" s="425"/>
      <c r="JNR2" s="425"/>
      <c r="JNS2" s="425"/>
      <c r="JNT2" s="425"/>
      <c r="JNU2" s="424"/>
      <c r="JNV2" s="424"/>
      <c r="JNW2" s="425"/>
      <c r="JNX2" s="425"/>
      <c r="JNY2" s="425"/>
      <c r="JNZ2" s="425"/>
      <c r="JOA2" s="425"/>
      <c r="JOB2" s="425"/>
      <c r="JOC2" s="424"/>
      <c r="JOD2" s="424"/>
      <c r="JOE2" s="425"/>
      <c r="JOF2" s="425"/>
      <c r="JOG2" s="425"/>
      <c r="JOH2" s="425"/>
      <c r="JOI2" s="425"/>
      <c r="JOJ2" s="425"/>
      <c r="JOK2" s="424"/>
      <c r="JOL2" s="424"/>
      <c r="JOM2" s="425"/>
      <c r="JON2" s="425"/>
      <c r="JOO2" s="425"/>
      <c r="JOP2" s="425"/>
      <c r="JOQ2" s="425"/>
      <c r="JOR2" s="425"/>
      <c r="JOS2" s="424"/>
      <c r="JOT2" s="424"/>
      <c r="JOU2" s="425"/>
      <c r="JOV2" s="425"/>
      <c r="JOW2" s="425"/>
      <c r="JOX2" s="425"/>
      <c r="JOY2" s="425"/>
      <c r="JOZ2" s="425"/>
      <c r="JPA2" s="424"/>
      <c r="JPB2" s="424"/>
      <c r="JPC2" s="425"/>
      <c r="JPD2" s="425"/>
      <c r="JPE2" s="425"/>
      <c r="JPF2" s="425"/>
      <c r="JPG2" s="425"/>
      <c r="JPH2" s="425"/>
      <c r="JPI2" s="424"/>
      <c r="JPJ2" s="424"/>
      <c r="JPK2" s="425"/>
      <c r="JPL2" s="425"/>
      <c r="JPM2" s="425"/>
      <c r="JPN2" s="425"/>
      <c r="JPO2" s="425"/>
      <c r="JPP2" s="425"/>
      <c r="JPQ2" s="424"/>
      <c r="JPR2" s="424"/>
      <c r="JPS2" s="425"/>
      <c r="JPT2" s="425"/>
      <c r="JPU2" s="425"/>
      <c r="JPV2" s="425"/>
      <c r="JPW2" s="425"/>
      <c r="JPX2" s="425"/>
      <c r="JPY2" s="424"/>
      <c r="JPZ2" s="424"/>
      <c r="JQA2" s="425"/>
      <c r="JQB2" s="425"/>
      <c r="JQC2" s="425"/>
      <c r="JQD2" s="425"/>
      <c r="JQE2" s="425"/>
      <c r="JQF2" s="425"/>
      <c r="JQG2" s="424"/>
      <c r="JQH2" s="424"/>
      <c r="JQI2" s="425"/>
      <c r="JQJ2" s="425"/>
      <c r="JQK2" s="425"/>
      <c r="JQL2" s="425"/>
      <c r="JQM2" s="425"/>
      <c r="JQN2" s="425"/>
      <c r="JQO2" s="424"/>
      <c r="JQP2" s="424"/>
      <c r="JQQ2" s="425"/>
      <c r="JQR2" s="425"/>
      <c r="JQS2" s="425"/>
      <c r="JQT2" s="425"/>
      <c r="JQU2" s="425"/>
      <c r="JQV2" s="425"/>
      <c r="JQW2" s="424"/>
      <c r="JQX2" s="424"/>
      <c r="JQY2" s="425"/>
      <c r="JQZ2" s="425"/>
      <c r="JRA2" s="425"/>
      <c r="JRB2" s="425"/>
      <c r="JRC2" s="425"/>
      <c r="JRD2" s="425"/>
      <c r="JRE2" s="424"/>
      <c r="JRF2" s="424"/>
      <c r="JRG2" s="425"/>
      <c r="JRH2" s="425"/>
      <c r="JRI2" s="425"/>
      <c r="JRJ2" s="425"/>
      <c r="JRK2" s="425"/>
      <c r="JRL2" s="425"/>
      <c r="JRM2" s="424"/>
      <c r="JRN2" s="424"/>
      <c r="JRO2" s="425"/>
      <c r="JRP2" s="425"/>
      <c r="JRQ2" s="425"/>
      <c r="JRR2" s="425"/>
      <c r="JRS2" s="425"/>
      <c r="JRT2" s="425"/>
      <c r="JRU2" s="424"/>
      <c r="JRV2" s="424"/>
      <c r="JRW2" s="425"/>
      <c r="JRX2" s="425"/>
      <c r="JRY2" s="425"/>
      <c r="JRZ2" s="425"/>
      <c r="JSA2" s="425"/>
      <c r="JSB2" s="425"/>
      <c r="JSC2" s="424"/>
      <c r="JSD2" s="424"/>
      <c r="JSE2" s="425"/>
      <c r="JSF2" s="425"/>
      <c r="JSG2" s="425"/>
      <c r="JSH2" s="425"/>
      <c r="JSI2" s="425"/>
      <c r="JSJ2" s="425"/>
      <c r="JSK2" s="424"/>
      <c r="JSL2" s="424"/>
      <c r="JSM2" s="425"/>
      <c r="JSN2" s="425"/>
      <c r="JSO2" s="425"/>
      <c r="JSP2" s="425"/>
      <c r="JSQ2" s="425"/>
      <c r="JSR2" s="425"/>
      <c r="JSS2" s="424"/>
      <c r="JST2" s="424"/>
      <c r="JSU2" s="425"/>
      <c r="JSV2" s="425"/>
      <c r="JSW2" s="425"/>
      <c r="JSX2" s="425"/>
      <c r="JSY2" s="425"/>
      <c r="JSZ2" s="425"/>
      <c r="JTA2" s="424"/>
      <c r="JTB2" s="424"/>
      <c r="JTC2" s="425"/>
      <c r="JTD2" s="425"/>
      <c r="JTE2" s="425"/>
      <c r="JTF2" s="425"/>
      <c r="JTG2" s="425"/>
      <c r="JTH2" s="425"/>
      <c r="JTI2" s="424"/>
      <c r="JTJ2" s="424"/>
      <c r="JTK2" s="425"/>
      <c r="JTL2" s="425"/>
      <c r="JTM2" s="425"/>
      <c r="JTN2" s="425"/>
      <c r="JTO2" s="425"/>
      <c r="JTP2" s="425"/>
      <c r="JTQ2" s="424"/>
      <c r="JTR2" s="424"/>
      <c r="JTS2" s="425"/>
      <c r="JTT2" s="425"/>
      <c r="JTU2" s="425"/>
      <c r="JTV2" s="425"/>
      <c r="JTW2" s="425"/>
      <c r="JTX2" s="425"/>
      <c r="JTY2" s="424"/>
      <c r="JTZ2" s="424"/>
      <c r="JUA2" s="425"/>
      <c r="JUB2" s="425"/>
      <c r="JUC2" s="425"/>
      <c r="JUD2" s="425"/>
      <c r="JUE2" s="425"/>
      <c r="JUF2" s="425"/>
      <c r="JUG2" s="424"/>
      <c r="JUH2" s="424"/>
      <c r="JUI2" s="425"/>
      <c r="JUJ2" s="425"/>
      <c r="JUK2" s="425"/>
      <c r="JUL2" s="425"/>
      <c r="JUM2" s="425"/>
      <c r="JUN2" s="425"/>
      <c r="JUO2" s="424"/>
      <c r="JUP2" s="424"/>
      <c r="JUQ2" s="425"/>
      <c r="JUR2" s="425"/>
      <c r="JUS2" s="425"/>
      <c r="JUT2" s="425"/>
      <c r="JUU2" s="425"/>
      <c r="JUV2" s="425"/>
      <c r="JUW2" s="424"/>
      <c r="JUX2" s="424"/>
      <c r="JUY2" s="425"/>
      <c r="JUZ2" s="425"/>
      <c r="JVA2" s="425"/>
      <c r="JVB2" s="425"/>
      <c r="JVC2" s="425"/>
      <c r="JVD2" s="425"/>
      <c r="JVE2" s="424"/>
      <c r="JVF2" s="424"/>
      <c r="JVG2" s="425"/>
      <c r="JVH2" s="425"/>
      <c r="JVI2" s="425"/>
      <c r="JVJ2" s="425"/>
      <c r="JVK2" s="425"/>
      <c r="JVL2" s="425"/>
      <c r="JVM2" s="424"/>
      <c r="JVN2" s="424"/>
      <c r="JVO2" s="425"/>
      <c r="JVP2" s="425"/>
      <c r="JVQ2" s="425"/>
      <c r="JVR2" s="425"/>
      <c r="JVS2" s="425"/>
      <c r="JVT2" s="425"/>
      <c r="JVU2" s="424"/>
      <c r="JVV2" s="424"/>
      <c r="JVW2" s="425"/>
      <c r="JVX2" s="425"/>
      <c r="JVY2" s="425"/>
      <c r="JVZ2" s="425"/>
      <c r="JWA2" s="425"/>
      <c r="JWB2" s="425"/>
      <c r="JWC2" s="424"/>
      <c r="JWD2" s="424"/>
      <c r="JWE2" s="425"/>
      <c r="JWF2" s="425"/>
      <c r="JWG2" s="425"/>
      <c r="JWH2" s="425"/>
      <c r="JWI2" s="425"/>
      <c r="JWJ2" s="425"/>
      <c r="JWK2" s="424"/>
      <c r="JWL2" s="424"/>
      <c r="JWM2" s="425"/>
      <c r="JWN2" s="425"/>
      <c r="JWO2" s="425"/>
      <c r="JWP2" s="425"/>
      <c r="JWQ2" s="425"/>
      <c r="JWR2" s="425"/>
      <c r="JWS2" s="424"/>
      <c r="JWT2" s="424"/>
      <c r="JWU2" s="425"/>
      <c r="JWV2" s="425"/>
      <c r="JWW2" s="425"/>
      <c r="JWX2" s="425"/>
      <c r="JWY2" s="425"/>
      <c r="JWZ2" s="425"/>
      <c r="JXA2" s="424"/>
      <c r="JXB2" s="424"/>
      <c r="JXC2" s="425"/>
      <c r="JXD2" s="425"/>
      <c r="JXE2" s="425"/>
      <c r="JXF2" s="425"/>
      <c r="JXG2" s="425"/>
      <c r="JXH2" s="425"/>
      <c r="JXI2" s="424"/>
      <c r="JXJ2" s="424"/>
      <c r="JXK2" s="425"/>
      <c r="JXL2" s="425"/>
      <c r="JXM2" s="425"/>
      <c r="JXN2" s="425"/>
      <c r="JXO2" s="425"/>
      <c r="JXP2" s="425"/>
      <c r="JXQ2" s="424"/>
      <c r="JXR2" s="424"/>
      <c r="JXS2" s="425"/>
      <c r="JXT2" s="425"/>
      <c r="JXU2" s="425"/>
      <c r="JXV2" s="425"/>
      <c r="JXW2" s="425"/>
      <c r="JXX2" s="425"/>
      <c r="JXY2" s="424"/>
      <c r="JXZ2" s="424"/>
      <c r="JYA2" s="425"/>
      <c r="JYB2" s="425"/>
      <c r="JYC2" s="425"/>
      <c r="JYD2" s="425"/>
      <c r="JYE2" s="425"/>
      <c r="JYF2" s="425"/>
      <c r="JYG2" s="424"/>
      <c r="JYH2" s="424"/>
      <c r="JYI2" s="425"/>
      <c r="JYJ2" s="425"/>
      <c r="JYK2" s="425"/>
      <c r="JYL2" s="425"/>
      <c r="JYM2" s="425"/>
      <c r="JYN2" s="425"/>
      <c r="JYO2" s="424"/>
      <c r="JYP2" s="424"/>
      <c r="JYQ2" s="425"/>
      <c r="JYR2" s="425"/>
      <c r="JYS2" s="425"/>
      <c r="JYT2" s="425"/>
      <c r="JYU2" s="425"/>
      <c r="JYV2" s="425"/>
      <c r="JYW2" s="424"/>
      <c r="JYX2" s="424"/>
      <c r="JYY2" s="425"/>
      <c r="JYZ2" s="425"/>
      <c r="JZA2" s="425"/>
      <c r="JZB2" s="425"/>
      <c r="JZC2" s="425"/>
      <c r="JZD2" s="425"/>
      <c r="JZE2" s="424"/>
      <c r="JZF2" s="424"/>
      <c r="JZG2" s="425"/>
      <c r="JZH2" s="425"/>
      <c r="JZI2" s="425"/>
      <c r="JZJ2" s="425"/>
      <c r="JZK2" s="425"/>
      <c r="JZL2" s="425"/>
      <c r="JZM2" s="424"/>
      <c r="JZN2" s="424"/>
      <c r="JZO2" s="425"/>
      <c r="JZP2" s="425"/>
      <c r="JZQ2" s="425"/>
      <c r="JZR2" s="425"/>
      <c r="JZS2" s="425"/>
      <c r="JZT2" s="425"/>
      <c r="JZU2" s="424"/>
      <c r="JZV2" s="424"/>
      <c r="JZW2" s="425"/>
      <c r="JZX2" s="425"/>
      <c r="JZY2" s="425"/>
      <c r="JZZ2" s="425"/>
      <c r="KAA2" s="425"/>
      <c r="KAB2" s="425"/>
      <c r="KAC2" s="424"/>
      <c r="KAD2" s="424"/>
      <c r="KAE2" s="425"/>
      <c r="KAF2" s="425"/>
      <c r="KAG2" s="425"/>
      <c r="KAH2" s="425"/>
      <c r="KAI2" s="425"/>
      <c r="KAJ2" s="425"/>
      <c r="KAK2" s="424"/>
      <c r="KAL2" s="424"/>
      <c r="KAM2" s="425"/>
      <c r="KAN2" s="425"/>
      <c r="KAO2" s="425"/>
      <c r="KAP2" s="425"/>
      <c r="KAQ2" s="425"/>
      <c r="KAR2" s="425"/>
      <c r="KAS2" s="424"/>
      <c r="KAT2" s="424"/>
      <c r="KAU2" s="425"/>
      <c r="KAV2" s="425"/>
      <c r="KAW2" s="425"/>
      <c r="KAX2" s="425"/>
      <c r="KAY2" s="425"/>
      <c r="KAZ2" s="425"/>
      <c r="KBA2" s="424"/>
      <c r="KBB2" s="424"/>
      <c r="KBC2" s="425"/>
      <c r="KBD2" s="425"/>
      <c r="KBE2" s="425"/>
      <c r="KBF2" s="425"/>
      <c r="KBG2" s="425"/>
      <c r="KBH2" s="425"/>
      <c r="KBI2" s="424"/>
      <c r="KBJ2" s="424"/>
      <c r="KBK2" s="425"/>
      <c r="KBL2" s="425"/>
      <c r="KBM2" s="425"/>
      <c r="KBN2" s="425"/>
      <c r="KBO2" s="425"/>
      <c r="KBP2" s="425"/>
      <c r="KBQ2" s="424"/>
      <c r="KBR2" s="424"/>
      <c r="KBS2" s="425"/>
      <c r="KBT2" s="425"/>
      <c r="KBU2" s="425"/>
      <c r="KBV2" s="425"/>
      <c r="KBW2" s="425"/>
      <c r="KBX2" s="425"/>
      <c r="KBY2" s="424"/>
      <c r="KBZ2" s="424"/>
      <c r="KCA2" s="425"/>
      <c r="KCB2" s="425"/>
      <c r="KCC2" s="425"/>
      <c r="KCD2" s="425"/>
      <c r="KCE2" s="425"/>
      <c r="KCF2" s="425"/>
      <c r="KCG2" s="424"/>
      <c r="KCH2" s="424"/>
      <c r="KCI2" s="425"/>
      <c r="KCJ2" s="425"/>
      <c r="KCK2" s="425"/>
      <c r="KCL2" s="425"/>
      <c r="KCM2" s="425"/>
      <c r="KCN2" s="425"/>
      <c r="KCO2" s="424"/>
      <c r="KCP2" s="424"/>
      <c r="KCQ2" s="425"/>
      <c r="KCR2" s="425"/>
      <c r="KCS2" s="425"/>
      <c r="KCT2" s="425"/>
      <c r="KCU2" s="425"/>
      <c r="KCV2" s="425"/>
      <c r="KCW2" s="424"/>
      <c r="KCX2" s="424"/>
      <c r="KCY2" s="425"/>
      <c r="KCZ2" s="425"/>
      <c r="KDA2" s="425"/>
      <c r="KDB2" s="425"/>
      <c r="KDC2" s="425"/>
      <c r="KDD2" s="425"/>
      <c r="KDE2" s="424"/>
      <c r="KDF2" s="424"/>
      <c r="KDG2" s="425"/>
      <c r="KDH2" s="425"/>
      <c r="KDI2" s="425"/>
      <c r="KDJ2" s="425"/>
      <c r="KDK2" s="425"/>
      <c r="KDL2" s="425"/>
      <c r="KDM2" s="424"/>
      <c r="KDN2" s="424"/>
      <c r="KDO2" s="425"/>
      <c r="KDP2" s="425"/>
      <c r="KDQ2" s="425"/>
      <c r="KDR2" s="425"/>
      <c r="KDS2" s="425"/>
      <c r="KDT2" s="425"/>
      <c r="KDU2" s="424"/>
      <c r="KDV2" s="424"/>
      <c r="KDW2" s="425"/>
      <c r="KDX2" s="425"/>
      <c r="KDY2" s="425"/>
      <c r="KDZ2" s="425"/>
      <c r="KEA2" s="425"/>
      <c r="KEB2" s="425"/>
      <c r="KEC2" s="424"/>
      <c r="KED2" s="424"/>
      <c r="KEE2" s="425"/>
      <c r="KEF2" s="425"/>
      <c r="KEG2" s="425"/>
      <c r="KEH2" s="425"/>
      <c r="KEI2" s="425"/>
      <c r="KEJ2" s="425"/>
      <c r="KEK2" s="424"/>
      <c r="KEL2" s="424"/>
      <c r="KEM2" s="425"/>
      <c r="KEN2" s="425"/>
      <c r="KEO2" s="425"/>
      <c r="KEP2" s="425"/>
      <c r="KEQ2" s="425"/>
      <c r="KER2" s="425"/>
      <c r="KES2" s="424"/>
      <c r="KET2" s="424"/>
      <c r="KEU2" s="425"/>
      <c r="KEV2" s="425"/>
      <c r="KEW2" s="425"/>
      <c r="KEX2" s="425"/>
      <c r="KEY2" s="425"/>
      <c r="KEZ2" s="425"/>
      <c r="KFA2" s="424"/>
      <c r="KFB2" s="424"/>
      <c r="KFC2" s="425"/>
      <c r="KFD2" s="425"/>
      <c r="KFE2" s="425"/>
      <c r="KFF2" s="425"/>
      <c r="KFG2" s="425"/>
      <c r="KFH2" s="425"/>
      <c r="KFI2" s="424"/>
      <c r="KFJ2" s="424"/>
      <c r="KFK2" s="425"/>
      <c r="KFL2" s="425"/>
      <c r="KFM2" s="425"/>
      <c r="KFN2" s="425"/>
      <c r="KFO2" s="425"/>
      <c r="KFP2" s="425"/>
      <c r="KFQ2" s="424"/>
      <c r="KFR2" s="424"/>
      <c r="KFS2" s="425"/>
      <c r="KFT2" s="425"/>
      <c r="KFU2" s="425"/>
      <c r="KFV2" s="425"/>
      <c r="KFW2" s="425"/>
      <c r="KFX2" s="425"/>
      <c r="KFY2" s="424"/>
      <c r="KFZ2" s="424"/>
      <c r="KGA2" s="425"/>
      <c r="KGB2" s="425"/>
      <c r="KGC2" s="425"/>
      <c r="KGD2" s="425"/>
      <c r="KGE2" s="425"/>
      <c r="KGF2" s="425"/>
      <c r="KGG2" s="424"/>
      <c r="KGH2" s="424"/>
      <c r="KGI2" s="425"/>
      <c r="KGJ2" s="425"/>
      <c r="KGK2" s="425"/>
      <c r="KGL2" s="425"/>
      <c r="KGM2" s="425"/>
      <c r="KGN2" s="425"/>
      <c r="KGO2" s="424"/>
      <c r="KGP2" s="424"/>
      <c r="KGQ2" s="425"/>
      <c r="KGR2" s="425"/>
      <c r="KGS2" s="425"/>
      <c r="KGT2" s="425"/>
      <c r="KGU2" s="425"/>
      <c r="KGV2" s="425"/>
      <c r="KGW2" s="424"/>
      <c r="KGX2" s="424"/>
      <c r="KGY2" s="425"/>
      <c r="KGZ2" s="425"/>
      <c r="KHA2" s="425"/>
      <c r="KHB2" s="425"/>
      <c r="KHC2" s="425"/>
      <c r="KHD2" s="425"/>
      <c r="KHE2" s="424"/>
      <c r="KHF2" s="424"/>
      <c r="KHG2" s="425"/>
      <c r="KHH2" s="425"/>
      <c r="KHI2" s="425"/>
      <c r="KHJ2" s="425"/>
      <c r="KHK2" s="425"/>
      <c r="KHL2" s="425"/>
      <c r="KHM2" s="424"/>
      <c r="KHN2" s="424"/>
      <c r="KHO2" s="425"/>
      <c r="KHP2" s="425"/>
      <c r="KHQ2" s="425"/>
      <c r="KHR2" s="425"/>
      <c r="KHS2" s="425"/>
      <c r="KHT2" s="425"/>
      <c r="KHU2" s="424"/>
      <c r="KHV2" s="424"/>
      <c r="KHW2" s="425"/>
      <c r="KHX2" s="425"/>
      <c r="KHY2" s="425"/>
      <c r="KHZ2" s="425"/>
      <c r="KIA2" s="425"/>
      <c r="KIB2" s="425"/>
      <c r="KIC2" s="424"/>
      <c r="KID2" s="424"/>
      <c r="KIE2" s="425"/>
      <c r="KIF2" s="425"/>
      <c r="KIG2" s="425"/>
      <c r="KIH2" s="425"/>
      <c r="KII2" s="425"/>
      <c r="KIJ2" s="425"/>
      <c r="KIK2" s="424"/>
      <c r="KIL2" s="424"/>
      <c r="KIM2" s="425"/>
      <c r="KIN2" s="425"/>
      <c r="KIO2" s="425"/>
      <c r="KIP2" s="425"/>
      <c r="KIQ2" s="425"/>
      <c r="KIR2" s="425"/>
      <c r="KIS2" s="424"/>
      <c r="KIT2" s="424"/>
      <c r="KIU2" s="425"/>
      <c r="KIV2" s="425"/>
      <c r="KIW2" s="425"/>
      <c r="KIX2" s="425"/>
      <c r="KIY2" s="425"/>
      <c r="KIZ2" s="425"/>
      <c r="KJA2" s="424"/>
      <c r="KJB2" s="424"/>
      <c r="KJC2" s="425"/>
      <c r="KJD2" s="425"/>
      <c r="KJE2" s="425"/>
      <c r="KJF2" s="425"/>
      <c r="KJG2" s="425"/>
      <c r="KJH2" s="425"/>
      <c r="KJI2" s="424"/>
      <c r="KJJ2" s="424"/>
      <c r="KJK2" s="425"/>
      <c r="KJL2" s="425"/>
      <c r="KJM2" s="425"/>
      <c r="KJN2" s="425"/>
      <c r="KJO2" s="425"/>
      <c r="KJP2" s="425"/>
      <c r="KJQ2" s="424"/>
      <c r="KJR2" s="424"/>
      <c r="KJS2" s="425"/>
      <c r="KJT2" s="425"/>
      <c r="KJU2" s="425"/>
      <c r="KJV2" s="425"/>
      <c r="KJW2" s="425"/>
      <c r="KJX2" s="425"/>
      <c r="KJY2" s="424"/>
      <c r="KJZ2" s="424"/>
      <c r="KKA2" s="425"/>
      <c r="KKB2" s="425"/>
      <c r="KKC2" s="425"/>
      <c r="KKD2" s="425"/>
      <c r="KKE2" s="425"/>
      <c r="KKF2" s="425"/>
      <c r="KKG2" s="424"/>
      <c r="KKH2" s="424"/>
      <c r="KKI2" s="425"/>
      <c r="KKJ2" s="425"/>
      <c r="KKK2" s="425"/>
      <c r="KKL2" s="425"/>
      <c r="KKM2" s="425"/>
      <c r="KKN2" s="425"/>
      <c r="KKO2" s="424"/>
      <c r="KKP2" s="424"/>
      <c r="KKQ2" s="425"/>
      <c r="KKR2" s="425"/>
      <c r="KKS2" s="425"/>
      <c r="KKT2" s="425"/>
      <c r="KKU2" s="425"/>
      <c r="KKV2" s="425"/>
      <c r="KKW2" s="424"/>
      <c r="KKX2" s="424"/>
      <c r="KKY2" s="425"/>
      <c r="KKZ2" s="425"/>
      <c r="KLA2" s="425"/>
      <c r="KLB2" s="425"/>
      <c r="KLC2" s="425"/>
      <c r="KLD2" s="425"/>
      <c r="KLE2" s="424"/>
      <c r="KLF2" s="424"/>
      <c r="KLG2" s="425"/>
      <c r="KLH2" s="425"/>
      <c r="KLI2" s="425"/>
      <c r="KLJ2" s="425"/>
      <c r="KLK2" s="425"/>
      <c r="KLL2" s="425"/>
      <c r="KLM2" s="424"/>
      <c r="KLN2" s="424"/>
      <c r="KLO2" s="425"/>
      <c r="KLP2" s="425"/>
      <c r="KLQ2" s="425"/>
      <c r="KLR2" s="425"/>
      <c r="KLS2" s="425"/>
      <c r="KLT2" s="425"/>
      <c r="KLU2" s="424"/>
      <c r="KLV2" s="424"/>
      <c r="KLW2" s="425"/>
      <c r="KLX2" s="425"/>
      <c r="KLY2" s="425"/>
      <c r="KLZ2" s="425"/>
      <c r="KMA2" s="425"/>
      <c r="KMB2" s="425"/>
      <c r="KMC2" s="424"/>
      <c r="KMD2" s="424"/>
      <c r="KME2" s="425"/>
      <c r="KMF2" s="425"/>
      <c r="KMG2" s="425"/>
      <c r="KMH2" s="425"/>
      <c r="KMI2" s="425"/>
      <c r="KMJ2" s="425"/>
      <c r="KMK2" s="424"/>
      <c r="KML2" s="424"/>
      <c r="KMM2" s="425"/>
      <c r="KMN2" s="425"/>
      <c r="KMO2" s="425"/>
      <c r="KMP2" s="425"/>
      <c r="KMQ2" s="425"/>
      <c r="KMR2" s="425"/>
      <c r="KMS2" s="424"/>
      <c r="KMT2" s="424"/>
      <c r="KMU2" s="425"/>
      <c r="KMV2" s="425"/>
      <c r="KMW2" s="425"/>
      <c r="KMX2" s="425"/>
      <c r="KMY2" s="425"/>
      <c r="KMZ2" s="425"/>
      <c r="KNA2" s="424"/>
      <c r="KNB2" s="424"/>
      <c r="KNC2" s="425"/>
      <c r="KND2" s="425"/>
      <c r="KNE2" s="425"/>
      <c r="KNF2" s="425"/>
      <c r="KNG2" s="425"/>
      <c r="KNH2" s="425"/>
      <c r="KNI2" s="424"/>
      <c r="KNJ2" s="424"/>
      <c r="KNK2" s="425"/>
      <c r="KNL2" s="425"/>
      <c r="KNM2" s="425"/>
      <c r="KNN2" s="425"/>
      <c r="KNO2" s="425"/>
      <c r="KNP2" s="425"/>
      <c r="KNQ2" s="424"/>
      <c r="KNR2" s="424"/>
      <c r="KNS2" s="425"/>
      <c r="KNT2" s="425"/>
      <c r="KNU2" s="425"/>
      <c r="KNV2" s="425"/>
      <c r="KNW2" s="425"/>
      <c r="KNX2" s="425"/>
      <c r="KNY2" s="424"/>
      <c r="KNZ2" s="424"/>
      <c r="KOA2" s="425"/>
      <c r="KOB2" s="425"/>
      <c r="KOC2" s="425"/>
      <c r="KOD2" s="425"/>
      <c r="KOE2" s="425"/>
      <c r="KOF2" s="425"/>
      <c r="KOG2" s="424"/>
      <c r="KOH2" s="424"/>
      <c r="KOI2" s="425"/>
      <c r="KOJ2" s="425"/>
      <c r="KOK2" s="425"/>
      <c r="KOL2" s="425"/>
      <c r="KOM2" s="425"/>
      <c r="KON2" s="425"/>
      <c r="KOO2" s="424"/>
      <c r="KOP2" s="424"/>
      <c r="KOQ2" s="425"/>
      <c r="KOR2" s="425"/>
      <c r="KOS2" s="425"/>
      <c r="KOT2" s="425"/>
      <c r="KOU2" s="425"/>
      <c r="KOV2" s="425"/>
      <c r="KOW2" s="424"/>
      <c r="KOX2" s="424"/>
      <c r="KOY2" s="425"/>
      <c r="KOZ2" s="425"/>
      <c r="KPA2" s="425"/>
      <c r="KPB2" s="425"/>
      <c r="KPC2" s="425"/>
      <c r="KPD2" s="425"/>
      <c r="KPE2" s="424"/>
      <c r="KPF2" s="424"/>
      <c r="KPG2" s="425"/>
      <c r="KPH2" s="425"/>
      <c r="KPI2" s="425"/>
      <c r="KPJ2" s="425"/>
      <c r="KPK2" s="425"/>
      <c r="KPL2" s="425"/>
      <c r="KPM2" s="424"/>
      <c r="KPN2" s="424"/>
      <c r="KPO2" s="425"/>
      <c r="KPP2" s="425"/>
      <c r="KPQ2" s="425"/>
      <c r="KPR2" s="425"/>
      <c r="KPS2" s="425"/>
      <c r="KPT2" s="425"/>
      <c r="KPU2" s="424"/>
      <c r="KPV2" s="424"/>
      <c r="KPW2" s="425"/>
      <c r="KPX2" s="425"/>
      <c r="KPY2" s="425"/>
      <c r="KPZ2" s="425"/>
      <c r="KQA2" s="425"/>
      <c r="KQB2" s="425"/>
      <c r="KQC2" s="424"/>
      <c r="KQD2" s="424"/>
      <c r="KQE2" s="425"/>
      <c r="KQF2" s="425"/>
      <c r="KQG2" s="425"/>
      <c r="KQH2" s="425"/>
      <c r="KQI2" s="425"/>
      <c r="KQJ2" s="425"/>
      <c r="KQK2" s="424"/>
      <c r="KQL2" s="424"/>
      <c r="KQM2" s="425"/>
      <c r="KQN2" s="425"/>
      <c r="KQO2" s="425"/>
      <c r="KQP2" s="425"/>
      <c r="KQQ2" s="425"/>
      <c r="KQR2" s="425"/>
      <c r="KQS2" s="424"/>
      <c r="KQT2" s="424"/>
      <c r="KQU2" s="425"/>
      <c r="KQV2" s="425"/>
      <c r="KQW2" s="425"/>
      <c r="KQX2" s="425"/>
      <c r="KQY2" s="425"/>
      <c r="KQZ2" s="425"/>
      <c r="KRA2" s="424"/>
      <c r="KRB2" s="424"/>
      <c r="KRC2" s="425"/>
      <c r="KRD2" s="425"/>
      <c r="KRE2" s="425"/>
      <c r="KRF2" s="425"/>
      <c r="KRG2" s="425"/>
      <c r="KRH2" s="425"/>
      <c r="KRI2" s="424"/>
      <c r="KRJ2" s="424"/>
      <c r="KRK2" s="425"/>
      <c r="KRL2" s="425"/>
      <c r="KRM2" s="425"/>
      <c r="KRN2" s="425"/>
      <c r="KRO2" s="425"/>
      <c r="KRP2" s="425"/>
      <c r="KRQ2" s="424"/>
      <c r="KRR2" s="424"/>
      <c r="KRS2" s="425"/>
      <c r="KRT2" s="425"/>
      <c r="KRU2" s="425"/>
      <c r="KRV2" s="425"/>
      <c r="KRW2" s="425"/>
      <c r="KRX2" s="425"/>
      <c r="KRY2" s="424"/>
      <c r="KRZ2" s="424"/>
      <c r="KSA2" s="425"/>
      <c r="KSB2" s="425"/>
      <c r="KSC2" s="425"/>
      <c r="KSD2" s="425"/>
      <c r="KSE2" s="425"/>
      <c r="KSF2" s="425"/>
      <c r="KSG2" s="424"/>
      <c r="KSH2" s="424"/>
      <c r="KSI2" s="425"/>
      <c r="KSJ2" s="425"/>
      <c r="KSK2" s="425"/>
      <c r="KSL2" s="425"/>
      <c r="KSM2" s="425"/>
      <c r="KSN2" s="425"/>
      <c r="KSO2" s="424"/>
      <c r="KSP2" s="424"/>
      <c r="KSQ2" s="425"/>
      <c r="KSR2" s="425"/>
      <c r="KSS2" s="425"/>
      <c r="KST2" s="425"/>
      <c r="KSU2" s="425"/>
      <c r="KSV2" s="425"/>
      <c r="KSW2" s="424"/>
      <c r="KSX2" s="424"/>
      <c r="KSY2" s="425"/>
      <c r="KSZ2" s="425"/>
      <c r="KTA2" s="425"/>
      <c r="KTB2" s="425"/>
      <c r="KTC2" s="425"/>
      <c r="KTD2" s="425"/>
      <c r="KTE2" s="424"/>
      <c r="KTF2" s="424"/>
      <c r="KTG2" s="425"/>
      <c r="KTH2" s="425"/>
      <c r="KTI2" s="425"/>
      <c r="KTJ2" s="425"/>
      <c r="KTK2" s="425"/>
      <c r="KTL2" s="425"/>
      <c r="KTM2" s="424"/>
      <c r="KTN2" s="424"/>
      <c r="KTO2" s="425"/>
      <c r="KTP2" s="425"/>
      <c r="KTQ2" s="425"/>
      <c r="KTR2" s="425"/>
      <c r="KTS2" s="425"/>
      <c r="KTT2" s="425"/>
      <c r="KTU2" s="424"/>
      <c r="KTV2" s="424"/>
      <c r="KTW2" s="425"/>
      <c r="KTX2" s="425"/>
      <c r="KTY2" s="425"/>
      <c r="KTZ2" s="425"/>
      <c r="KUA2" s="425"/>
      <c r="KUB2" s="425"/>
      <c r="KUC2" s="424"/>
      <c r="KUD2" s="424"/>
      <c r="KUE2" s="425"/>
      <c r="KUF2" s="425"/>
      <c r="KUG2" s="425"/>
      <c r="KUH2" s="425"/>
      <c r="KUI2" s="425"/>
      <c r="KUJ2" s="425"/>
      <c r="KUK2" s="424"/>
      <c r="KUL2" s="424"/>
      <c r="KUM2" s="425"/>
      <c r="KUN2" s="425"/>
      <c r="KUO2" s="425"/>
      <c r="KUP2" s="425"/>
      <c r="KUQ2" s="425"/>
      <c r="KUR2" s="425"/>
      <c r="KUS2" s="424"/>
      <c r="KUT2" s="424"/>
      <c r="KUU2" s="425"/>
      <c r="KUV2" s="425"/>
      <c r="KUW2" s="425"/>
      <c r="KUX2" s="425"/>
      <c r="KUY2" s="425"/>
      <c r="KUZ2" s="425"/>
      <c r="KVA2" s="424"/>
      <c r="KVB2" s="424"/>
      <c r="KVC2" s="425"/>
      <c r="KVD2" s="425"/>
      <c r="KVE2" s="425"/>
      <c r="KVF2" s="425"/>
      <c r="KVG2" s="425"/>
      <c r="KVH2" s="425"/>
      <c r="KVI2" s="424"/>
      <c r="KVJ2" s="424"/>
      <c r="KVK2" s="425"/>
      <c r="KVL2" s="425"/>
      <c r="KVM2" s="425"/>
      <c r="KVN2" s="425"/>
      <c r="KVO2" s="425"/>
      <c r="KVP2" s="425"/>
      <c r="KVQ2" s="424"/>
      <c r="KVR2" s="424"/>
      <c r="KVS2" s="425"/>
      <c r="KVT2" s="425"/>
      <c r="KVU2" s="425"/>
      <c r="KVV2" s="425"/>
      <c r="KVW2" s="425"/>
      <c r="KVX2" s="425"/>
      <c r="KVY2" s="424"/>
      <c r="KVZ2" s="424"/>
      <c r="KWA2" s="425"/>
      <c r="KWB2" s="425"/>
      <c r="KWC2" s="425"/>
      <c r="KWD2" s="425"/>
      <c r="KWE2" s="425"/>
      <c r="KWF2" s="425"/>
      <c r="KWG2" s="424"/>
      <c r="KWH2" s="424"/>
      <c r="KWI2" s="425"/>
      <c r="KWJ2" s="425"/>
      <c r="KWK2" s="425"/>
      <c r="KWL2" s="425"/>
      <c r="KWM2" s="425"/>
      <c r="KWN2" s="425"/>
      <c r="KWO2" s="424"/>
      <c r="KWP2" s="424"/>
      <c r="KWQ2" s="425"/>
      <c r="KWR2" s="425"/>
      <c r="KWS2" s="425"/>
      <c r="KWT2" s="425"/>
      <c r="KWU2" s="425"/>
      <c r="KWV2" s="425"/>
      <c r="KWW2" s="424"/>
      <c r="KWX2" s="424"/>
      <c r="KWY2" s="425"/>
      <c r="KWZ2" s="425"/>
      <c r="KXA2" s="425"/>
      <c r="KXB2" s="425"/>
      <c r="KXC2" s="425"/>
      <c r="KXD2" s="425"/>
      <c r="KXE2" s="424"/>
      <c r="KXF2" s="424"/>
      <c r="KXG2" s="425"/>
      <c r="KXH2" s="425"/>
      <c r="KXI2" s="425"/>
      <c r="KXJ2" s="425"/>
      <c r="KXK2" s="425"/>
      <c r="KXL2" s="425"/>
      <c r="KXM2" s="424"/>
      <c r="KXN2" s="424"/>
      <c r="KXO2" s="425"/>
      <c r="KXP2" s="425"/>
      <c r="KXQ2" s="425"/>
      <c r="KXR2" s="425"/>
      <c r="KXS2" s="425"/>
      <c r="KXT2" s="425"/>
      <c r="KXU2" s="424"/>
      <c r="KXV2" s="424"/>
      <c r="KXW2" s="425"/>
      <c r="KXX2" s="425"/>
      <c r="KXY2" s="425"/>
      <c r="KXZ2" s="425"/>
      <c r="KYA2" s="425"/>
      <c r="KYB2" s="425"/>
      <c r="KYC2" s="424"/>
      <c r="KYD2" s="424"/>
      <c r="KYE2" s="425"/>
      <c r="KYF2" s="425"/>
      <c r="KYG2" s="425"/>
      <c r="KYH2" s="425"/>
      <c r="KYI2" s="425"/>
      <c r="KYJ2" s="425"/>
      <c r="KYK2" s="424"/>
      <c r="KYL2" s="424"/>
      <c r="KYM2" s="425"/>
      <c r="KYN2" s="425"/>
      <c r="KYO2" s="425"/>
      <c r="KYP2" s="425"/>
      <c r="KYQ2" s="425"/>
      <c r="KYR2" s="425"/>
      <c r="KYS2" s="424"/>
      <c r="KYT2" s="424"/>
      <c r="KYU2" s="425"/>
      <c r="KYV2" s="425"/>
      <c r="KYW2" s="425"/>
      <c r="KYX2" s="425"/>
      <c r="KYY2" s="425"/>
      <c r="KYZ2" s="425"/>
      <c r="KZA2" s="424"/>
      <c r="KZB2" s="424"/>
      <c r="KZC2" s="425"/>
      <c r="KZD2" s="425"/>
      <c r="KZE2" s="425"/>
      <c r="KZF2" s="425"/>
      <c r="KZG2" s="425"/>
      <c r="KZH2" s="425"/>
      <c r="KZI2" s="424"/>
      <c r="KZJ2" s="424"/>
      <c r="KZK2" s="425"/>
      <c r="KZL2" s="425"/>
      <c r="KZM2" s="425"/>
      <c r="KZN2" s="425"/>
      <c r="KZO2" s="425"/>
      <c r="KZP2" s="425"/>
      <c r="KZQ2" s="424"/>
      <c r="KZR2" s="424"/>
      <c r="KZS2" s="425"/>
      <c r="KZT2" s="425"/>
      <c r="KZU2" s="425"/>
      <c r="KZV2" s="425"/>
      <c r="KZW2" s="425"/>
      <c r="KZX2" s="425"/>
      <c r="KZY2" s="424"/>
      <c r="KZZ2" s="424"/>
      <c r="LAA2" s="425"/>
      <c r="LAB2" s="425"/>
      <c r="LAC2" s="425"/>
      <c r="LAD2" s="425"/>
      <c r="LAE2" s="425"/>
      <c r="LAF2" s="425"/>
      <c r="LAG2" s="424"/>
      <c r="LAH2" s="424"/>
      <c r="LAI2" s="425"/>
      <c r="LAJ2" s="425"/>
      <c r="LAK2" s="425"/>
      <c r="LAL2" s="425"/>
      <c r="LAM2" s="425"/>
      <c r="LAN2" s="425"/>
      <c r="LAO2" s="424"/>
      <c r="LAP2" s="424"/>
      <c r="LAQ2" s="425"/>
      <c r="LAR2" s="425"/>
      <c r="LAS2" s="425"/>
      <c r="LAT2" s="425"/>
      <c r="LAU2" s="425"/>
      <c r="LAV2" s="425"/>
      <c r="LAW2" s="424"/>
      <c r="LAX2" s="424"/>
      <c r="LAY2" s="425"/>
      <c r="LAZ2" s="425"/>
      <c r="LBA2" s="425"/>
      <c r="LBB2" s="425"/>
      <c r="LBC2" s="425"/>
      <c r="LBD2" s="425"/>
      <c r="LBE2" s="424"/>
      <c r="LBF2" s="424"/>
      <c r="LBG2" s="425"/>
      <c r="LBH2" s="425"/>
      <c r="LBI2" s="425"/>
      <c r="LBJ2" s="425"/>
      <c r="LBK2" s="425"/>
      <c r="LBL2" s="425"/>
      <c r="LBM2" s="424"/>
      <c r="LBN2" s="424"/>
      <c r="LBO2" s="425"/>
      <c r="LBP2" s="425"/>
      <c r="LBQ2" s="425"/>
      <c r="LBR2" s="425"/>
      <c r="LBS2" s="425"/>
      <c r="LBT2" s="425"/>
      <c r="LBU2" s="424"/>
      <c r="LBV2" s="424"/>
      <c r="LBW2" s="425"/>
      <c r="LBX2" s="425"/>
      <c r="LBY2" s="425"/>
      <c r="LBZ2" s="425"/>
      <c r="LCA2" s="425"/>
      <c r="LCB2" s="425"/>
      <c r="LCC2" s="424"/>
      <c r="LCD2" s="424"/>
      <c r="LCE2" s="425"/>
      <c r="LCF2" s="425"/>
      <c r="LCG2" s="425"/>
      <c r="LCH2" s="425"/>
      <c r="LCI2" s="425"/>
      <c r="LCJ2" s="425"/>
      <c r="LCK2" s="424"/>
      <c r="LCL2" s="424"/>
      <c r="LCM2" s="425"/>
      <c r="LCN2" s="425"/>
      <c r="LCO2" s="425"/>
      <c r="LCP2" s="425"/>
      <c r="LCQ2" s="425"/>
      <c r="LCR2" s="425"/>
      <c r="LCS2" s="424"/>
      <c r="LCT2" s="424"/>
      <c r="LCU2" s="425"/>
      <c r="LCV2" s="425"/>
      <c r="LCW2" s="425"/>
      <c r="LCX2" s="425"/>
      <c r="LCY2" s="425"/>
      <c r="LCZ2" s="425"/>
      <c r="LDA2" s="424"/>
      <c r="LDB2" s="424"/>
      <c r="LDC2" s="425"/>
      <c r="LDD2" s="425"/>
      <c r="LDE2" s="425"/>
      <c r="LDF2" s="425"/>
      <c r="LDG2" s="425"/>
      <c r="LDH2" s="425"/>
      <c r="LDI2" s="424"/>
      <c r="LDJ2" s="424"/>
      <c r="LDK2" s="425"/>
      <c r="LDL2" s="425"/>
      <c r="LDM2" s="425"/>
      <c r="LDN2" s="425"/>
      <c r="LDO2" s="425"/>
      <c r="LDP2" s="425"/>
      <c r="LDQ2" s="424"/>
      <c r="LDR2" s="424"/>
      <c r="LDS2" s="425"/>
      <c r="LDT2" s="425"/>
      <c r="LDU2" s="425"/>
      <c r="LDV2" s="425"/>
      <c r="LDW2" s="425"/>
      <c r="LDX2" s="425"/>
      <c r="LDY2" s="424"/>
      <c r="LDZ2" s="424"/>
      <c r="LEA2" s="425"/>
      <c r="LEB2" s="425"/>
      <c r="LEC2" s="425"/>
      <c r="LED2" s="425"/>
      <c r="LEE2" s="425"/>
      <c r="LEF2" s="425"/>
      <c r="LEG2" s="424"/>
      <c r="LEH2" s="424"/>
      <c r="LEI2" s="425"/>
      <c r="LEJ2" s="425"/>
      <c r="LEK2" s="425"/>
      <c r="LEL2" s="425"/>
      <c r="LEM2" s="425"/>
      <c r="LEN2" s="425"/>
      <c r="LEO2" s="424"/>
      <c r="LEP2" s="424"/>
      <c r="LEQ2" s="425"/>
      <c r="LER2" s="425"/>
      <c r="LES2" s="425"/>
      <c r="LET2" s="425"/>
      <c r="LEU2" s="425"/>
      <c r="LEV2" s="425"/>
      <c r="LEW2" s="424"/>
      <c r="LEX2" s="424"/>
      <c r="LEY2" s="425"/>
      <c r="LEZ2" s="425"/>
      <c r="LFA2" s="425"/>
      <c r="LFB2" s="425"/>
      <c r="LFC2" s="425"/>
      <c r="LFD2" s="425"/>
      <c r="LFE2" s="424"/>
      <c r="LFF2" s="424"/>
      <c r="LFG2" s="425"/>
      <c r="LFH2" s="425"/>
      <c r="LFI2" s="425"/>
      <c r="LFJ2" s="425"/>
      <c r="LFK2" s="425"/>
      <c r="LFL2" s="425"/>
      <c r="LFM2" s="424"/>
      <c r="LFN2" s="424"/>
      <c r="LFO2" s="425"/>
      <c r="LFP2" s="425"/>
      <c r="LFQ2" s="425"/>
      <c r="LFR2" s="425"/>
      <c r="LFS2" s="425"/>
      <c r="LFT2" s="425"/>
      <c r="LFU2" s="424"/>
      <c r="LFV2" s="424"/>
      <c r="LFW2" s="425"/>
      <c r="LFX2" s="425"/>
      <c r="LFY2" s="425"/>
      <c r="LFZ2" s="425"/>
      <c r="LGA2" s="425"/>
      <c r="LGB2" s="425"/>
      <c r="LGC2" s="424"/>
      <c r="LGD2" s="424"/>
      <c r="LGE2" s="425"/>
      <c r="LGF2" s="425"/>
      <c r="LGG2" s="425"/>
      <c r="LGH2" s="425"/>
      <c r="LGI2" s="425"/>
      <c r="LGJ2" s="425"/>
      <c r="LGK2" s="424"/>
      <c r="LGL2" s="424"/>
      <c r="LGM2" s="425"/>
      <c r="LGN2" s="425"/>
      <c r="LGO2" s="425"/>
      <c r="LGP2" s="425"/>
      <c r="LGQ2" s="425"/>
      <c r="LGR2" s="425"/>
      <c r="LGS2" s="424"/>
      <c r="LGT2" s="424"/>
      <c r="LGU2" s="425"/>
      <c r="LGV2" s="425"/>
      <c r="LGW2" s="425"/>
      <c r="LGX2" s="425"/>
      <c r="LGY2" s="425"/>
      <c r="LGZ2" s="425"/>
      <c r="LHA2" s="424"/>
      <c r="LHB2" s="424"/>
      <c r="LHC2" s="425"/>
      <c r="LHD2" s="425"/>
      <c r="LHE2" s="425"/>
      <c r="LHF2" s="425"/>
      <c r="LHG2" s="425"/>
      <c r="LHH2" s="425"/>
      <c r="LHI2" s="424"/>
      <c r="LHJ2" s="424"/>
      <c r="LHK2" s="425"/>
      <c r="LHL2" s="425"/>
      <c r="LHM2" s="425"/>
      <c r="LHN2" s="425"/>
      <c r="LHO2" s="425"/>
      <c r="LHP2" s="425"/>
      <c r="LHQ2" s="424"/>
      <c r="LHR2" s="424"/>
      <c r="LHS2" s="425"/>
      <c r="LHT2" s="425"/>
      <c r="LHU2" s="425"/>
      <c r="LHV2" s="425"/>
      <c r="LHW2" s="425"/>
      <c r="LHX2" s="425"/>
      <c r="LHY2" s="424"/>
      <c r="LHZ2" s="424"/>
      <c r="LIA2" s="425"/>
      <c r="LIB2" s="425"/>
      <c r="LIC2" s="425"/>
      <c r="LID2" s="425"/>
      <c r="LIE2" s="425"/>
      <c r="LIF2" s="425"/>
      <c r="LIG2" s="424"/>
      <c r="LIH2" s="424"/>
      <c r="LII2" s="425"/>
      <c r="LIJ2" s="425"/>
      <c r="LIK2" s="425"/>
      <c r="LIL2" s="425"/>
      <c r="LIM2" s="425"/>
      <c r="LIN2" s="425"/>
      <c r="LIO2" s="424"/>
      <c r="LIP2" s="424"/>
      <c r="LIQ2" s="425"/>
      <c r="LIR2" s="425"/>
      <c r="LIS2" s="425"/>
      <c r="LIT2" s="425"/>
      <c r="LIU2" s="425"/>
      <c r="LIV2" s="425"/>
      <c r="LIW2" s="424"/>
      <c r="LIX2" s="424"/>
      <c r="LIY2" s="425"/>
      <c r="LIZ2" s="425"/>
      <c r="LJA2" s="425"/>
      <c r="LJB2" s="425"/>
      <c r="LJC2" s="425"/>
      <c r="LJD2" s="425"/>
      <c r="LJE2" s="424"/>
      <c r="LJF2" s="424"/>
      <c r="LJG2" s="425"/>
      <c r="LJH2" s="425"/>
      <c r="LJI2" s="425"/>
      <c r="LJJ2" s="425"/>
      <c r="LJK2" s="425"/>
      <c r="LJL2" s="425"/>
      <c r="LJM2" s="424"/>
      <c r="LJN2" s="424"/>
      <c r="LJO2" s="425"/>
      <c r="LJP2" s="425"/>
      <c r="LJQ2" s="425"/>
      <c r="LJR2" s="425"/>
      <c r="LJS2" s="425"/>
      <c r="LJT2" s="425"/>
      <c r="LJU2" s="424"/>
      <c r="LJV2" s="424"/>
      <c r="LJW2" s="425"/>
      <c r="LJX2" s="425"/>
      <c r="LJY2" s="425"/>
      <c r="LJZ2" s="425"/>
      <c r="LKA2" s="425"/>
      <c r="LKB2" s="425"/>
      <c r="LKC2" s="424"/>
      <c r="LKD2" s="424"/>
      <c r="LKE2" s="425"/>
      <c r="LKF2" s="425"/>
      <c r="LKG2" s="425"/>
      <c r="LKH2" s="425"/>
      <c r="LKI2" s="425"/>
      <c r="LKJ2" s="425"/>
      <c r="LKK2" s="424"/>
      <c r="LKL2" s="424"/>
      <c r="LKM2" s="425"/>
      <c r="LKN2" s="425"/>
      <c r="LKO2" s="425"/>
      <c r="LKP2" s="425"/>
      <c r="LKQ2" s="425"/>
      <c r="LKR2" s="425"/>
      <c r="LKS2" s="424"/>
      <c r="LKT2" s="424"/>
      <c r="LKU2" s="425"/>
      <c r="LKV2" s="425"/>
      <c r="LKW2" s="425"/>
      <c r="LKX2" s="425"/>
      <c r="LKY2" s="425"/>
      <c r="LKZ2" s="425"/>
      <c r="LLA2" s="424"/>
      <c r="LLB2" s="424"/>
      <c r="LLC2" s="425"/>
      <c r="LLD2" s="425"/>
      <c r="LLE2" s="425"/>
      <c r="LLF2" s="425"/>
      <c r="LLG2" s="425"/>
      <c r="LLH2" s="425"/>
      <c r="LLI2" s="424"/>
      <c r="LLJ2" s="424"/>
      <c r="LLK2" s="425"/>
      <c r="LLL2" s="425"/>
      <c r="LLM2" s="425"/>
      <c r="LLN2" s="425"/>
      <c r="LLO2" s="425"/>
      <c r="LLP2" s="425"/>
      <c r="LLQ2" s="424"/>
      <c r="LLR2" s="424"/>
      <c r="LLS2" s="425"/>
      <c r="LLT2" s="425"/>
      <c r="LLU2" s="425"/>
      <c r="LLV2" s="425"/>
      <c r="LLW2" s="425"/>
      <c r="LLX2" s="425"/>
      <c r="LLY2" s="424"/>
      <c r="LLZ2" s="424"/>
      <c r="LMA2" s="425"/>
      <c r="LMB2" s="425"/>
      <c r="LMC2" s="425"/>
      <c r="LMD2" s="425"/>
      <c r="LME2" s="425"/>
      <c r="LMF2" s="425"/>
      <c r="LMG2" s="424"/>
      <c r="LMH2" s="424"/>
      <c r="LMI2" s="425"/>
      <c r="LMJ2" s="425"/>
      <c r="LMK2" s="425"/>
      <c r="LML2" s="425"/>
      <c r="LMM2" s="425"/>
      <c r="LMN2" s="425"/>
      <c r="LMO2" s="424"/>
      <c r="LMP2" s="424"/>
      <c r="LMQ2" s="425"/>
      <c r="LMR2" s="425"/>
      <c r="LMS2" s="425"/>
      <c r="LMT2" s="425"/>
      <c r="LMU2" s="425"/>
      <c r="LMV2" s="425"/>
      <c r="LMW2" s="424"/>
      <c r="LMX2" s="424"/>
      <c r="LMY2" s="425"/>
      <c r="LMZ2" s="425"/>
      <c r="LNA2" s="425"/>
      <c r="LNB2" s="425"/>
      <c r="LNC2" s="425"/>
      <c r="LND2" s="425"/>
      <c r="LNE2" s="424"/>
      <c r="LNF2" s="424"/>
      <c r="LNG2" s="425"/>
      <c r="LNH2" s="425"/>
      <c r="LNI2" s="425"/>
      <c r="LNJ2" s="425"/>
      <c r="LNK2" s="425"/>
      <c r="LNL2" s="425"/>
      <c r="LNM2" s="424"/>
      <c r="LNN2" s="424"/>
      <c r="LNO2" s="425"/>
      <c r="LNP2" s="425"/>
      <c r="LNQ2" s="425"/>
      <c r="LNR2" s="425"/>
      <c r="LNS2" s="425"/>
      <c r="LNT2" s="425"/>
      <c r="LNU2" s="424"/>
      <c r="LNV2" s="424"/>
      <c r="LNW2" s="425"/>
      <c r="LNX2" s="425"/>
      <c r="LNY2" s="425"/>
      <c r="LNZ2" s="425"/>
      <c r="LOA2" s="425"/>
      <c r="LOB2" s="425"/>
      <c r="LOC2" s="424"/>
      <c r="LOD2" s="424"/>
      <c r="LOE2" s="425"/>
      <c r="LOF2" s="425"/>
      <c r="LOG2" s="425"/>
      <c r="LOH2" s="425"/>
      <c r="LOI2" s="425"/>
      <c r="LOJ2" s="425"/>
      <c r="LOK2" s="424"/>
      <c r="LOL2" s="424"/>
      <c r="LOM2" s="425"/>
      <c r="LON2" s="425"/>
      <c r="LOO2" s="425"/>
      <c r="LOP2" s="425"/>
      <c r="LOQ2" s="425"/>
      <c r="LOR2" s="425"/>
      <c r="LOS2" s="424"/>
      <c r="LOT2" s="424"/>
      <c r="LOU2" s="425"/>
      <c r="LOV2" s="425"/>
      <c r="LOW2" s="425"/>
      <c r="LOX2" s="425"/>
      <c r="LOY2" s="425"/>
      <c r="LOZ2" s="425"/>
      <c r="LPA2" s="424"/>
      <c r="LPB2" s="424"/>
      <c r="LPC2" s="425"/>
      <c r="LPD2" s="425"/>
      <c r="LPE2" s="425"/>
      <c r="LPF2" s="425"/>
      <c r="LPG2" s="425"/>
      <c r="LPH2" s="425"/>
      <c r="LPI2" s="424"/>
      <c r="LPJ2" s="424"/>
      <c r="LPK2" s="425"/>
      <c r="LPL2" s="425"/>
      <c r="LPM2" s="425"/>
      <c r="LPN2" s="425"/>
      <c r="LPO2" s="425"/>
      <c r="LPP2" s="425"/>
      <c r="LPQ2" s="424"/>
      <c r="LPR2" s="424"/>
      <c r="LPS2" s="425"/>
      <c r="LPT2" s="425"/>
      <c r="LPU2" s="425"/>
      <c r="LPV2" s="425"/>
      <c r="LPW2" s="425"/>
      <c r="LPX2" s="425"/>
      <c r="LPY2" s="424"/>
      <c r="LPZ2" s="424"/>
      <c r="LQA2" s="425"/>
      <c r="LQB2" s="425"/>
      <c r="LQC2" s="425"/>
      <c r="LQD2" s="425"/>
      <c r="LQE2" s="425"/>
      <c r="LQF2" s="425"/>
      <c r="LQG2" s="424"/>
      <c r="LQH2" s="424"/>
      <c r="LQI2" s="425"/>
      <c r="LQJ2" s="425"/>
      <c r="LQK2" s="425"/>
      <c r="LQL2" s="425"/>
      <c r="LQM2" s="425"/>
      <c r="LQN2" s="425"/>
      <c r="LQO2" s="424"/>
      <c r="LQP2" s="424"/>
      <c r="LQQ2" s="425"/>
      <c r="LQR2" s="425"/>
      <c r="LQS2" s="425"/>
      <c r="LQT2" s="425"/>
      <c r="LQU2" s="425"/>
      <c r="LQV2" s="425"/>
      <c r="LQW2" s="424"/>
      <c r="LQX2" s="424"/>
      <c r="LQY2" s="425"/>
      <c r="LQZ2" s="425"/>
      <c r="LRA2" s="425"/>
      <c r="LRB2" s="425"/>
      <c r="LRC2" s="425"/>
      <c r="LRD2" s="425"/>
      <c r="LRE2" s="424"/>
      <c r="LRF2" s="424"/>
      <c r="LRG2" s="425"/>
      <c r="LRH2" s="425"/>
      <c r="LRI2" s="425"/>
      <c r="LRJ2" s="425"/>
      <c r="LRK2" s="425"/>
      <c r="LRL2" s="425"/>
      <c r="LRM2" s="424"/>
      <c r="LRN2" s="424"/>
      <c r="LRO2" s="425"/>
      <c r="LRP2" s="425"/>
      <c r="LRQ2" s="425"/>
      <c r="LRR2" s="425"/>
      <c r="LRS2" s="425"/>
      <c r="LRT2" s="425"/>
      <c r="LRU2" s="424"/>
      <c r="LRV2" s="424"/>
      <c r="LRW2" s="425"/>
      <c r="LRX2" s="425"/>
      <c r="LRY2" s="425"/>
      <c r="LRZ2" s="425"/>
      <c r="LSA2" s="425"/>
      <c r="LSB2" s="425"/>
      <c r="LSC2" s="424"/>
      <c r="LSD2" s="424"/>
      <c r="LSE2" s="425"/>
      <c r="LSF2" s="425"/>
      <c r="LSG2" s="425"/>
      <c r="LSH2" s="425"/>
      <c r="LSI2" s="425"/>
      <c r="LSJ2" s="425"/>
      <c r="LSK2" s="424"/>
      <c r="LSL2" s="424"/>
      <c r="LSM2" s="425"/>
      <c r="LSN2" s="425"/>
      <c r="LSO2" s="425"/>
      <c r="LSP2" s="425"/>
      <c r="LSQ2" s="425"/>
      <c r="LSR2" s="425"/>
      <c r="LSS2" s="424"/>
      <c r="LST2" s="424"/>
      <c r="LSU2" s="425"/>
      <c r="LSV2" s="425"/>
      <c r="LSW2" s="425"/>
      <c r="LSX2" s="425"/>
      <c r="LSY2" s="425"/>
      <c r="LSZ2" s="425"/>
      <c r="LTA2" s="424"/>
      <c r="LTB2" s="424"/>
      <c r="LTC2" s="425"/>
      <c r="LTD2" s="425"/>
      <c r="LTE2" s="425"/>
      <c r="LTF2" s="425"/>
      <c r="LTG2" s="425"/>
      <c r="LTH2" s="425"/>
      <c r="LTI2" s="424"/>
      <c r="LTJ2" s="424"/>
      <c r="LTK2" s="425"/>
      <c r="LTL2" s="425"/>
      <c r="LTM2" s="425"/>
      <c r="LTN2" s="425"/>
      <c r="LTO2" s="425"/>
      <c r="LTP2" s="425"/>
      <c r="LTQ2" s="424"/>
      <c r="LTR2" s="424"/>
      <c r="LTS2" s="425"/>
      <c r="LTT2" s="425"/>
      <c r="LTU2" s="425"/>
      <c r="LTV2" s="425"/>
      <c r="LTW2" s="425"/>
      <c r="LTX2" s="425"/>
      <c r="LTY2" s="424"/>
      <c r="LTZ2" s="424"/>
      <c r="LUA2" s="425"/>
      <c r="LUB2" s="425"/>
      <c r="LUC2" s="425"/>
      <c r="LUD2" s="425"/>
      <c r="LUE2" s="425"/>
      <c r="LUF2" s="425"/>
      <c r="LUG2" s="424"/>
      <c r="LUH2" s="424"/>
      <c r="LUI2" s="425"/>
      <c r="LUJ2" s="425"/>
      <c r="LUK2" s="425"/>
      <c r="LUL2" s="425"/>
      <c r="LUM2" s="425"/>
      <c r="LUN2" s="425"/>
      <c r="LUO2" s="424"/>
      <c r="LUP2" s="424"/>
      <c r="LUQ2" s="425"/>
      <c r="LUR2" s="425"/>
      <c r="LUS2" s="425"/>
      <c r="LUT2" s="425"/>
      <c r="LUU2" s="425"/>
      <c r="LUV2" s="425"/>
      <c r="LUW2" s="424"/>
      <c r="LUX2" s="424"/>
      <c r="LUY2" s="425"/>
      <c r="LUZ2" s="425"/>
      <c r="LVA2" s="425"/>
      <c r="LVB2" s="425"/>
      <c r="LVC2" s="425"/>
      <c r="LVD2" s="425"/>
      <c r="LVE2" s="424"/>
      <c r="LVF2" s="424"/>
      <c r="LVG2" s="425"/>
      <c r="LVH2" s="425"/>
      <c r="LVI2" s="425"/>
      <c r="LVJ2" s="425"/>
      <c r="LVK2" s="425"/>
      <c r="LVL2" s="425"/>
      <c r="LVM2" s="424"/>
      <c r="LVN2" s="424"/>
      <c r="LVO2" s="425"/>
      <c r="LVP2" s="425"/>
      <c r="LVQ2" s="425"/>
      <c r="LVR2" s="425"/>
      <c r="LVS2" s="425"/>
      <c r="LVT2" s="425"/>
      <c r="LVU2" s="424"/>
      <c r="LVV2" s="424"/>
      <c r="LVW2" s="425"/>
      <c r="LVX2" s="425"/>
      <c r="LVY2" s="425"/>
      <c r="LVZ2" s="425"/>
      <c r="LWA2" s="425"/>
      <c r="LWB2" s="425"/>
      <c r="LWC2" s="424"/>
      <c r="LWD2" s="424"/>
      <c r="LWE2" s="425"/>
      <c r="LWF2" s="425"/>
      <c r="LWG2" s="425"/>
      <c r="LWH2" s="425"/>
      <c r="LWI2" s="425"/>
      <c r="LWJ2" s="425"/>
      <c r="LWK2" s="424"/>
      <c r="LWL2" s="424"/>
      <c r="LWM2" s="425"/>
      <c r="LWN2" s="425"/>
      <c r="LWO2" s="425"/>
      <c r="LWP2" s="425"/>
      <c r="LWQ2" s="425"/>
      <c r="LWR2" s="425"/>
      <c r="LWS2" s="424"/>
      <c r="LWT2" s="424"/>
      <c r="LWU2" s="425"/>
      <c r="LWV2" s="425"/>
      <c r="LWW2" s="425"/>
      <c r="LWX2" s="425"/>
      <c r="LWY2" s="425"/>
      <c r="LWZ2" s="425"/>
      <c r="LXA2" s="424"/>
      <c r="LXB2" s="424"/>
      <c r="LXC2" s="425"/>
      <c r="LXD2" s="425"/>
      <c r="LXE2" s="425"/>
      <c r="LXF2" s="425"/>
      <c r="LXG2" s="425"/>
      <c r="LXH2" s="425"/>
      <c r="LXI2" s="424"/>
      <c r="LXJ2" s="424"/>
      <c r="LXK2" s="425"/>
      <c r="LXL2" s="425"/>
      <c r="LXM2" s="425"/>
      <c r="LXN2" s="425"/>
      <c r="LXO2" s="425"/>
      <c r="LXP2" s="425"/>
      <c r="LXQ2" s="424"/>
      <c r="LXR2" s="424"/>
      <c r="LXS2" s="425"/>
      <c r="LXT2" s="425"/>
      <c r="LXU2" s="425"/>
      <c r="LXV2" s="425"/>
      <c r="LXW2" s="425"/>
      <c r="LXX2" s="425"/>
      <c r="LXY2" s="424"/>
      <c r="LXZ2" s="424"/>
      <c r="LYA2" s="425"/>
      <c r="LYB2" s="425"/>
      <c r="LYC2" s="425"/>
      <c r="LYD2" s="425"/>
      <c r="LYE2" s="425"/>
      <c r="LYF2" s="425"/>
      <c r="LYG2" s="424"/>
      <c r="LYH2" s="424"/>
      <c r="LYI2" s="425"/>
      <c r="LYJ2" s="425"/>
      <c r="LYK2" s="425"/>
      <c r="LYL2" s="425"/>
      <c r="LYM2" s="425"/>
      <c r="LYN2" s="425"/>
      <c r="LYO2" s="424"/>
      <c r="LYP2" s="424"/>
      <c r="LYQ2" s="425"/>
      <c r="LYR2" s="425"/>
      <c r="LYS2" s="425"/>
      <c r="LYT2" s="425"/>
      <c r="LYU2" s="425"/>
      <c r="LYV2" s="425"/>
      <c r="LYW2" s="424"/>
      <c r="LYX2" s="424"/>
      <c r="LYY2" s="425"/>
      <c r="LYZ2" s="425"/>
      <c r="LZA2" s="425"/>
      <c r="LZB2" s="425"/>
      <c r="LZC2" s="425"/>
      <c r="LZD2" s="425"/>
      <c r="LZE2" s="424"/>
      <c r="LZF2" s="424"/>
      <c r="LZG2" s="425"/>
      <c r="LZH2" s="425"/>
      <c r="LZI2" s="425"/>
      <c r="LZJ2" s="425"/>
      <c r="LZK2" s="425"/>
      <c r="LZL2" s="425"/>
      <c r="LZM2" s="424"/>
      <c r="LZN2" s="424"/>
      <c r="LZO2" s="425"/>
      <c r="LZP2" s="425"/>
      <c r="LZQ2" s="425"/>
      <c r="LZR2" s="425"/>
      <c r="LZS2" s="425"/>
      <c r="LZT2" s="425"/>
      <c r="LZU2" s="424"/>
      <c r="LZV2" s="424"/>
      <c r="LZW2" s="425"/>
      <c r="LZX2" s="425"/>
      <c r="LZY2" s="425"/>
      <c r="LZZ2" s="425"/>
      <c r="MAA2" s="425"/>
      <c r="MAB2" s="425"/>
      <c r="MAC2" s="424"/>
      <c r="MAD2" s="424"/>
      <c r="MAE2" s="425"/>
      <c r="MAF2" s="425"/>
      <c r="MAG2" s="425"/>
      <c r="MAH2" s="425"/>
      <c r="MAI2" s="425"/>
      <c r="MAJ2" s="425"/>
      <c r="MAK2" s="424"/>
      <c r="MAL2" s="424"/>
      <c r="MAM2" s="425"/>
      <c r="MAN2" s="425"/>
      <c r="MAO2" s="425"/>
      <c r="MAP2" s="425"/>
      <c r="MAQ2" s="425"/>
      <c r="MAR2" s="425"/>
      <c r="MAS2" s="424"/>
      <c r="MAT2" s="424"/>
      <c r="MAU2" s="425"/>
      <c r="MAV2" s="425"/>
      <c r="MAW2" s="425"/>
      <c r="MAX2" s="425"/>
      <c r="MAY2" s="425"/>
      <c r="MAZ2" s="425"/>
      <c r="MBA2" s="424"/>
      <c r="MBB2" s="424"/>
      <c r="MBC2" s="425"/>
      <c r="MBD2" s="425"/>
      <c r="MBE2" s="425"/>
      <c r="MBF2" s="425"/>
      <c r="MBG2" s="425"/>
      <c r="MBH2" s="425"/>
      <c r="MBI2" s="424"/>
      <c r="MBJ2" s="424"/>
      <c r="MBK2" s="425"/>
      <c r="MBL2" s="425"/>
      <c r="MBM2" s="425"/>
      <c r="MBN2" s="425"/>
      <c r="MBO2" s="425"/>
      <c r="MBP2" s="425"/>
      <c r="MBQ2" s="424"/>
      <c r="MBR2" s="424"/>
      <c r="MBS2" s="425"/>
      <c r="MBT2" s="425"/>
      <c r="MBU2" s="425"/>
      <c r="MBV2" s="425"/>
      <c r="MBW2" s="425"/>
      <c r="MBX2" s="425"/>
      <c r="MBY2" s="424"/>
      <c r="MBZ2" s="424"/>
      <c r="MCA2" s="425"/>
      <c r="MCB2" s="425"/>
      <c r="MCC2" s="425"/>
      <c r="MCD2" s="425"/>
      <c r="MCE2" s="425"/>
      <c r="MCF2" s="425"/>
      <c r="MCG2" s="424"/>
      <c r="MCH2" s="424"/>
      <c r="MCI2" s="425"/>
      <c r="MCJ2" s="425"/>
      <c r="MCK2" s="425"/>
      <c r="MCL2" s="425"/>
      <c r="MCM2" s="425"/>
      <c r="MCN2" s="425"/>
      <c r="MCO2" s="424"/>
      <c r="MCP2" s="424"/>
      <c r="MCQ2" s="425"/>
      <c r="MCR2" s="425"/>
      <c r="MCS2" s="425"/>
      <c r="MCT2" s="425"/>
      <c r="MCU2" s="425"/>
      <c r="MCV2" s="425"/>
      <c r="MCW2" s="424"/>
      <c r="MCX2" s="424"/>
      <c r="MCY2" s="425"/>
      <c r="MCZ2" s="425"/>
      <c r="MDA2" s="425"/>
      <c r="MDB2" s="425"/>
      <c r="MDC2" s="425"/>
      <c r="MDD2" s="425"/>
      <c r="MDE2" s="424"/>
      <c r="MDF2" s="424"/>
      <c r="MDG2" s="425"/>
      <c r="MDH2" s="425"/>
      <c r="MDI2" s="425"/>
      <c r="MDJ2" s="425"/>
      <c r="MDK2" s="425"/>
      <c r="MDL2" s="425"/>
      <c r="MDM2" s="424"/>
      <c r="MDN2" s="424"/>
      <c r="MDO2" s="425"/>
      <c r="MDP2" s="425"/>
      <c r="MDQ2" s="425"/>
      <c r="MDR2" s="425"/>
      <c r="MDS2" s="425"/>
      <c r="MDT2" s="425"/>
      <c r="MDU2" s="424"/>
      <c r="MDV2" s="424"/>
      <c r="MDW2" s="425"/>
      <c r="MDX2" s="425"/>
      <c r="MDY2" s="425"/>
      <c r="MDZ2" s="425"/>
      <c r="MEA2" s="425"/>
      <c r="MEB2" s="425"/>
      <c r="MEC2" s="424"/>
      <c r="MED2" s="424"/>
      <c r="MEE2" s="425"/>
      <c r="MEF2" s="425"/>
      <c r="MEG2" s="425"/>
      <c r="MEH2" s="425"/>
      <c r="MEI2" s="425"/>
      <c r="MEJ2" s="425"/>
      <c r="MEK2" s="424"/>
      <c r="MEL2" s="424"/>
      <c r="MEM2" s="425"/>
      <c r="MEN2" s="425"/>
      <c r="MEO2" s="425"/>
      <c r="MEP2" s="425"/>
      <c r="MEQ2" s="425"/>
      <c r="MER2" s="425"/>
      <c r="MES2" s="424"/>
      <c r="MET2" s="424"/>
      <c r="MEU2" s="425"/>
      <c r="MEV2" s="425"/>
      <c r="MEW2" s="425"/>
      <c r="MEX2" s="425"/>
      <c r="MEY2" s="425"/>
      <c r="MEZ2" s="425"/>
      <c r="MFA2" s="424"/>
      <c r="MFB2" s="424"/>
      <c r="MFC2" s="425"/>
      <c r="MFD2" s="425"/>
      <c r="MFE2" s="425"/>
      <c r="MFF2" s="425"/>
      <c r="MFG2" s="425"/>
      <c r="MFH2" s="425"/>
      <c r="MFI2" s="424"/>
      <c r="MFJ2" s="424"/>
      <c r="MFK2" s="425"/>
      <c r="MFL2" s="425"/>
      <c r="MFM2" s="425"/>
      <c r="MFN2" s="425"/>
      <c r="MFO2" s="425"/>
      <c r="MFP2" s="425"/>
      <c r="MFQ2" s="424"/>
      <c r="MFR2" s="424"/>
      <c r="MFS2" s="425"/>
      <c r="MFT2" s="425"/>
      <c r="MFU2" s="425"/>
      <c r="MFV2" s="425"/>
      <c r="MFW2" s="425"/>
      <c r="MFX2" s="425"/>
      <c r="MFY2" s="424"/>
      <c r="MFZ2" s="424"/>
      <c r="MGA2" s="425"/>
      <c r="MGB2" s="425"/>
      <c r="MGC2" s="425"/>
      <c r="MGD2" s="425"/>
      <c r="MGE2" s="425"/>
      <c r="MGF2" s="425"/>
      <c r="MGG2" s="424"/>
      <c r="MGH2" s="424"/>
      <c r="MGI2" s="425"/>
      <c r="MGJ2" s="425"/>
      <c r="MGK2" s="425"/>
      <c r="MGL2" s="425"/>
      <c r="MGM2" s="425"/>
      <c r="MGN2" s="425"/>
      <c r="MGO2" s="424"/>
      <c r="MGP2" s="424"/>
      <c r="MGQ2" s="425"/>
      <c r="MGR2" s="425"/>
      <c r="MGS2" s="425"/>
      <c r="MGT2" s="425"/>
      <c r="MGU2" s="425"/>
      <c r="MGV2" s="425"/>
      <c r="MGW2" s="424"/>
      <c r="MGX2" s="424"/>
      <c r="MGY2" s="425"/>
      <c r="MGZ2" s="425"/>
      <c r="MHA2" s="425"/>
      <c r="MHB2" s="425"/>
      <c r="MHC2" s="425"/>
      <c r="MHD2" s="425"/>
      <c r="MHE2" s="424"/>
      <c r="MHF2" s="424"/>
      <c r="MHG2" s="425"/>
      <c r="MHH2" s="425"/>
      <c r="MHI2" s="425"/>
      <c r="MHJ2" s="425"/>
      <c r="MHK2" s="425"/>
      <c r="MHL2" s="425"/>
      <c r="MHM2" s="424"/>
      <c r="MHN2" s="424"/>
      <c r="MHO2" s="425"/>
      <c r="MHP2" s="425"/>
      <c r="MHQ2" s="425"/>
      <c r="MHR2" s="425"/>
      <c r="MHS2" s="425"/>
      <c r="MHT2" s="425"/>
      <c r="MHU2" s="424"/>
      <c r="MHV2" s="424"/>
      <c r="MHW2" s="425"/>
      <c r="MHX2" s="425"/>
      <c r="MHY2" s="425"/>
      <c r="MHZ2" s="425"/>
      <c r="MIA2" s="425"/>
      <c r="MIB2" s="425"/>
      <c r="MIC2" s="424"/>
      <c r="MID2" s="424"/>
      <c r="MIE2" s="425"/>
      <c r="MIF2" s="425"/>
      <c r="MIG2" s="425"/>
      <c r="MIH2" s="425"/>
      <c r="MII2" s="425"/>
      <c r="MIJ2" s="425"/>
      <c r="MIK2" s="424"/>
      <c r="MIL2" s="424"/>
      <c r="MIM2" s="425"/>
      <c r="MIN2" s="425"/>
      <c r="MIO2" s="425"/>
      <c r="MIP2" s="425"/>
      <c r="MIQ2" s="425"/>
      <c r="MIR2" s="425"/>
      <c r="MIS2" s="424"/>
      <c r="MIT2" s="424"/>
      <c r="MIU2" s="425"/>
      <c r="MIV2" s="425"/>
      <c r="MIW2" s="425"/>
      <c r="MIX2" s="425"/>
      <c r="MIY2" s="425"/>
      <c r="MIZ2" s="425"/>
      <c r="MJA2" s="424"/>
      <c r="MJB2" s="424"/>
      <c r="MJC2" s="425"/>
      <c r="MJD2" s="425"/>
      <c r="MJE2" s="425"/>
      <c r="MJF2" s="425"/>
      <c r="MJG2" s="425"/>
      <c r="MJH2" s="425"/>
      <c r="MJI2" s="424"/>
      <c r="MJJ2" s="424"/>
      <c r="MJK2" s="425"/>
      <c r="MJL2" s="425"/>
      <c r="MJM2" s="425"/>
      <c r="MJN2" s="425"/>
      <c r="MJO2" s="425"/>
      <c r="MJP2" s="425"/>
      <c r="MJQ2" s="424"/>
      <c r="MJR2" s="424"/>
      <c r="MJS2" s="425"/>
      <c r="MJT2" s="425"/>
      <c r="MJU2" s="425"/>
      <c r="MJV2" s="425"/>
      <c r="MJW2" s="425"/>
      <c r="MJX2" s="425"/>
      <c r="MJY2" s="424"/>
      <c r="MJZ2" s="424"/>
      <c r="MKA2" s="425"/>
      <c r="MKB2" s="425"/>
      <c r="MKC2" s="425"/>
      <c r="MKD2" s="425"/>
      <c r="MKE2" s="425"/>
      <c r="MKF2" s="425"/>
      <c r="MKG2" s="424"/>
      <c r="MKH2" s="424"/>
      <c r="MKI2" s="425"/>
      <c r="MKJ2" s="425"/>
      <c r="MKK2" s="425"/>
      <c r="MKL2" s="425"/>
      <c r="MKM2" s="425"/>
      <c r="MKN2" s="425"/>
      <c r="MKO2" s="424"/>
      <c r="MKP2" s="424"/>
      <c r="MKQ2" s="425"/>
      <c r="MKR2" s="425"/>
      <c r="MKS2" s="425"/>
      <c r="MKT2" s="425"/>
      <c r="MKU2" s="425"/>
      <c r="MKV2" s="425"/>
      <c r="MKW2" s="424"/>
      <c r="MKX2" s="424"/>
      <c r="MKY2" s="425"/>
      <c r="MKZ2" s="425"/>
      <c r="MLA2" s="425"/>
      <c r="MLB2" s="425"/>
      <c r="MLC2" s="425"/>
      <c r="MLD2" s="425"/>
      <c r="MLE2" s="424"/>
      <c r="MLF2" s="424"/>
      <c r="MLG2" s="425"/>
      <c r="MLH2" s="425"/>
      <c r="MLI2" s="425"/>
      <c r="MLJ2" s="425"/>
      <c r="MLK2" s="425"/>
      <c r="MLL2" s="425"/>
      <c r="MLM2" s="424"/>
      <c r="MLN2" s="424"/>
      <c r="MLO2" s="425"/>
      <c r="MLP2" s="425"/>
      <c r="MLQ2" s="425"/>
      <c r="MLR2" s="425"/>
      <c r="MLS2" s="425"/>
      <c r="MLT2" s="425"/>
      <c r="MLU2" s="424"/>
      <c r="MLV2" s="424"/>
      <c r="MLW2" s="425"/>
      <c r="MLX2" s="425"/>
      <c r="MLY2" s="425"/>
      <c r="MLZ2" s="425"/>
      <c r="MMA2" s="425"/>
      <c r="MMB2" s="425"/>
      <c r="MMC2" s="424"/>
      <c r="MMD2" s="424"/>
      <c r="MME2" s="425"/>
      <c r="MMF2" s="425"/>
      <c r="MMG2" s="425"/>
      <c r="MMH2" s="425"/>
      <c r="MMI2" s="425"/>
      <c r="MMJ2" s="425"/>
      <c r="MMK2" s="424"/>
      <c r="MML2" s="424"/>
      <c r="MMM2" s="425"/>
      <c r="MMN2" s="425"/>
      <c r="MMO2" s="425"/>
      <c r="MMP2" s="425"/>
      <c r="MMQ2" s="425"/>
      <c r="MMR2" s="425"/>
      <c r="MMS2" s="424"/>
      <c r="MMT2" s="424"/>
      <c r="MMU2" s="425"/>
      <c r="MMV2" s="425"/>
      <c r="MMW2" s="425"/>
      <c r="MMX2" s="425"/>
      <c r="MMY2" s="425"/>
      <c r="MMZ2" s="425"/>
      <c r="MNA2" s="424"/>
      <c r="MNB2" s="424"/>
      <c r="MNC2" s="425"/>
      <c r="MND2" s="425"/>
      <c r="MNE2" s="425"/>
      <c r="MNF2" s="425"/>
      <c r="MNG2" s="425"/>
      <c r="MNH2" s="425"/>
      <c r="MNI2" s="424"/>
      <c r="MNJ2" s="424"/>
      <c r="MNK2" s="425"/>
      <c r="MNL2" s="425"/>
      <c r="MNM2" s="425"/>
      <c r="MNN2" s="425"/>
      <c r="MNO2" s="425"/>
      <c r="MNP2" s="425"/>
      <c r="MNQ2" s="424"/>
      <c r="MNR2" s="424"/>
      <c r="MNS2" s="425"/>
      <c r="MNT2" s="425"/>
      <c r="MNU2" s="425"/>
      <c r="MNV2" s="425"/>
      <c r="MNW2" s="425"/>
      <c r="MNX2" s="425"/>
      <c r="MNY2" s="424"/>
      <c r="MNZ2" s="424"/>
      <c r="MOA2" s="425"/>
      <c r="MOB2" s="425"/>
      <c r="MOC2" s="425"/>
      <c r="MOD2" s="425"/>
      <c r="MOE2" s="425"/>
      <c r="MOF2" s="425"/>
      <c r="MOG2" s="424"/>
      <c r="MOH2" s="424"/>
      <c r="MOI2" s="425"/>
      <c r="MOJ2" s="425"/>
      <c r="MOK2" s="425"/>
      <c r="MOL2" s="425"/>
      <c r="MOM2" s="425"/>
      <c r="MON2" s="425"/>
      <c r="MOO2" s="424"/>
      <c r="MOP2" s="424"/>
      <c r="MOQ2" s="425"/>
      <c r="MOR2" s="425"/>
      <c r="MOS2" s="425"/>
      <c r="MOT2" s="425"/>
      <c r="MOU2" s="425"/>
      <c r="MOV2" s="425"/>
      <c r="MOW2" s="424"/>
      <c r="MOX2" s="424"/>
      <c r="MOY2" s="425"/>
      <c r="MOZ2" s="425"/>
      <c r="MPA2" s="425"/>
      <c r="MPB2" s="425"/>
      <c r="MPC2" s="425"/>
      <c r="MPD2" s="425"/>
      <c r="MPE2" s="424"/>
      <c r="MPF2" s="424"/>
      <c r="MPG2" s="425"/>
      <c r="MPH2" s="425"/>
      <c r="MPI2" s="425"/>
      <c r="MPJ2" s="425"/>
      <c r="MPK2" s="425"/>
      <c r="MPL2" s="425"/>
      <c r="MPM2" s="424"/>
      <c r="MPN2" s="424"/>
      <c r="MPO2" s="425"/>
      <c r="MPP2" s="425"/>
      <c r="MPQ2" s="425"/>
      <c r="MPR2" s="425"/>
      <c r="MPS2" s="425"/>
      <c r="MPT2" s="425"/>
      <c r="MPU2" s="424"/>
      <c r="MPV2" s="424"/>
      <c r="MPW2" s="425"/>
      <c r="MPX2" s="425"/>
      <c r="MPY2" s="425"/>
      <c r="MPZ2" s="425"/>
      <c r="MQA2" s="425"/>
      <c r="MQB2" s="425"/>
      <c r="MQC2" s="424"/>
      <c r="MQD2" s="424"/>
      <c r="MQE2" s="425"/>
      <c r="MQF2" s="425"/>
      <c r="MQG2" s="425"/>
      <c r="MQH2" s="425"/>
      <c r="MQI2" s="425"/>
      <c r="MQJ2" s="425"/>
      <c r="MQK2" s="424"/>
      <c r="MQL2" s="424"/>
      <c r="MQM2" s="425"/>
      <c r="MQN2" s="425"/>
      <c r="MQO2" s="425"/>
      <c r="MQP2" s="425"/>
      <c r="MQQ2" s="425"/>
      <c r="MQR2" s="425"/>
      <c r="MQS2" s="424"/>
      <c r="MQT2" s="424"/>
      <c r="MQU2" s="425"/>
      <c r="MQV2" s="425"/>
      <c r="MQW2" s="425"/>
      <c r="MQX2" s="425"/>
      <c r="MQY2" s="425"/>
      <c r="MQZ2" s="425"/>
      <c r="MRA2" s="424"/>
      <c r="MRB2" s="424"/>
      <c r="MRC2" s="425"/>
      <c r="MRD2" s="425"/>
      <c r="MRE2" s="425"/>
      <c r="MRF2" s="425"/>
      <c r="MRG2" s="425"/>
      <c r="MRH2" s="425"/>
      <c r="MRI2" s="424"/>
      <c r="MRJ2" s="424"/>
      <c r="MRK2" s="425"/>
      <c r="MRL2" s="425"/>
      <c r="MRM2" s="425"/>
      <c r="MRN2" s="425"/>
      <c r="MRO2" s="425"/>
      <c r="MRP2" s="425"/>
      <c r="MRQ2" s="424"/>
      <c r="MRR2" s="424"/>
      <c r="MRS2" s="425"/>
      <c r="MRT2" s="425"/>
      <c r="MRU2" s="425"/>
      <c r="MRV2" s="425"/>
      <c r="MRW2" s="425"/>
      <c r="MRX2" s="425"/>
      <c r="MRY2" s="424"/>
      <c r="MRZ2" s="424"/>
      <c r="MSA2" s="425"/>
      <c r="MSB2" s="425"/>
      <c r="MSC2" s="425"/>
      <c r="MSD2" s="425"/>
      <c r="MSE2" s="425"/>
      <c r="MSF2" s="425"/>
      <c r="MSG2" s="424"/>
      <c r="MSH2" s="424"/>
      <c r="MSI2" s="425"/>
      <c r="MSJ2" s="425"/>
      <c r="MSK2" s="425"/>
      <c r="MSL2" s="425"/>
      <c r="MSM2" s="425"/>
      <c r="MSN2" s="425"/>
      <c r="MSO2" s="424"/>
      <c r="MSP2" s="424"/>
      <c r="MSQ2" s="425"/>
      <c r="MSR2" s="425"/>
      <c r="MSS2" s="425"/>
      <c r="MST2" s="425"/>
      <c r="MSU2" s="425"/>
      <c r="MSV2" s="425"/>
      <c r="MSW2" s="424"/>
      <c r="MSX2" s="424"/>
      <c r="MSY2" s="425"/>
      <c r="MSZ2" s="425"/>
      <c r="MTA2" s="425"/>
      <c r="MTB2" s="425"/>
      <c r="MTC2" s="425"/>
      <c r="MTD2" s="425"/>
      <c r="MTE2" s="424"/>
      <c r="MTF2" s="424"/>
      <c r="MTG2" s="425"/>
      <c r="MTH2" s="425"/>
      <c r="MTI2" s="425"/>
      <c r="MTJ2" s="425"/>
      <c r="MTK2" s="425"/>
      <c r="MTL2" s="425"/>
      <c r="MTM2" s="424"/>
      <c r="MTN2" s="424"/>
      <c r="MTO2" s="425"/>
      <c r="MTP2" s="425"/>
      <c r="MTQ2" s="425"/>
      <c r="MTR2" s="425"/>
      <c r="MTS2" s="425"/>
      <c r="MTT2" s="425"/>
      <c r="MTU2" s="424"/>
      <c r="MTV2" s="424"/>
      <c r="MTW2" s="425"/>
      <c r="MTX2" s="425"/>
      <c r="MTY2" s="425"/>
      <c r="MTZ2" s="425"/>
      <c r="MUA2" s="425"/>
      <c r="MUB2" s="425"/>
      <c r="MUC2" s="424"/>
      <c r="MUD2" s="424"/>
      <c r="MUE2" s="425"/>
      <c r="MUF2" s="425"/>
      <c r="MUG2" s="425"/>
      <c r="MUH2" s="425"/>
      <c r="MUI2" s="425"/>
      <c r="MUJ2" s="425"/>
      <c r="MUK2" s="424"/>
      <c r="MUL2" s="424"/>
      <c r="MUM2" s="425"/>
      <c r="MUN2" s="425"/>
      <c r="MUO2" s="425"/>
      <c r="MUP2" s="425"/>
      <c r="MUQ2" s="425"/>
      <c r="MUR2" s="425"/>
      <c r="MUS2" s="424"/>
      <c r="MUT2" s="424"/>
      <c r="MUU2" s="425"/>
      <c r="MUV2" s="425"/>
      <c r="MUW2" s="425"/>
      <c r="MUX2" s="425"/>
      <c r="MUY2" s="425"/>
      <c r="MUZ2" s="425"/>
      <c r="MVA2" s="424"/>
      <c r="MVB2" s="424"/>
      <c r="MVC2" s="425"/>
      <c r="MVD2" s="425"/>
      <c r="MVE2" s="425"/>
      <c r="MVF2" s="425"/>
      <c r="MVG2" s="425"/>
      <c r="MVH2" s="425"/>
      <c r="MVI2" s="424"/>
      <c r="MVJ2" s="424"/>
      <c r="MVK2" s="425"/>
      <c r="MVL2" s="425"/>
      <c r="MVM2" s="425"/>
      <c r="MVN2" s="425"/>
      <c r="MVO2" s="425"/>
      <c r="MVP2" s="425"/>
      <c r="MVQ2" s="424"/>
      <c r="MVR2" s="424"/>
      <c r="MVS2" s="425"/>
      <c r="MVT2" s="425"/>
      <c r="MVU2" s="425"/>
      <c r="MVV2" s="425"/>
      <c r="MVW2" s="425"/>
      <c r="MVX2" s="425"/>
      <c r="MVY2" s="424"/>
      <c r="MVZ2" s="424"/>
      <c r="MWA2" s="425"/>
      <c r="MWB2" s="425"/>
      <c r="MWC2" s="425"/>
      <c r="MWD2" s="425"/>
      <c r="MWE2" s="425"/>
      <c r="MWF2" s="425"/>
      <c r="MWG2" s="424"/>
      <c r="MWH2" s="424"/>
      <c r="MWI2" s="425"/>
      <c r="MWJ2" s="425"/>
      <c r="MWK2" s="425"/>
      <c r="MWL2" s="425"/>
      <c r="MWM2" s="425"/>
      <c r="MWN2" s="425"/>
      <c r="MWO2" s="424"/>
      <c r="MWP2" s="424"/>
      <c r="MWQ2" s="425"/>
      <c r="MWR2" s="425"/>
      <c r="MWS2" s="425"/>
      <c r="MWT2" s="425"/>
      <c r="MWU2" s="425"/>
      <c r="MWV2" s="425"/>
      <c r="MWW2" s="424"/>
      <c r="MWX2" s="424"/>
      <c r="MWY2" s="425"/>
      <c r="MWZ2" s="425"/>
      <c r="MXA2" s="425"/>
      <c r="MXB2" s="425"/>
      <c r="MXC2" s="425"/>
      <c r="MXD2" s="425"/>
      <c r="MXE2" s="424"/>
      <c r="MXF2" s="424"/>
      <c r="MXG2" s="425"/>
      <c r="MXH2" s="425"/>
      <c r="MXI2" s="425"/>
      <c r="MXJ2" s="425"/>
      <c r="MXK2" s="425"/>
      <c r="MXL2" s="425"/>
      <c r="MXM2" s="424"/>
      <c r="MXN2" s="424"/>
      <c r="MXO2" s="425"/>
      <c r="MXP2" s="425"/>
      <c r="MXQ2" s="425"/>
      <c r="MXR2" s="425"/>
      <c r="MXS2" s="425"/>
      <c r="MXT2" s="425"/>
      <c r="MXU2" s="424"/>
      <c r="MXV2" s="424"/>
      <c r="MXW2" s="425"/>
      <c r="MXX2" s="425"/>
      <c r="MXY2" s="425"/>
      <c r="MXZ2" s="425"/>
      <c r="MYA2" s="425"/>
      <c r="MYB2" s="425"/>
      <c r="MYC2" s="424"/>
      <c r="MYD2" s="424"/>
      <c r="MYE2" s="425"/>
      <c r="MYF2" s="425"/>
      <c r="MYG2" s="425"/>
      <c r="MYH2" s="425"/>
      <c r="MYI2" s="425"/>
      <c r="MYJ2" s="425"/>
      <c r="MYK2" s="424"/>
      <c r="MYL2" s="424"/>
      <c r="MYM2" s="425"/>
      <c r="MYN2" s="425"/>
      <c r="MYO2" s="425"/>
      <c r="MYP2" s="425"/>
      <c r="MYQ2" s="425"/>
      <c r="MYR2" s="425"/>
      <c r="MYS2" s="424"/>
      <c r="MYT2" s="424"/>
      <c r="MYU2" s="425"/>
      <c r="MYV2" s="425"/>
      <c r="MYW2" s="425"/>
      <c r="MYX2" s="425"/>
      <c r="MYY2" s="425"/>
      <c r="MYZ2" s="425"/>
      <c r="MZA2" s="424"/>
      <c r="MZB2" s="424"/>
      <c r="MZC2" s="425"/>
      <c r="MZD2" s="425"/>
      <c r="MZE2" s="425"/>
      <c r="MZF2" s="425"/>
      <c r="MZG2" s="425"/>
      <c r="MZH2" s="425"/>
      <c r="MZI2" s="424"/>
      <c r="MZJ2" s="424"/>
      <c r="MZK2" s="425"/>
      <c r="MZL2" s="425"/>
      <c r="MZM2" s="425"/>
      <c r="MZN2" s="425"/>
      <c r="MZO2" s="425"/>
      <c r="MZP2" s="425"/>
      <c r="MZQ2" s="424"/>
      <c r="MZR2" s="424"/>
      <c r="MZS2" s="425"/>
      <c r="MZT2" s="425"/>
      <c r="MZU2" s="425"/>
      <c r="MZV2" s="425"/>
      <c r="MZW2" s="425"/>
      <c r="MZX2" s="425"/>
      <c r="MZY2" s="424"/>
      <c r="MZZ2" s="424"/>
      <c r="NAA2" s="425"/>
      <c r="NAB2" s="425"/>
      <c r="NAC2" s="425"/>
      <c r="NAD2" s="425"/>
      <c r="NAE2" s="425"/>
      <c r="NAF2" s="425"/>
      <c r="NAG2" s="424"/>
      <c r="NAH2" s="424"/>
      <c r="NAI2" s="425"/>
      <c r="NAJ2" s="425"/>
      <c r="NAK2" s="425"/>
      <c r="NAL2" s="425"/>
      <c r="NAM2" s="425"/>
      <c r="NAN2" s="425"/>
      <c r="NAO2" s="424"/>
      <c r="NAP2" s="424"/>
      <c r="NAQ2" s="425"/>
      <c r="NAR2" s="425"/>
      <c r="NAS2" s="425"/>
      <c r="NAT2" s="425"/>
      <c r="NAU2" s="425"/>
      <c r="NAV2" s="425"/>
      <c r="NAW2" s="424"/>
      <c r="NAX2" s="424"/>
      <c r="NAY2" s="425"/>
      <c r="NAZ2" s="425"/>
      <c r="NBA2" s="425"/>
      <c r="NBB2" s="425"/>
      <c r="NBC2" s="425"/>
      <c r="NBD2" s="425"/>
      <c r="NBE2" s="424"/>
      <c r="NBF2" s="424"/>
      <c r="NBG2" s="425"/>
      <c r="NBH2" s="425"/>
      <c r="NBI2" s="425"/>
      <c r="NBJ2" s="425"/>
      <c r="NBK2" s="425"/>
      <c r="NBL2" s="425"/>
      <c r="NBM2" s="424"/>
      <c r="NBN2" s="424"/>
      <c r="NBO2" s="425"/>
      <c r="NBP2" s="425"/>
      <c r="NBQ2" s="425"/>
      <c r="NBR2" s="425"/>
      <c r="NBS2" s="425"/>
      <c r="NBT2" s="425"/>
      <c r="NBU2" s="424"/>
      <c r="NBV2" s="424"/>
      <c r="NBW2" s="425"/>
      <c r="NBX2" s="425"/>
      <c r="NBY2" s="425"/>
      <c r="NBZ2" s="425"/>
      <c r="NCA2" s="425"/>
      <c r="NCB2" s="425"/>
      <c r="NCC2" s="424"/>
      <c r="NCD2" s="424"/>
      <c r="NCE2" s="425"/>
      <c r="NCF2" s="425"/>
      <c r="NCG2" s="425"/>
      <c r="NCH2" s="425"/>
      <c r="NCI2" s="425"/>
      <c r="NCJ2" s="425"/>
      <c r="NCK2" s="424"/>
      <c r="NCL2" s="424"/>
      <c r="NCM2" s="425"/>
      <c r="NCN2" s="425"/>
      <c r="NCO2" s="425"/>
      <c r="NCP2" s="425"/>
      <c r="NCQ2" s="425"/>
      <c r="NCR2" s="425"/>
      <c r="NCS2" s="424"/>
      <c r="NCT2" s="424"/>
      <c r="NCU2" s="425"/>
      <c r="NCV2" s="425"/>
      <c r="NCW2" s="425"/>
      <c r="NCX2" s="425"/>
      <c r="NCY2" s="425"/>
      <c r="NCZ2" s="425"/>
      <c r="NDA2" s="424"/>
      <c r="NDB2" s="424"/>
      <c r="NDC2" s="425"/>
      <c r="NDD2" s="425"/>
      <c r="NDE2" s="425"/>
      <c r="NDF2" s="425"/>
      <c r="NDG2" s="425"/>
      <c r="NDH2" s="425"/>
      <c r="NDI2" s="424"/>
      <c r="NDJ2" s="424"/>
      <c r="NDK2" s="425"/>
      <c r="NDL2" s="425"/>
      <c r="NDM2" s="425"/>
      <c r="NDN2" s="425"/>
      <c r="NDO2" s="425"/>
      <c r="NDP2" s="425"/>
      <c r="NDQ2" s="424"/>
      <c r="NDR2" s="424"/>
      <c r="NDS2" s="425"/>
      <c r="NDT2" s="425"/>
      <c r="NDU2" s="425"/>
      <c r="NDV2" s="425"/>
      <c r="NDW2" s="425"/>
      <c r="NDX2" s="425"/>
      <c r="NDY2" s="424"/>
      <c r="NDZ2" s="424"/>
      <c r="NEA2" s="425"/>
      <c r="NEB2" s="425"/>
      <c r="NEC2" s="425"/>
      <c r="NED2" s="425"/>
      <c r="NEE2" s="425"/>
      <c r="NEF2" s="425"/>
      <c r="NEG2" s="424"/>
      <c r="NEH2" s="424"/>
      <c r="NEI2" s="425"/>
      <c r="NEJ2" s="425"/>
      <c r="NEK2" s="425"/>
      <c r="NEL2" s="425"/>
      <c r="NEM2" s="425"/>
      <c r="NEN2" s="425"/>
      <c r="NEO2" s="424"/>
      <c r="NEP2" s="424"/>
      <c r="NEQ2" s="425"/>
      <c r="NER2" s="425"/>
      <c r="NES2" s="425"/>
      <c r="NET2" s="425"/>
      <c r="NEU2" s="425"/>
      <c r="NEV2" s="425"/>
      <c r="NEW2" s="424"/>
      <c r="NEX2" s="424"/>
      <c r="NEY2" s="425"/>
      <c r="NEZ2" s="425"/>
      <c r="NFA2" s="425"/>
      <c r="NFB2" s="425"/>
      <c r="NFC2" s="425"/>
      <c r="NFD2" s="425"/>
      <c r="NFE2" s="424"/>
      <c r="NFF2" s="424"/>
      <c r="NFG2" s="425"/>
      <c r="NFH2" s="425"/>
      <c r="NFI2" s="425"/>
      <c r="NFJ2" s="425"/>
      <c r="NFK2" s="425"/>
      <c r="NFL2" s="425"/>
      <c r="NFM2" s="424"/>
      <c r="NFN2" s="424"/>
      <c r="NFO2" s="425"/>
      <c r="NFP2" s="425"/>
      <c r="NFQ2" s="425"/>
      <c r="NFR2" s="425"/>
      <c r="NFS2" s="425"/>
      <c r="NFT2" s="425"/>
      <c r="NFU2" s="424"/>
      <c r="NFV2" s="424"/>
      <c r="NFW2" s="425"/>
      <c r="NFX2" s="425"/>
      <c r="NFY2" s="425"/>
      <c r="NFZ2" s="425"/>
      <c r="NGA2" s="425"/>
      <c r="NGB2" s="425"/>
      <c r="NGC2" s="424"/>
      <c r="NGD2" s="424"/>
      <c r="NGE2" s="425"/>
      <c r="NGF2" s="425"/>
      <c r="NGG2" s="425"/>
      <c r="NGH2" s="425"/>
      <c r="NGI2" s="425"/>
      <c r="NGJ2" s="425"/>
      <c r="NGK2" s="424"/>
      <c r="NGL2" s="424"/>
      <c r="NGM2" s="425"/>
      <c r="NGN2" s="425"/>
      <c r="NGO2" s="425"/>
      <c r="NGP2" s="425"/>
      <c r="NGQ2" s="425"/>
      <c r="NGR2" s="425"/>
      <c r="NGS2" s="424"/>
      <c r="NGT2" s="424"/>
      <c r="NGU2" s="425"/>
      <c r="NGV2" s="425"/>
      <c r="NGW2" s="425"/>
      <c r="NGX2" s="425"/>
      <c r="NGY2" s="425"/>
      <c r="NGZ2" s="425"/>
      <c r="NHA2" s="424"/>
      <c r="NHB2" s="424"/>
      <c r="NHC2" s="425"/>
      <c r="NHD2" s="425"/>
      <c r="NHE2" s="425"/>
      <c r="NHF2" s="425"/>
      <c r="NHG2" s="425"/>
      <c r="NHH2" s="425"/>
      <c r="NHI2" s="424"/>
      <c r="NHJ2" s="424"/>
      <c r="NHK2" s="425"/>
      <c r="NHL2" s="425"/>
      <c r="NHM2" s="425"/>
      <c r="NHN2" s="425"/>
      <c r="NHO2" s="425"/>
      <c r="NHP2" s="425"/>
      <c r="NHQ2" s="424"/>
      <c r="NHR2" s="424"/>
      <c r="NHS2" s="425"/>
      <c r="NHT2" s="425"/>
      <c r="NHU2" s="425"/>
      <c r="NHV2" s="425"/>
      <c r="NHW2" s="425"/>
      <c r="NHX2" s="425"/>
      <c r="NHY2" s="424"/>
      <c r="NHZ2" s="424"/>
      <c r="NIA2" s="425"/>
      <c r="NIB2" s="425"/>
      <c r="NIC2" s="425"/>
      <c r="NID2" s="425"/>
      <c r="NIE2" s="425"/>
      <c r="NIF2" s="425"/>
      <c r="NIG2" s="424"/>
      <c r="NIH2" s="424"/>
      <c r="NII2" s="425"/>
      <c r="NIJ2" s="425"/>
      <c r="NIK2" s="425"/>
      <c r="NIL2" s="425"/>
      <c r="NIM2" s="425"/>
      <c r="NIN2" s="425"/>
      <c r="NIO2" s="424"/>
      <c r="NIP2" s="424"/>
      <c r="NIQ2" s="425"/>
      <c r="NIR2" s="425"/>
      <c r="NIS2" s="425"/>
      <c r="NIT2" s="425"/>
      <c r="NIU2" s="425"/>
      <c r="NIV2" s="425"/>
      <c r="NIW2" s="424"/>
      <c r="NIX2" s="424"/>
      <c r="NIY2" s="425"/>
      <c r="NIZ2" s="425"/>
      <c r="NJA2" s="425"/>
      <c r="NJB2" s="425"/>
      <c r="NJC2" s="425"/>
      <c r="NJD2" s="425"/>
      <c r="NJE2" s="424"/>
      <c r="NJF2" s="424"/>
      <c r="NJG2" s="425"/>
      <c r="NJH2" s="425"/>
      <c r="NJI2" s="425"/>
      <c r="NJJ2" s="425"/>
      <c r="NJK2" s="425"/>
      <c r="NJL2" s="425"/>
      <c r="NJM2" s="424"/>
      <c r="NJN2" s="424"/>
      <c r="NJO2" s="425"/>
      <c r="NJP2" s="425"/>
      <c r="NJQ2" s="425"/>
      <c r="NJR2" s="425"/>
      <c r="NJS2" s="425"/>
      <c r="NJT2" s="425"/>
      <c r="NJU2" s="424"/>
      <c r="NJV2" s="424"/>
      <c r="NJW2" s="425"/>
      <c r="NJX2" s="425"/>
      <c r="NJY2" s="425"/>
      <c r="NJZ2" s="425"/>
      <c r="NKA2" s="425"/>
      <c r="NKB2" s="425"/>
      <c r="NKC2" s="424"/>
      <c r="NKD2" s="424"/>
      <c r="NKE2" s="425"/>
      <c r="NKF2" s="425"/>
      <c r="NKG2" s="425"/>
      <c r="NKH2" s="425"/>
      <c r="NKI2" s="425"/>
      <c r="NKJ2" s="425"/>
      <c r="NKK2" s="424"/>
      <c r="NKL2" s="424"/>
      <c r="NKM2" s="425"/>
      <c r="NKN2" s="425"/>
      <c r="NKO2" s="425"/>
      <c r="NKP2" s="425"/>
      <c r="NKQ2" s="425"/>
      <c r="NKR2" s="425"/>
      <c r="NKS2" s="424"/>
      <c r="NKT2" s="424"/>
      <c r="NKU2" s="425"/>
      <c r="NKV2" s="425"/>
      <c r="NKW2" s="425"/>
      <c r="NKX2" s="425"/>
      <c r="NKY2" s="425"/>
      <c r="NKZ2" s="425"/>
      <c r="NLA2" s="424"/>
      <c r="NLB2" s="424"/>
      <c r="NLC2" s="425"/>
      <c r="NLD2" s="425"/>
      <c r="NLE2" s="425"/>
      <c r="NLF2" s="425"/>
      <c r="NLG2" s="425"/>
      <c r="NLH2" s="425"/>
      <c r="NLI2" s="424"/>
      <c r="NLJ2" s="424"/>
      <c r="NLK2" s="425"/>
      <c r="NLL2" s="425"/>
      <c r="NLM2" s="425"/>
      <c r="NLN2" s="425"/>
      <c r="NLO2" s="425"/>
      <c r="NLP2" s="425"/>
      <c r="NLQ2" s="424"/>
      <c r="NLR2" s="424"/>
      <c r="NLS2" s="425"/>
      <c r="NLT2" s="425"/>
      <c r="NLU2" s="425"/>
      <c r="NLV2" s="425"/>
      <c r="NLW2" s="425"/>
      <c r="NLX2" s="425"/>
      <c r="NLY2" s="424"/>
      <c r="NLZ2" s="424"/>
      <c r="NMA2" s="425"/>
      <c r="NMB2" s="425"/>
      <c r="NMC2" s="425"/>
      <c r="NMD2" s="425"/>
      <c r="NME2" s="425"/>
      <c r="NMF2" s="425"/>
      <c r="NMG2" s="424"/>
      <c r="NMH2" s="424"/>
      <c r="NMI2" s="425"/>
      <c r="NMJ2" s="425"/>
      <c r="NMK2" s="425"/>
      <c r="NML2" s="425"/>
      <c r="NMM2" s="425"/>
      <c r="NMN2" s="425"/>
      <c r="NMO2" s="424"/>
      <c r="NMP2" s="424"/>
      <c r="NMQ2" s="425"/>
      <c r="NMR2" s="425"/>
      <c r="NMS2" s="425"/>
      <c r="NMT2" s="425"/>
      <c r="NMU2" s="425"/>
      <c r="NMV2" s="425"/>
      <c r="NMW2" s="424"/>
      <c r="NMX2" s="424"/>
      <c r="NMY2" s="425"/>
      <c r="NMZ2" s="425"/>
      <c r="NNA2" s="425"/>
      <c r="NNB2" s="425"/>
      <c r="NNC2" s="425"/>
      <c r="NND2" s="425"/>
      <c r="NNE2" s="424"/>
      <c r="NNF2" s="424"/>
      <c r="NNG2" s="425"/>
      <c r="NNH2" s="425"/>
      <c r="NNI2" s="425"/>
      <c r="NNJ2" s="425"/>
      <c r="NNK2" s="425"/>
      <c r="NNL2" s="425"/>
      <c r="NNM2" s="424"/>
      <c r="NNN2" s="424"/>
      <c r="NNO2" s="425"/>
      <c r="NNP2" s="425"/>
      <c r="NNQ2" s="425"/>
      <c r="NNR2" s="425"/>
      <c r="NNS2" s="425"/>
      <c r="NNT2" s="425"/>
      <c r="NNU2" s="424"/>
      <c r="NNV2" s="424"/>
      <c r="NNW2" s="425"/>
      <c r="NNX2" s="425"/>
      <c r="NNY2" s="425"/>
      <c r="NNZ2" s="425"/>
      <c r="NOA2" s="425"/>
      <c r="NOB2" s="425"/>
      <c r="NOC2" s="424"/>
      <c r="NOD2" s="424"/>
      <c r="NOE2" s="425"/>
      <c r="NOF2" s="425"/>
      <c r="NOG2" s="425"/>
      <c r="NOH2" s="425"/>
      <c r="NOI2" s="425"/>
      <c r="NOJ2" s="425"/>
      <c r="NOK2" s="424"/>
      <c r="NOL2" s="424"/>
      <c r="NOM2" s="425"/>
      <c r="NON2" s="425"/>
      <c r="NOO2" s="425"/>
      <c r="NOP2" s="425"/>
      <c r="NOQ2" s="425"/>
      <c r="NOR2" s="425"/>
      <c r="NOS2" s="424"/>
      <c r="NOT2" s="424"/>
      <c r="NOU2" s="425"/>
      <c r="NOV2" s="425"/>
      <c r="NOW2" s="425"/>
      <c r="NOX2" s="425"/>
      <c r="NOY2" s="425"/>
      <c r="NOZ2" s="425"/>
      <c r="NPA2" s="424"/>
      <c r="NPB2" s="424"/>
      <c r="NPC2" s="425"/>
      <c r="NPD2" s="425"/>
      <c r="NPE2" s="425"/>
      <c r="NPF2" s="425"/>
      <c r="NPG2" s="425"/>
      <c r="NPH2" s="425"/>
      <c r="NPI2" s="424"/>
      <c r="NPJ2" s="424"/>
      <c r="NPK2" s="425"/>
      <c r="NPL2" s="425"/>
      <c r="NPM2" s="425"/>
      <c r="NPN2" s="425"/>
      <c r="NPO2" s="425"/>
      <c r="NPP2" s="425"/>
      <c r="NPQ2" s="424"/>
      <c r="NPR2" s="424"/>
      <c r="NPS2" s="425"/>
      <c r="NPT2" s="425"/>
      <c r="NPU2" s="425"/>
      <c r="NPV2" s="425"/>
      <c r="NPW2" s="425"/>
      <c r="NPX2" s="425"/>
      <c r="NPY2" s="424"/>
      <c r="NPZ2" s="424"/>
      <c r="NQA2" s="425"/>
      <c r="NQB2" s="425"/>
      <c r="NQC2" s="425"/>
      <c r="NQD2" s="425"/>
      <c r="NQE2" s="425"/>
      <c r="NQF2" s="425"/>
      <c r="NQG2" s="424"/>
      <c r="NQH2" s="424"/>
      <c r="NQI2" s="425"/>
      <c r="NQJ2" s="425"/>
      <c r="NQK2" s="425"/>
      <c r="NQL2" s="425"/>
      <c r="NQM2" s="425"/>
      <c r="NQN2" s="425"/>
      <c r="NQO2" s="424"/>
      <c r="NQP2" s="424"/>
      <c r="NQQ2" s="425"/>
      <c r="NQR2" s="425"/>
      <c r="NQS2" s="425"/>
      <c r="NQT2" s="425"/>
      <c r="NQU2" s="425"/>
      <c r="NQV2" s="425"/>
      <c r="NQW2" s="424"/>
      <c r="NQX2" s="424"/>
      <c r="NQY2" s="425"/>
      <c r="NQZ2" s="425"/>
      <c r="NRA2" s="425"/>
      <c r="NRB2" s="425"/>
      <c r="NRC2" s="425"/>
      <c r="NRD2" s="425"/>
      <c r="NRE2" s="424"/>
      <c r="NRF2" s="424"/>
      <c r="NRG2" s="425"/>
      <c r="NRH2" s="425"/>
      <c r="NRI2" s="425"/>
      <c r="NRJ2" s="425"/>
      <c r="NRK2" s="425"/>
      <c r="NRL2" s="425"/>
      <c r="NRM2" s="424"/>
      <c r="NRN2" s="424"/>
      <c r="NRO2" s="425"/>
      <c r="NRP2" s="425"/>
      <c r="NRQ2" s="425"/>
      <c r="NRR2" s="425"/>
      <c r="NRS2" s="425"/>
      <c r="NRT2" s="425"/>
      <c r="NRU2" s="424"/>
      <c r="NRV2" s="424"/>
      <c r="NRW2" s="425"/>
      <c r="NRX2" s="425"/>
      <c r="NRY2" s="425"/>
      <c r="NRZ2" s="425"/>
      <c r="NSA2" s="425"/>
      <c r="NSB2" s="425"/>
      <c r="NSC2" s="424"/>
      <c r="NSD2" s="424"/>
      <c r="NSE2" s="425"/>
      <c r="NSF2" s="425"/>
      <c r="NSG2" s="425"/>
      <c r="NSH2" s="425"/>
      <c r="NSI2" s="425"/>
      <c r="NSJ2" s="425"/>
      <c r="NSK2" s="424"/>
      <c r="NSL2" s="424"/>
      <c r="NSM2" s="425"/>
      <c r="NSN2" s="425"/>
      <c r="NSO2" s="425"/>
      <c r="NSP2" s="425"/>
      <c r="NSQ2" s="425"/>
      <c r="NSR2" s="425"/>
      <c r="NSS2" s="424"/>
      <c r="NST2" s="424"/>
      <c r="NSU2" s="425"/>
      <c r="NSV2" s="425"/>
      <c r="NSW2" s="425"/>
      <c r="NSX2" s="425"/>
      <c r="NSY2" s="425"/>
      <c r="NSZ2" s="425"/>
      <c r="NTA2" s="424"/>
      <c r="NTB2" s="424"/>
      <c r="NTC2" s="425"/>
      <c r="NTD2" s="425"/>
      <c r="NTE2" s="425"/>
      <c r="NTF2" s="425"/>
      <c r="NTG2" s="425"/>
      <c r="NTH2" s="425"/>
      <c r="NTI2" s="424"/>
      <c r="NTJ2" s="424"/>
      <c r="NTK2" s="425"/>
      <c r="NTL2" s="425"/>
      <c r="NTM2" s="425"/>
      <c r="NTN2" s="425"/>
      <c r="NTO2" s="425"/>
      <c r="NTP2" s="425"/>
      <c r="NTQ2" s="424"/>
      <c r="NTR2" s="424"/>
      <c r="NTS2" s="425"/>
      <c r="NTT2" s="425"/>
      <c r="NTU2" s="425"/>
      <c r="NTV2" s="425"/>
      <c r="NTW2" s="425"/>
      <c r="NTX2" s="425"/>
      <c r="NTY2" s="424"/>
      <c r="NTZ2" s="424"/>
      <c r="NUA2" s="425"/>
      <c r="NUB2" s="425"/>
      <c r="NUC2" s="425"/>
      <c r="NUD2" s="425"/>
      <c r="NUE2" s="425"/>
      <c r="NUF2" s="425"/>
      <c r="NUG2" s="424"/>
      <c r="NUH2" s="424"/>
      <c r="NUI2" s="425"/>
      <c r="NUJ2" s="425"/>
      <c r="NUK2" s="425"/>
      <c r="NUL2" s="425"/>
      <c r="NUM2" s="425"/>
      <c r="NUN2" s="425"/>
      <c r="NUO2" s="424"/>
      <c r="NUP2" s="424"/>
      <c r="NUQ2" s="425"/>
      <c r="NUR2" s="425"/>
      <c r="NUS2" s="425"/>
      <c r="NUT2" s="425"/>
      <c r="NUU2" s="425"/>
      <c r="NUV2" s="425"/>
      <c r="NUW2" s="424"/>
      <c r="NUX2" s="424"/>
      <c r="NUY2" s="425"/>
      <c r="NUZ2" s="425"/>
      <c r="NVA2" s="425"/>
      <c r="NVB2" s="425"/>
      <c r="NVC2" s="425"/>
      <c r="NVD2" s="425"/>
      <c r="NVE2" s="424"/>
      <c r="NVF2" s="424"/>
      <c r="NVG2" s="425"/>
      <c r="NVH2" s="425"/>
      <c r="NVI2" s="425"/>
      <c r="NVJ2" s="425"/>
      <c r="NVK2" s="425"/>
      <c r="NVL2" s="425"/>
      <c r="NVM2" s="424"/>
      <c r="NVN2" s="424"/>
      <c r="NVO2" s="425"/>
      <c r="NVP2" s="425"/>
      <c r="NVQ2" s="425"/>
      <c r="NVR2" s="425"/>
      <c r="NVS2" s="425"/>
      <c r="NVT2" s="425"/>
      <c r="NVU2" s="424"/>
      <c r="NVV2" s="424"/>
      <c r="NVW2" s="425"/>
      <c r="NVX2" s="425"/>
      <c r="NVY2" s="425"/>
      <c r="NVZ2" s="425"/>
      <c r="NWA2" s="425"/>
      <c r="NWB2" s="425"/>
      <c r="NWC2" s="424"/>
      <c r="NWD2" s="424"/>
      <c r="NWE2" s="425"/>
      <c r="NWF2" s="425"/>
      <c r="NWG2" s="425"/>
      <c r="NWH2" s="425"/>
      <c r="NWI2" s="425"/>
      <c r="NWJ2" s="425"/>
      <c r="NWK2" s="424"/>
      <c r="NWL2" s="424"/>
      <c r="NWM2" s="425"/>
      <c r="NWN2" s="425"/>
      <c r="NWO2" s="425"/>
      <c r="NWP2" s="425"/>
      <c r="NWQ2" s="425"/>
      <c r="NWR2" s="425"/>
      <c r="NWS2" s="424"/>
      <c r="NWT2" s="424"/>
      <c r="NWU2" s="425"/>
      <c r="NWV2" s="425"/>
      <c r="NWW2" s="425"/>
      <c r="NWX2" s="425"/>
      <c r="NWY2" s="425"/>
      <c r="NWZ2" s="425"/>
      <c r="NXA2" s="424"/>
      <c r="NXB2" s="424"/>
      <c r="NXC2" s="425"/>
      <c r="NXD2" s="425"/>
      <c r="NXE2" s="425"/>
      <c r="NXF2" s="425"/>
      <c r="NXG2" s="425"/>
      <c r="NXH2" s="425"/>
      <c r="NXI2" s="424"/>
      <c r="NXJ2" s="424"/>
      <c r="NXK2" s="425"/>
      <c r="NXL2" s="425"/>
      <c r="NXM2" s="425"/>
      <c r="NXN2" s="425"/>
      <c r="NXO2" s="425"/>
      <c r="NXP2" s="425"/>
      <c r="NXQ2" s="424"/>
      <c r="NXR2" s="424"/>
      <c r="NXS2" s="425"/>
      <c r="NXT2" s="425"/>
      <c r="NXU2" s="425"/>
      <c r="NXV2" s="425"/>
      <c r="NXW2" s="425"/>
      <c r="NXX2" s="425"/>
      <c r="NXY2" s="424"/>
      <c r="NXZ2" s="424"/>
      <c r="NYA2" s="425"/>
      <c r="NYB2" s="425"/>
      <c r="NYC2" s="425"/>
      <c r="NYD2" s="425"/>
      <c r="NYE2" s="425"/>
      <c r="NYF2" s="425"/>
      <c r="NYG2" s="424"/>
      <c r="NYH2" s="424"/>
      <c r="NYI2" s="425"/>
      <c r="NYJ2" s="425"/>
      <c r="NYK2" s="425"/>
      <c r="NYL2" s="425"/>
      <c r="NYM2" s="425"/>
      <c r="NYN2" s="425"/>
      <c r="NYO2" s="424"/>
      <c r="NYP2" s="424"/>
      <c r="NYQ2" s="425"/>
      <c r="NYR2" s="425"/>
      <c r="NYS2" s="425"/>
      <c r="NYT2" s="425"/>
      <c r="NYU2" s="425"/>
      <c r="NYV2" s="425"/>
      <c r="NYW2" s="424"/>
      <c r="NYX2" s="424"/>
      <c r="NYY2" s="425"/>
      <c r="NYZ2" s="425"/>
      <c r="NZA2" s="425"/>
      <c r="NZB2" s="425"/>
      <c r="NZC2" s="425"/>
      <c r="NZD2" s="425"/>
      <c r="NZE2" s="424"/>
      <c r="NZF2" s="424"/>
      <c r="NZG2" s="425"/>
      <c r="NZH2" s="425"/>
      <c r="NZI2" s="425"/>
      <c r="NZJ2" s="425"/>
      <c r="NZK2" s="425"/>
      <c r="NZL2" s="425"/>
      <c r="NZM2" s="424"/>
      <c r="NZN2" s="424"/>
      <c r="NZO2" s="425"/>
      <c r="NZP2" s="425"/>
      <c r="NZQ2" s="425"/>
      <c r="NZR2" s="425"/>
      <c r="NZS2" s="425"/>
      <c r="NZT2" s="425"/>
      <c r="NZU2" s="424"/>
      <c r="NZV2" s="424"/>
      <c r="NZW2" s="425"/>
      <c r="NZX2" s="425"/>
      <c r="NZY2" s="425"/>
      <c r="NZZ2" s="425"/>
      <c r="OAA2" s="425"/>
      <c r="OAB2" s="425"/>
      <c r="OAC2" s="424"/>
      <c r="OAD2" s="424"/>
      <c r="OAE2" s="425"/>
      <c r="OAF2" s="425"/>
      <c r="OAG2" s="425"/>
      <c r="OAH2" s="425"/>
      <c r="OAI2" s="425"/>
      <c r="OAJ2" s="425"/>
      <c r="OAK2" s="424"/>
      <c r="OAL2" s="424"/>
      <c r="OAM2" s="425"/>
      <c r="OAN2" s="425"/>
      <c r="OAO2" s="425"/>
      <c r="OAP2" s="425"/>
      <c r="OAQ2" s="425"/>
      <c r="OAR2" s="425"/>
      <c r="OAS2" s="424"/>
      <c r="OAT2" s="424"/>
      <c r="OAU2" s="425"/>
      <c r="OAV2" s="425"/>
      <c r="OAW2" s="425"/>
      <c r="OAX2" s="425"/>
      <c r="OAY2" s="425"/>
      <c r="OAZ2" s="425"/>
      <c r="OBA2" s="424"/>
      <c r="OBB2" s="424"/>
      <c r="OBC2" s="425"/>
      <c r="OBD2" s="425"/>
      <c r="OBE2" s="425"/>
      <c r="OBF2" s="425"/>
      <c r="OBG2" s="425"/>
      <c r="OBH2" s="425"/>
      <c r="OBI2" s="424"/>
      <c r="OBJ2" s="424"/>
      <c r="OBK2" s="425"/>
      <c r="OBL2" s="425"/>
      <c r="OBM2" s="425"/>
      <c r="OBN2" s="425"/>
      <c r="OBO2" s="425"/>
      <c r="OBP2" s="425"/>
      <c r="OBQ2" s="424"/>
      <c r="OBR2" s="424"/>
      <c r="OBS2" s="425"/>
      <c r="OBT2" s="425"/>
      <c r="OBU2" s="425"/>
      <c r="OBV2" s="425"/>
      <c r="OBW2" s="425"/>
      <c r="OBX2" s="425"/>
      <c r="OBY2" s="424"/>
      <c r="OBZ2" s="424"/>
      <c r="OCA2" s="425"/>
      <c r="OCB2" s="425"/>
      <c r="OCC2" s="425"/>
      <c r="OCD2" s="425"/>
      <c r="OCE2" s="425"/>
      <c r="OCF2" s="425"/>
      <c r="OCG2" s="424"/>
      <c r="OCH2" s="424"/>
      <c r="OCI2" s="425"/>
      <c r="OCJ2" s="425"/>
      <c r="OCK2" s="425"/>
      <c r="OCL2" s="425"/>
      <c r="OCM2" s="425"/>
      <c r="OCN2" s="425"/>
      <c r="OCO2" s="424"/>
      <c r="OCP2" s="424"/>
      <c r="OCQ2" s="425"/>
      <c r="OCR2" s="425"/>
      <c r="OCS2" s="425"/>
      <c r="OCT2" s="425"/>
      <c r="OCU2" s="425"/>
      <c r="OCV2" s="425"/>
      <c r="OCW2" s="424"/>
      <c r="OCX2" s="424"/>
      <c r="OCY2" s="425"/>
      <c r="OCZ2" s="425"/>
      <c r="ODA2" s="425"/>
      <c r="ODB2" s="425"/>
      <c r="ODC2" s="425"/>
      <c r="ODD2" s="425"/>
      <c r="ODE2" s="424"/>
      <c r="ODF2" s="424"/>
      <c r="ODG2" s="425"/>
      <c r="ODH2" s="425"/>
      <c r="ODI2" s="425"/>
      <c r="ODJ2" s="425"/>
      <c r="ODK2" s="425"/>
      <c r="ODL2" s="425"/>
      <c r="ODM2" s="424"/>
      <c r="ODN2" s="424"/>
      <c r="ODO2" s="425"/>
      <c r="ODP2" s="425"/>
      <c r="ODQ2" s="425"/>
      <c r="ODR2" s="425"/>
      <c r="ODS2" s="425"/>
      <c r="ODT2" s="425"/>
      <c r="ODU2" s="424"/>
      <c r="ODV2" s="424"/>
      <c r="ODW2" s="425"/>
      <c r="ODX2" s="425"/>
      <c r="ODY2" s="425"/>
      <c r="ODZ2" s="425"/>
      <c r="OEA2" s="425"/>
      <c r="OEB2" s="425"/>
      <c r="OEC2" s="424"/>
      <c r="OED2" s="424"/>
      <c r="OEE2" s="425"/>
      <c r="OEF2" s="425"/>
      <c r="OEG2" s="425"/>
      <c r="OEH2" s="425"/>
      <c r="OEI2" s="425"/>
      <c r="OEJ2" s="425"/>
      <c r="OEK2" s="424"/>
      <c r="OEL2" s="424"/>
      <c r="OEM2" s="425"/>
      <c r="OEN2" s="425"/>
      <c r="OEO2" s="425"/>
      <c r="OEP2" s="425"/>
      <c r="OEQ2" s="425"/>
      <c r="OER2" s="425"/>
      <c r="OES2" s="424"/>
      <c r="OET2" s="424"/>
      <c r="OEU2" s="425"/>
      <c r="OEV2" s="425"/>
      <c r="OEW2" s="425"/>
      <c r="OEX2" s="425"/>
      <c r="OEY2" s="425"/>
      <c r="OEZ2" s="425"/>
      <c r="OFA2" s="424"/>
      <c r="OFB2" s="424"/>
      <c r="OFC2" s="425"/>
      <c r="OFD2" s="425"/>
      <c r="OFE2" s="425"/>
      <c r="OFF2" s="425"/>
      <c r="OFG2" s="425"/>
      <c r="OFH2" s="425"/>
      <c r="OFI2" s="424"/>
      <c r="OFJ2" s="424"/>
      <c r="OFK2" s="425"/>
      <c r="OFL2" s="425"/>
      <c r="OFM2" s="425"/>
      <c r="OFN2" s="425"/>
      <c r="OFO2" s="425"/>
      <c r="OFP2" s="425"/>
      <c r="OFQ2" s="424"/>
      <c r="OFR2" s="424"/>
      <c r="OFS2" s="425"/>
      <c r="OFT2" s="425"/>
      <c r="OFU2" s="425"/>
      <c r="OFV2" s="425"/>
      <c r="OFW2" s="425"/>
      <c r="OFX2" s="425"/>
      <c r="OFY2" s="424"/>
      <c r="OFZ2" s="424"/>
      <c r="OGA2" s="425"/>
      <c r="OGB2" s="425"/>
      <c r="OGC2" s="425"/>
      <c r="OGD2" s="425"/>
      <c r="OGE2" s="425"/>
      <c r="OGF2" s="425"/>
      <c r="OGG2" s="424"/>
      <c r="OGH2" s="424"/>
      <c r="OGI2" s="425"/>
      <c r="OGJ2" s="425"/>
      <c r="OGK2" s="425"/>
      <c r="OGL2" s="425"/>
      <c r="OGM2" s="425"/>
      <c r="OGN2" s="425"/>
      <c r="OGO2" s="424"/>
      <c r="OGP2" s="424"/>
      <c r="OGQ2" s="425"/>
      <c r="OGR2" s="425"/>
      <c r="OGS2" s="425"/>
      <c r="OGT2" s="425"/>
      <c r="OGU2" s="425"/>
      <c r="OGV2" s="425"/>
      <c r="OGW2" s="424"/>
      <c r="OGX2" s="424"/>
      <c r="OGY2" s="425"/>
      <c r="OGZ2" s="425"/>
      <c r="OHA2" s="425"/>
      <c r="OHB2" s="425"/>
      <c r="OHC2" s="425"/>
      <c r="OHD2" s="425"/>
      <c r="OHE2" s="424"/>
      <c r="OHF2" s="424"/>
      <c r="OHG2" s="425"/>
      <c r="OHH2" s="425"/>
      <c r="OHI2" s="425"/>
      <c r="OHJ2" s="425"/>
      <c r="OHK2" s="425"/>
      <c r="OHL2" s="425"/>
      <c r="OHM2" s="424"/>
      <c r="OHN2" s="424"/>
      <c r="OHO2" s="425"/>
      <c r="OHP2" s="425"/>
      <c r="OHQ2" s="425"/>
      <c r="OHR2" s="425"/>
      <c r="OHS2" s="425"/>
      <c r="OHT2" s="425"/>
      <c r="OHU2" s="424"/>
      <c r="OHV2" s="424"/>
      <c r="OHW2" s="425"/>
      <c r="OHX2" s="425"/>
      <c r="OHY2" s="425"/>
      <c r="OHZ2" s="425"/>
      <c r="OIA2" s="425"/>
      <c r="OIB2" s="425"/>
      <c r="OIC2" s="424"/>
      <c r="OID2" s="424"/>
      <c r="OIE2" s="425"/>
      <c r="OIF2" s="425"/>
      <c r="OIG2" s="425"/>
      <c r="OIH2" s="425"/>
      <c r="OII2" s="425"/>
      <c r="OIJ2" s="425"/>
      <c r="OIK2" s="424"/>
      <c r="OIL2" s="424"/>
      <c r="OIM2" s="425"/>
      <c r="OIN2" s="425"/>
      <c r="OIO2" s="425"/>
      <c r="OIP2" s="425"/>
      <c r="OIQ2" s="425"/>
      <c r="OIR2" s="425"/>
      <c r="OIS2" s="424"/>
      <c r="OIT2" s="424"/>
      <c r="OIU2" s="425"/>
      <c r="OIV2" s="425"/>
      <c r="OIW2" s="425"/>
      <c r="OIX2" s="425"/>
      <c r="OIY2" s="425"/>
      <c r="OIZ2" s="425"/>
      <c r="OJA2" s="424"/>
      <c r="OJB2" s="424"/>
      <c r="OJC2" s="425"/>
      <c r="OJD2" s="425"/>
      <c r="OJE2" s="425"/>
      <c r="OJF2" s="425"/>
      <c r="OJG2" s="425"/>
      <c r="OJH2" s="425"/>
      <c r="OJI2" s="424"/>
      <c r="OJJ2" s="424"/>
      <c r="OJK2" s="425"/>
      <c r="OJL2" s="425"/>
      <c r="OJM2" s="425"/>
      <c r="OJN2" s="425"/>
      <c r="OJO2" s="425"/>
      <c r="OJP2" s="425"/>
      <c r="OJQ2" s="424"/>
      <c r="OJR2" s="424"/>
      <c r="OJS2" s="425"/>
      <c r="OJT2" s="425"/>
      <c r="OJU2" s="425"/>
      <c r="OJV2" s="425"/>
      <c r="OJW2" s="425"/>
      <c r="OJX2" s="425"/>
      <c r="OJY2" s="424"/>
      <c r="OJZ2" s="424"/>
      <c r="OKA2" s="425"/>
      <c r="OKB2" s="425"/>
      <c r="OKC2" s="425"/>
      <c r="OKD2" s="425"/>
      <c r="OKE2" s="425"/>
      <c r="OKF2" s="425"/>
      <c r="OKG2" s="424"/>
      <c r="OKH2" s="424"/>
      <c r="OKI2" s="425"/>
      <c r="OKJ2" s="425"/>
      <c r="OKK2" s="425"/>
      <c r="OKL2" s="425"/>
      <c r="OKM2" s="425"/>
      <c r="OKN2" s="425"/>
      <c r="OKO2" s="424"/>
      <c r="OKP2" s="424"/>
      <c r="OKQ2" s="425"/>
      <c r="OKR2" s="425"/>
      <c r="OKS2" s="425"/>
      <c r="OKT2" s="425"/>
      <c r="OKU2" s="425"/>
      <c r="OKV2" s="425"/>
      <c r="OKW2" s="424"/>
      <c r="OKX2" s="424"/>
      <c r="OKY2" s="425"/>
      <c r="OKZ2" s="425"/>
      <c r="OLA2" s="425"/>
      <c r="OLB2" s="425"/>
      <c r="OLC2" s="425"/>
      <c r="OLD2" s="425"/>
      <c r="OLE2" s="424"/>
      <c r="OLF2" s="424"/>
      <c r="OLG2" s="425"/>
      <c r="OLH2" s="425"/>
      <c r="OLI2" s="425"/>
      <c r="OLJ2" s="425"/>
      <c r="OLK2" s="425"/>
      <c r="OLL2" s="425"/>
      <c r="OLM2" s="424"/>
      <c r="OLN2" s="424"/>
      <c r="OLO2" s="425"/>
      <c r="OLP2" s="425"/>
      <c r="OLQ2" s="425"/>
      <c r="OLR2" s="425"/>
      <c r="OLS2" s="425"/>
      <c r="OLT2" s="425"/>
      <c r="OLU2" s="424"/>
      <c r="OLV2" s="424"/>
      <c r="OLW2" s="425"/>
      <c r="OLX2" s="425"/>
      <c r="OLY2" s="425"/>
      <c r="OLZ2" s="425"/>
      <c r="OMA2" s="425"/>
      <c r="OMB2" s="425"/>
      <c r="OMC2" s="424"/>
      <c r="OMD2" s="424"/>
      <c r="OME2" s="425"/>
      <c r="OMF2" s="425"/>
      <c r="OMG2" s="425"/>
      <c r="OMH2" s="425"/>
      <c r="OMI2" s="425"/>
      <c r="OMJ2" s="425"/>
      <c r="OMK2" s="424"/>
      <c r="OML2" s="424"/>
      <c r="OMM2" s="425"/>
      <c r="OMN2" s="425"/>
      <c r="OMO2" s="425"/>
      <c r="OMP2" s="425"/>
      <c r="OMQ2" s="425"/>
      <c r="OMR2" s="425"/>
      <c r="OMS2" s="424"/>
      <c r="OMT2" s="424"/>
      <c r="OMU2" s="425"/>
      <c r="OMV2" s="425"/>
      <c r="OMW2" s="425"/>
      <c r="OMX2" s="425"/>
      <c r="OMY2" s="425"/>
      <c r="OMZ2" s="425"/>
      <c r="ONA2" s="424"/>
      <c r="ONB2" s="424"/>
      <c r="ONC2" s="425"/>
      <c r="OND2" s="425"/>
      <c r="ONE2" s="425"/>
      <c r="ONF2" s="425"/>
      <c r="ONG2" s="425"/>
      <c r="ONH2" s="425"/>
      <c r="ONI2" s="424"/>
      <c r="ONJ2" s="424"/>
      <c r="ONK2" s="425"/>
      <c r="ONL2" s="425"/>
      <c r="ONM2" s="425"/>
      <c r="ONN2" s="425"/>
      <c r="ONO2" s="425"/>
      <c r="ONP2" s="425"/>
      <c r="ONQ2" s="424"/>
      <c r="ONR2" s="424"/>
      <c r="ONS2" s="425"/>
      <c r="ONT2" s="425"/>
      <c r="ONU2" s="425"/>
      <c r="ONV2" s="425"/>
      <c r="ONW2" s="425"/>
      <c r="ONX2" s="425"/>
      <c r="ONY2" s="424"/>
      <c r="ONZ2" s="424"/>
      <c r="OOA2" s="425"/>
      <c r="OOB2" s="425"/>
      <c r="OOC2" s="425"/>
      <c r="OOD2" s="425"/>
      <c r="OOE2" s="425"/>
      <c r="OOF2" s="425"/>
      <c r="OOG2" s="424"/>
      <c r="OOH2" s="424"/>
      <c r="OOI2" s="425"/>
      <c r="OOJ2" s="425"/>
      <c r="OOK2" s="425"/>
      <c r="OOL2" s="425"/>
      <c r="OOM2" s="425"/>
      <c r="OON2" s="425"/>
      <c r="OOO2" s="424"/>
      <c r="OOP2" s="424"/>
      <c r="OOQ2" s="425"/>
      <c r="OOR2" s="425"/>
      <c r="OOS2" s="425"/>
      <c r="OOT2" s="425"/>
      <c r="OOU2" s="425"/>
      <c r="OOV2" s="425"/>
      <c r="OOW2" s="424"/>
      <c r="OOX2" s="424"/>
      <c r="OOY2" s="425"/>
      <c r="OOZ2" s="425"/>
      <c r="OPA2" s="425"/>
      <c r="OPB2" s="425"/>
      <c r="OPC2" s="425"/>
      <c r="OPD2" s="425"/>
      <c r="OPE2" s="424"/>
      <c r="OPF2" s="424"/>
      <c r="OPG2" s="425"/>
      <c r="OPH2" s="425"/>
      <c r="OPI2" s="425"/>
      <c r="OPJ2" s="425"/>
      <c r="OPK2" s="425"/>
      <c r="OPL2" s="425"/>
      <c r="OPM2" s="424"/>
      <c r="OPN2" s="424"/>
      <c r="OPO2" s="425"/>
      <c r="OPP2" s="425"/>
      <c r="OPQ2" s="425"/>
      <c r="OPR2" s="425"/>
      <c r="OPS2" s="425"/>
      <c r="OPT2" s="425"/>
      <c r="OPU2" s="424"/>
      <c r="OPV2" s="424"/>
      <c r="OPW2" s="425"/>
      <c r="OPX2" s="425"/>
      <c r="OPY2" s="425"/>
      <c r="OPZ2" s="425"/>
      <c r="OQA2" s="425"/>
      <c r="OQB2" s="425"/>
      <c r="OQC2" s="424"/>
      <c r="OQD2" s="424"/>
      <c r="OQE2" s="425"/>
      <c r="OQF2" s="425"/>
      <c r="OQG2" s="425"/>
      <c r="OQH2" s="425"/>
      <c r="OQI2" s="425"/>
      <c r="OQJ2" s="425"/>
      <c r="OQK2" s="424"/>
      <c r="OQL2" s="424"/>
      <c r="OQM2" s="425"/>
      <c r="OQN2" s="425"/>
      <c r="OQO2" s="425"/>
      <c r="OQP2" s="425"/>
      <c r="OQQ2" s="425"/>
      <c r="OQR2" s="425"/>
      <c r="OQS2" s="424"/>
      <c r="OQT2" s="424"/>
      <c r="OQU2" s="425"/>
      <c r="OQV2" s="425"/>
      <c r="OQW2" s="425"/>
      <c r="OQX2" s="425"/>
      <c r="OQY2" s="425"/>
      <c r="OQZ2" s="425"/>
      <c r="ORA2" s="424"/>
      <c r="ORB2" s="424"/>
      <c r="ORC2" s="425"/>
      <c r="ORD2" s="425"/>
      <c r="ORE2" s="425"/>
      <c r="ORF2" s="425"/>
      <c r="ORG2" s="425"/>
      <c r="ORH2" s="425"/>
      <c r="ORI2" s="424"/>
      <c r="ORJ2" s="424"/>
      <c r="ORK2" s="425"/>
      <c r="ORL2" s="425"/>
      <c r="ORM2" s="425"/>
      <c r="ORN2" s="425"/>
      <c r="ORO2" s="425"/>
      <c r="ORP2" s="425"/>
      <c r="ORQ2" s="424"/>
      <c r="ORR2" s="424"/>
      <c r="ORS2" s="425"/>
      <c r="ORT2" s="425"/>
      <c r="ORU2" s="425"/>
      <c r="ORV2" s="425"/>
      <c r="ORW2" s="425"/>
      <c r="ORX2" s="425"/>
      <c r="ORY2" s="424"/>
      <c r="ORZ2" s="424"/>
      <c r="OSA2" s="425"/>
      <c r="OSB2" s="425"/>
      <c r="OSC2" s="425"/>
      <c r="OSD2" s="425"/>
      <c r="OSE2" s="425"/>
      <c r="OSF2" s="425"/>
      <c r="OSG2" s="424"/>
      <c r="OSH2" s="424"/>
      <c r="OSI2" s="425"/>
      <c r="OSJ2" s="425"/>
      <c r="OSK2" s="425"/>
      <c r="OSL2" s="425"/>
      <c r="OSM2" s="425"/>
      <c r="OSN2" s="425"/>
      <c r="OSO2" s="424"/>
      <c r="OSP2" s="424"/>
      <c r="OSQ2" s="425"/>
      <c r="OSR2" s="425"/>
      <c r="OSS2" s="425"/>
      <c r="OST2" s="425"/>
      <c r="OSU2" s="425"/>
      <c r="OSV2" s="425"/>
      <c r="OSW2" s="424"/>
      <c r="OSX2" s="424"/>
      <c r="OSY2" s="425"/>
      <c r="OSZ2" s="425"/>
      <c r="OTA2" s="425"/>
      <c r="OTB2" s="425"/>
      <c r="OTC2" s="425"/>
      <c r="OTD2" s="425"/>
      <c r="OTE2" s="424"/>
      <c r="OTF2" s="424"/>
      <c r="OTG2" s="425"/>
      <c r="OTH2" s="425"/>
      <c r="OTI2" s="425"/>
      <c r="OTJ2" s="425"/>
      <c r="OTK2" s="425"/>
      <c r="OTL2" s="425"/>
      <c r="OTM2" s="424"/>
      <c r="OTN2" s="424"/>
      <c r="OTO2" s="425"/>
      <c r="OTP2" s="425"/>
      <c r="OTQ2" s="425"/>
      <c r="OTR2" s="425"/>
      <c r="OTS2" s="425"/>
      <c r="OTT2" s="425"/>
      <c r="OTU2" s="424"/>
      <c r="OTV2" s="424"/>
      <c r="OTW2" s="425"/>
      <c r="OTX2" s="425"/>
      <c r="OTY2" s="425"/>
      <c r="OTZ2" s="425"/>
      <c r="OUA2" s="425"/>
      <c r="OUB2" s="425"/>
      <c r="OUC2" s="424"/>
      <c r="OUD2" s="424"/>
      <c r="OUE2" s="425"/>
      <c r="OUF2" s="425"/>
      <c r="OUG2" s="425"/>
      <c r="OUH2" s="425"/>
      <c r="OUI2" s="425"/>
      <c r="OUJ2" s="425"/>
      <c r="OUK2" s="424"/>
      <c r="OUL2" s="424"/>
      <c r="OUM2" s="425"/>
      <c r="OUN2" s="425"/>
      <c r="OUO2" s="425"/>
      <c r="OUP2" s="425"/>
      <c r="OUQ2" s="425"/>
      <c r="OUR2" s="425"/>
      <c r="OUS2" s="424"/>
      <c r="OUT2" s="424"/>
      <c r="OUU2" s="425"/>
      <c r="OUV2" s="425"/>
      <c r="OUW2" s="425"/>
      <c r="OUX2" s="425"/>
      <c r="OUY2" s="425"/>
      <c r="OUZ2" s="425"/>
      <c r="OVA2" s="424"/>
      <c r="OVB2" s="424"/>
      <c r="OVC2" s="425"/>
      <c r="OVD2" s="425"/>
      <c r="OVE2" s="425"/>
      <c r="OVF2" s="425"/>
      <c r="OVG2" s="425"/>
      <c r="OVH2" s="425"/>
      <c r="OVI2" s="424"/>
      <c r="OVJ2" s="424"/>
      <c r="OVK2" s="425"/>
      <c r="OVL2" s="425"/>
      <c r="OVM2" s="425"/>
      <c r="OVN2" s="425"/>
      <c r="OVO2" s="425"/>
      <c r="OVP2" s="425"/>
      <c r="OVQ2" s="424"/>
      <c r="OVR2" s="424"/>
      <c r="OVS2" s="425"/>
      <c r="OVT2" s="425"/>
      <c r="OVU2" s="425"/>
      <c r="OVV2" s="425"/>
      <c r="OVW2" s="425"/>
      <c r="OVX2" s="425"/>
      <c r="OVY2" s="424"/>
      <c r="OVZ2" s="424"/>
      <c r="OWA2" s="425"/>
      <c r="OWB2" s="425"/>
      <c r="OWC2" s="425"/>
      <c r="OWD2" s="425"/>
      <c r="OWE2" s="425"/>
      <c r="OWF2" s="425"/>
      <c r="OWG2" s="424"/>
      <c r="OWH2" s="424"/>
      <c r="OWI2" s="425"/>
      <c r="OWJ2" s="425"/>
      <c r="OWK2" s="425"/>
      <c r="OWL2" s="425"/>
      <c r="OWM2" s="425"/>
      <c r="OWN2" s="425"/>
      <c r="OWO2" s="424"/>
      <c r="OWP2" s="424"/>
      <c r="OWQ2" s="425"/>
      <c r="OWR2" s="425"/>
      <c r="OWS2" s="425"/>
      <c r="OWT2" s="425"/>
      <c r="OWU2" s="425"/>
      <c r="OWV2" s="425"/>
      <c r="OWW2" s="424"/>
      <c r="OWX2" s="424"/>
      <c r="OWY2" s="425"/>
      <c r="OWZ2" s="425"/>
      <c r="OXA2" s="425"/>
      <c r="OXB2" s="425"/>
      <c r="OXC2" s="425"/>
      <c r="OXD2" s="425"/>
      <c r="OXE2" s="424"/>
      <c r="OXF2" s="424"/>
      <c r="OXG2" s="425"/>
      <c r="OXH2" s="425"/>
      <c r="OXI2" s="425"/>
      <c r="OXJ2" s="425"/>
      <c r="OXK2" s="425"/>
      <c r="OXL2" s="425"/>
      <c r="OXM2" s="424"/>
      <c r="OXN2" s="424"/>
      <c r="OXO2" s="425"/>
      <c r="OXP2" s="425"/>
      <c r="OXQ2" s="425"/>
      <c r="OXR2" s="425"/>
      <c r="OXS2" s="425"/>
      <c r="OXT2" s="425"/>
      <c r="OXU2" s="424"/>
      <c r="OXV2" s="424"/>
      <c r="OXW2" s="425"/>
      <c r="OXX2" s="425"/>
      <c r="OXY2" s="425"/>
      <c r="OXZ2" s="425"/>
      <c r="OYA2" s="425"/>
      <c r="OYB2" s="425"/>
      <c r="OYC2" s="424"/>
      <c r="OYD2" s="424"/>
      <c r="OYE2" s="425"/>
      <c r="OYF2" s="425"/>
      <c r="OYG2" s="425"/>
      <c r="OYH2" s="425"/>
      <c r="OYI2" s="425"/>
      <c r="OYJ2" s="425"/>
      <c r="OYK2" s="424"/>
      <c r="OYL2" s="424"/>
      <c r="OYM2" s="425"/>
      <c r="OYN2" s="425"/>
      <c r="OYO2" s="425"/>
      <c r="OYP2" s="425"/>
      <c r="OYQ2" s="425"/>
      <c r="OYR2" s="425"/>
      <c r="OYS2" s="424"/>
      <c r="OYT2" s="424"/>
      <c r="OYU2" s="425"/>
      <c r="OYV2" s="425"/>
      <c r="OYW2" s="425"/>
      <c r="OYX2" s="425"/>
      <c r="OYY2" s="425"/>
      <c r="OYZ2" s="425"/>
      <c r="OZA2" s="424"/>
      <c r="OZB2" s="424"/>
      <c r="OZC2" s="425"/>
      <c r="OZD2" s="425"/>
      <c r="OZE2" s="425"/>
      <c r="OZF2" s="425"/>
      <c r="OZG2" s="425"/>
      <c r="OZH2" s="425"/>
      <c r="OZI2" s="424"/>
      <c r="OZJ2" s="424"/>
      <c r="OZK2" s="425"/>
      <c r="OZL2" s="425"/>
      <c r="OZM2" s="425"/>
      <c r="OZN2" s="425"/>
      <c r="OZO2" s="425"/>
      <c r="OZP2" s="425"/>
      <c r="OZQ2" s="424"/>
      <c r="OZR2" s="424"/>
      <c r="OZS2" s="425"/>
      <c r="OZT2" s="425"/>
      <c r="OZU2" s="425"/>
      <c r="OZV2" s="425"/>
      <c r="OZW2" s="425"/>
      <c r="OZX2" s="425"/>
      <c r="OZY2" s="424"/>
      <c r="OZZ2" s="424"/>
      <c r="PAA2" s="425"/>
      <c r="PAB2" s="425"/>
      <c r="PAC2" s="425"/>
      <c r="PAD2" s="425"/>
      <c r="PAE2" s="425"/>
      <c r="PAF2" s="425"/>
      <c r="PAG2" s="424"/>
      <c r="PAH2" s="424"/>
      <c r="PAI2" s="425"/>
      <c r="PAJ2" s="425"/>
      <c r="PAK2" s="425"/>
      <c r="PAL2" s="425"/>
      <c r="PAM2" s="425"/>
      <c r="PAN2" s="425"/>
      <c r="PAO2" s="424"/>
      <c r="PAP2" s="424"/>
      <c r="PAQ2" s="425"/>
      <c r="PAR2" s="425"/>
      <c r="PAS2" s="425"/>
      <c r="PAT2" s="425"/>
      <c r="PAU2" s="425"/>
      <c r="PAV2" s="425"/>
      <c r="PAW2" s="424"/>
      <c r="PAX2" s="424"/>
      <c r="PAY2" s="425"/>
      <c r="PAZ2" s="425"/>
      <c r="PBA2" s="425"/>
      <c r="PBB2" s="425"/>
      <c r="PBC2" s="425"/>
      <c r="PBD2" s="425"/>
      <c r="PBE2" s="424"/>
      <c r="PBF2" s="424"/>
      <c r="PBG2" s="425"/>
      <c r="PBH2" s="425"/>
      <c r="PBI2" s="425"/>
      <c r="PBJ2" s="425"/>
      <c r="PBK2" s="425"/>
      <c r="PBL2" s="425"/>
      <c r="PBM2" s="424"/>
      <c r="PBN2" s="424"/>
      <c r="PBO2" s="425"/>
      <c r="PBP2" s="425"/>
      <c r="PBQ2" s="425"/>
      <c r="PBR2" s="425"/>
      <c r="PBS2" s="425"/>
      <c r="PBT2" s="425"/>
      <c r="PBU2" s="424"/>
      <c r="PBV2" s="424"/>
      <c r="PBW2" s="425"/>
      <c r="PBX2" s="425"/>
      <c r="PBY2" s="425"/>
      <c r="PBZ2" s="425"/>
      <c r="PCA2" s="425"/>
      <c r="PCB2" s="425"/>
      <c r="PCC2" s="424"/>
      <c r="PCD2" s="424"/>
      <c r="PCE2" s="425"/>
      <c r="PCF2" s="425"/>
      <c r="PCG2" s="425"/>
      <c r="PCH2" s="425"/>
      <c r="PCI2" s="425"/>
      <c r="PCJ2" s="425"/>
      <c r="PCK2" s="424"/>
      <c r="PCL2" s="424"/>
      <c r="PCM2" s="425"/>
      <c r="PCN2" s="425"/>
      <c r="PCO2" s="425"/>
      <c r="PCP2" s="425"/>
      <c r="PCQ2" s="425"/>
      <c r="PCR2" s="425"/>
      <c r="PCS2" s="424"/>
      <c r="PCT2" s="424"/>
      <c r="PCU2" s="425"/>
      <c r="PCV2" s="425"/>
      <c r="PCW2" s="425"/>
      <c r="PCX2" s="425"/>
      <c r="PCY2" s="425"/>
      <c r="PCZ2" s="425"/>
      <c r="PDA2" s="424"/>
      <c r="PDB2" s="424"/>
      <c r="PDC2" s="425"/>
      <c r="PDD2" s="425"/>
      <c r="PDE2" s="425"/>
      <c r="PDF2" s="425"/>
      <c r="PDG2" s="425"/>
      <c r="PDH2" s="425"/>
      <c r="PDI2" s="424"/>
      <c r="PDJ2" s="424"/>
      <c r="PDK2" s="425"/>
      <c r="PDL2" s="425"/>
      <c r="PDM2" s="425"/>
      <c r="PDN2" s="425"/>
      <c r="PDO2" s="425"/>
      <c r="PDP2" s="425"/>
      <c r="PDQ2" s="424"/>
      <c r="PDR2" s="424"/>
      <c r="PDS2" s="425"/>
      <c r="PDT2" s="425"/>
      <c r="PDU2" s="425"/>
      <c r="PDV2" s="425"/>
      <c r="PDW2" s="425"/>
      <c r="PDX2" s="425"/>
      <c r="PDY2" s="424"/>
      <c r="PDZ2" s="424"/>
      <c r="PEA2" s="425"/>
      <c r="PEB2" s="425"/>
      <c r="PEC2" s="425"/>
      <c r="PED2" s="425"/>
      <c r="PEE2" s="425"/>
      <c r="PEF2" s="425"/>
      <c r="PEG2" s="424"/>
      <c r="PEH2" s="424"/>
      <c r="PEI2" s="425"/>
      <c r="PEJ2" s="425"/>
      <c r="PEK2" s="425"/>
      <c r="PEL2" s="425"/>
      <c r="PEM2" s="425"/>
      <c r="PEN2" s="425"/>
      <c r="PEO2" s="424"/>
      <c r="PEP2" s="424"/>
      <c r="PEQ2" s="425"/>
      <c r="PER2" s="425"/>
      <c r="PES2" s="425"/>
      <c r="PET2" s="425"/>
      <c r="PEU2" s="425"/>
      <c r="PEV2" s="425"/>
      <c r="PEW2" s="424"/>
      <c r="PEX2" s="424"/>
      <c r="PEY2" s="425"/>
      <c r="PEZ2" s="425"/>
      <c r="PFA2" s="425"/>
      <c r="PFB2" s="425"/>
      <c r="PFC2" s="425"/>
      <c r="PFD2" s="425"/>
      <c r="PFE2" s="424"/>
      <c r="PFF2" s="424"/>
      <c r="PFG2" s="425"/>
      <c r="PFH2" s="425"/>
      <c r="PFI2" s="425"/>
      <c r="PFJ2" s="425"/>
      <c r="PFK2" s="425"/>
      <c r="PFL2" s="425"/>
      <c r="PFM2" s="424"/>
      <c r="PFN2" s="424"/>
      <c r="PFO2" s="425"/>
      <c r="PFP2" s="425"/>
      <c r="PFQ2" s="425"/>
      <c r="PFR2" s="425"/>
      <c r="PFS2" s="425"/>
      <c r="PFT2" s="425"/>
      <c r="PFU2" s="424"/>
      <c r="PFV2" s="424"/>
      <c r="PFW2" s="425"/>
      <c r="PFX2" s="425"/>
      <c r="PFY2" s="425"/>
      <c r="PFZ2" s="425"/>
      <c r="PGA2" s="425"/>
      <c r="PGB2" s="425"/>
      <c r="PGC2" s="424"/>
      <c r="PGD2" s="424"/>
      <c r="PGE2" s="425"/>
      <c r="PGF2" s="425"/>
      <c r="PGG2" s="425"/>
      <c r="PGH2" s="425"/>
      <c r="PGI2" s="425"/>
      <c r="PGJ2" s="425"/>
      <c r="PGK2" s="424"/>
      <c r="PGL2" s="424"/>
      <c r="PGM2" s="425"/>
      <c r="PGN2" s="425"/>
      <c r="PGO2" s="425"/>
      <c r="PGP2" s="425"/>
      <c r="PGQ2" s="425"/>
      <c r="PGR2" s="425"/>
      <c r="PGS2" s="424"/>
      <c r="PGT2" s="424"/>
      <c r="PGU2" s="425"/>
      <c r="PGV2" s="425"/>
      <c r="PGW2" s="425"/>
      <c r="PGX2" s="425"/>
      <c r="PGY2" s="425"/>
      <c r="PGZ2" s="425"/>
      <c r="PHA2" s="424"/>
      <c r="PHB2" s="424"/>
      <c r="PHC2" s="425"/>
      <c r="PHD2" s="425"/>
      <c r="PHE2" s="425"/>
      <c r="PHF2" s="425"/>
      <c r="PHG2" s="425"/>
      <c r="PHH2" s="425"/>
      <c r="PHI2" s="424"/>
      <c r="PHJ2" s="424"/>
      <c r="PHK2" s="425"/>
      <c r="PHL2" s="425"/>
      <c r="PHM2" s="425"/>
      <c r="PHN2" s="425"/>
      <c r="PHO2" s="425"/>
      <c r="PHP2" s="425"/>
      <c r="PHQ2" s="424"/>
      <c r="PHR2" s="424"/>
      <c r="PHS2" s="425"/>
      <c r="PHT2" s="425"/>
      <c r="PHU2" s="425"/>
      <c r="PHV2" s="425"/>
      <c r="PHW2" s="425"/>
      <c r="PHX2" s="425"/>
      <c r="PHY2" s="424"/>
      <c r="PHZ2" s="424"/>
      <c r="PIA2" s="425"/>
      <c r="PIB2" s="425"/>
      <c r="PIC2" s="425"/>
      <c r="PID2" s="425"/>
      <c r="PIE2" s="425"/>
      <c r="PIF2" s="425"/>
      <c r="PIG2" s="424"/>
      <c r="PIH2" s="424"/>
      <c r="PII2" s="425"/>
      <c r="PIJ2" s="425"/>
      <c r="PIK2" s="425"/>
      <c r="PIL2" s="425"/>
      <c r="PIM2" s="425"/>
      <c r="PIN2" s="425"/>
      <c r="PIO2" s="424"/>
      <c r="PIP2" s="424"/>
      <c r="PIQ2" s="425"/>
      <c r="PIR2" s="425"/>
      <c r="PIS2" s="425"/>
      <c r="PIT2" s="425"/>
      <c r="PIU2" s="425"/>
      <c r="PIV2" s="425"/>
      <c r="PIW2" s="424"/>
      <c r="PIX2" s="424"/>
      <c r="PIY2" s="425"/>
      <c r="PIZ2" s="425"/>
      <c r="PJA2" s="425"/>
      <c r="PJB2" s="425"/>
      <c r="PJC2" s="425"/>
      <c r="PJD2" s="425"/>
      <c r="PJE2" s="424"/>
      <c r="PJF2" s="424"/>
      <c r="PJG2" s="425"/>
      <c r="PJH2" s="425"/>
      <c r="PJI2" s="425"/>
      <c r="PJJ2" s="425"/>
      <c r="PJK2" s="425"/>
      <c r="PJL2" s="425"/>
      <c r="PJM2" s="424"/>
      <c r="PJN2" s="424"/>
      <c r="PJO2" s="425"/>
      <c r="PJP2" s="425"/>
      <c r="PJQ2" s="425"/>
      <c r="PJR2" s="425"/>
      <c r="PJS2" s="425"/>
      <c r="PJT2" s="425"/>
      <c r="PJU2" s="424"/>
      <c r="PJV2" s="424"/>
      <c r="PJW2" s="425"/>
      <c r="PJX2" s="425"/>
      <c r="PJY2" s="425"/>
      <c r="PJZ2" s="425"/>
      <c r="PKA2" s="425"/>
      <c r="PKB2" s="425"/>
      <c r="PKC2" s="424"/>
      <c r="PKD2" s="424"/>
      <c r="PKE2" s="425"/>
      <c r="PKF2" s="425"/>
      <c r="PKG2" s="425"/>
      <c r="PKH2" s="425"/>
      <c r="PKI2" s="425"/>
      <c r="PKJ2" s="425"/>
      <c r="PKK2" s="424"/>
      <c r="PKL2" s="424"/>
      <c r="PKM2" s="425"/>
      <c r="PKN2" s="425"/>
      <c r="PKO2" s="425"/>
      <c r="PKP2" s="425"/>
      <c r="PKQ2" s="425"/>
      <c r="PKR2" s="425"/>
      <c r="PKS2" s="424"/>
      <c r="PKT2" s="424"/>
      <c r="PKU2" s="425"/>
      <c r="PKV2" s="425"/>
      <c r="PKW2" s="425"/>
      <c r="PKX2" s="425"/>
      <c r="PKY2" s="425"/>
      <c r="PKZ2" s="425"/>
      <c r="PLA2" s="424"/>
      <c r="PLB2" s="424"/>
      <c r="PLC2" s="425"/>
      <c r="PLD2" s="425"/>
      <c r="PLE2" s="425"/>
      <c r="PLF2" s="425"/>
      <c r="PLG2" s="425"/>
      <c r="PLH2" s="425"/>
      <c r="PLI2" s="424"/>
      <c r="PLJ2" s="424"/>
      <c r="PLK2" s="425"/>
      <c r="PLL2" s="425"/>
      <c r="PLM2" s="425"/>
      <c r="PLN2" s="425"/>
      <c r="PLO2" s="425"/>
      <c r="PLP2" s="425"/>
      <c r="PLQ2" s="424"/>
      <c r="PLR2" s="424"/>
      <c r="PLS2" s="425"/>
      <c r="PLT2" s="425"/>
      <c r="PLU2" s="425"/>
      <c r="PLV2" s="425"/>
      <c r="PLW2" s="425"/>
      <c r="PLX2" s="425"/>
      <c r="PLY2" s="424"/>
      <c r="PLZ2" s="424"/>
      <c r="PMA2" s="425"/>
      <c r="PMB2" s="425"/>
      <c r="PMC2" s="425"/>
      <c r="PMD2" s="425"/>
      <c r="PME2" s="425"/>
      <c r="PMF2" s="425"/>
      <c r="PMG2" s="424"/>
      <c r="PMH2" s="424"/>
      <c r="PMI2" s="425"/>
      <c r="PMJ2" s="425"/>
      <c r="PMK2" s="425"/>
      <c r="PML2" s="425"/>
      <c r="PMM2" s="425"/>
      <c r="PMN2" s="425"/>
      <c r="PMO2" s="424"/>
      <c r="PMP2" s="424"/>
      <c r="PMQ2" s="425"/>
      <c r="PMR2" s="425"/>
      <c r="PMS2" s="425"/>
      <c r="PMT2" s="425"/>
      <c r="PMU2" s="425"/>
      <c r="PMV2" s="425"/>
      <c r="PMW2" s="424"/>
      <c r="PMX2" s="424"/>
      <c r="PMY2" s="425"/>
      <c r="PMZ2" s="425"/>
      <c r="PNA2" s="425"/>
      <c r="PNB2" s="425"/>
      <c r="PNC2" s="425"/>
      <c r="PND2" s="425"/>
      <c r="PNE2" s="424"/>
      <c r="PNF2" s="424"/>
      <c r="PNG2" s="425"/>
      <c r="PNH2" s="425"/>
      <c r="PNI2" s="425"/>
      <c r="PNJ2" s="425"/>
      <c r="PNK2" s="425"/>
      <c r="PNL2" s="425"/>
      <c r="PNM2" s="424"/>
      <c r="PNN2" s="424"/>
      <c r="PNO2" s="425"/>
      <c r="PNP2" s="425"/>
      <c r="PNQ2" s="425"/>
      <c r="PNR2" s="425"/>
      <c r="PNS2" s="425"/>
      <c r="PNT2" s="425"/>
      <c r="PNU2" s="424"/>
      <c r="PNV2" s="424"/>
      <c r="PNW2" s="425"/>
      <c r="PNX2" s="425"/>
      <c r="PNY2" s="425"/>
      <c r="PNZ2" s="425"/>
      <c r="POA2" s="425"/>
      <c r="POB2" s="425"/>
      <c r="POC2" s="424"/>
      <c r="POD2" s="424"/>
      <c r="POE2" s="425"/>
      <c r="POF2" s="425"/>
      <c r="POG2" s="425"/>
      <c r="POH2" s="425"/>
      <c r="POI2" s="425"/>
      <c r="POJ2" s="425"/>
      <c r="POK2" s="424"/>
      <c r="POL2" s="424"/>
      <c r="POM2" s="425"/>
      <c r="PON2" s="425"/>
      <c r="POO2" s="425"/>
      <c r="POP2" s="425"/>
      <c r="POQ2" s="425"/>
      <c r="POR2" s="425"/>
      <c r="POS2" s="424"/>
      <c r="POT2" s="424"/>
      <c r="POU2" s="425"/>
      <c r="POV2" s="425"/>
      <c r="POW2" s="425"/>
      <c r="POX2" s="425"/>
      <c r="POY2" s="425"/>
      <c r="POZ2" s="425"/>
      <c r="PPA2" s="424"/>
      <c r="PPB2" s="424"/>
      <c r="PPC2" s="425"/>
      <c r="PPD2" s="425"/>
      <c r="PPE2" s="425"/>
      <c r="PPF2" s="425"/>
      <c r="PPG2" s="425"/>
      <c r="PPH2" s="425"/>
      <c r="PPI2" s="424"/>
      <c r="PPJ2" s="424"/>
      <c r="PPK2" s="425"/>
      <c r="PPL2" s="425"/>
      <c r="PPM2" s="425"/>
      <c r="PPN2" s="425"/>
      <c r="PPO2" s="425"/>
      <c r="PPP2" s="425"/>
      <c r="PPQ2" s="424"/>
      <c r="PPR2" s="424"/>
      <c r="PPS2" s="425"/>
      <c r="PPT2" s="425"/>
      <c r="PPU2" s="425"/>
      <c r="PPV2" s="425"/>
      <c r="PPW2" s="425"/>
      <c r="PPX2" s="425"/>
      <c r="PPY2" s="424"/>
      <c r="PPZ2" s="424"/>
      <c r="PQA2" s="425"/>
      <c r="PQB2" s="425"/>
      <c r="PQC2" s="425"/>
      <c r="PQD2" s="425"/>
      <c r="PQE2" s="425"/>
      <c r="PQF2" s="425"/>
      <c r="PQG2" s="424"/>
      <c r="PQH2" s="424"/>
      <c r="PQI2" s="425"/>
      <c r="PQJ2" s="425"/>
      <c r="PQK2" s="425"/>
      <c r="PQL2" s="425"/>
      <c r="PQM2" s="425"/>
      <c r="PQN2" s="425"/>
      <c r="PQO2" s="424"/>
      <c r="PQP2" s="424"/>
      <c r="PQQ2" s="425"/>
      <c r="PQR2" s="425"/>
      <c r="PQS2" s="425"/>
      <c r="PQT2" s="425"/>
      <c r="PQU2" s="425"/>
      <c r="PQV2" s="425"/>
      <c r="PQW2" s="424"/>
      <c r="PQX2" s="424"/>
      <c r="PQY2" s="425"/>
      <c r="PQZ2" s="425"/>
      <c r="PRA2" s="425"/>
      <c r="PRB2" s="425"/>
      <c r="PRC2" s="425"/>
      <c r="PRD2" s="425"/>
      <c r="PRE2" s="424"/>
      <c r="PRF2" s="424"/>
      <c r="PRG2" s="425"/>
      <c r="PRH2" s="425"/>
      <c r="PRI2" s="425"/>
      <c r="PRJ2" s="425"/>
      <c r="PRK2" s="425"/>
      <c r="PRL2" s="425"/>
      <c r="PRM2" s="424"/>
      <c r="PRN2" s="424"/>
      <c r="PRO2" s="425"/>
      <c r="PRP2" s="425"/>
      <c r="PRQ2" s="425"/>
      <c r="PRR2" s="425"/>
      <c r="PRS2" s="425"/>
      <c r="PRT2" s="425"/>
      <c r="PRU2" s="424"/>
      <c r="PRV2" s="424"/>
      <c r="PRW2" s="425"/>
      <c r="PRX2" s="425"/>
      <c r="PRY2" s="425"/>
      <c r="PRZ2" s="425"/>
      <c r="PSA2" s="425"/>
      <c r="PSB2" s="425"/>
      <c r="PSC2" s="424"/>
      <c r="PSD2" s="424"/>
      <c r="PSE2" s="425"/>
      <c r="PSF2" s="425"/>
      <c r="PSG2" s="425"/>
      <c r="PSH2" s="425"/>
      <c r="PSI2" s="425"/>
      <c r="PSJ2" s="425"/>
      <c r="PSK2" s="424"/>
      <c r="PSL2" s="424"/>
      <c r="PSM2" s="425"/>
      <c r="PSN2" s="425"/>
      <c r="PSO2" s="425"/>
      <c r="PSP2" s="425"/>
      <c r="PSQ2" s="425"/>
      <c r="PSR2" s="425"/>
      <c r="PSS2" s="424"/>
      <c r="PST2" s="424"/>
      <c r="PSU2" s="425"/>
      <c r="PSV2" s="425"/>
      <c r="PSW2" s="425"/>
      <c r="PSX2" s="425"/>
      <c r="PSY2" s="425"/>
      <c r="PSZ2" s="425"/>
      <c r="PTA2" s="424"/>
      <c r="PTB2" s="424"/>
      <c r="PTC2" s="425"/>
      <c r="PTD2" s="425"/>
      <c r="PTE2" s="425"/>
      <c r="PTF2" s="425"/>
      <c r="PTG2" s="425"/>
      <c r="PTH2" s="425"/>
      <c r="PTI2" s="424"/>
      <c r="PTJ2" s="424"/>
      <c r="PTK2" s="425"/>
      <c r="PTL2" s="425"/>
      <c r="PTM2" s="425"/>
      <c r="PTN2" s="425"/>
      <c r="PTO2" s="425"/>
      <c r="PTP2" s="425"/>
      <c r="PTQ2" s="424"/>
      <c r="PTR2" s="424"/>
      <c r="PTS2" s="425"/>
      <c r="PTT2" s="425"/>
      <c r="PTU2" s="425"/>
      <c r="PTV2" s="425"/>
      <c r="PTW2" s="425"/>
      <c r="PTX2" s="425"/>
      <c r="PTY2" s="424"/>
      <c r="PTZ2" s="424"/>
      <c r="PUA2" s="425"/>
      <c r="PUB2" s="425"/>
      <c r="PUC2" s="425"/>
      <c r="PUD2" s="425"/>
      <c r="PUE2" s="425"/>
      <c r="PUF2" s="425"/>
      <c r="PUG2" s="424"/>
      <c r="PUH2" s="424"/>
      <c r="PUI2" s="425"/>
      <c r="PUJ2" s="425"/>
      <c r="PUK2" s="425"/>
      <c r="PUL2" s="425"/>
      <c r="PUM2" s="425"/>
      <c r="PUN2" s="425"/>
      <c r="PUO2" s="424"/>
      <c r="PUP2" s="424"/>
      <c r="PUQ2" s="425"/>
      <c r="PUR2" s="425"/>
      <c r="PUS2" s="425"/>
      <c r="PUT2" s="425"/>
      <c r="PUU2" s="425"/>
      <c r="PUV2" s="425"/>
      <c r="PUW2" s="424"/>
      <c r="PUX2" s="424"/>
      <c r="PUY2" s="425"/>
      <c r="PUZ2" s="425"/>
      <c r="PVA2" s="425"/>
      <c r="PVB2" s="425"/>
      <c r="PVC2" s="425"/>
      <c r="PVD2" s="425"/>
      <c r="PVE2" s="424"/>
      <c r="PVF2" s="424"/>
      <c r="PVG2" s="425"/>
      <c r="PVH2" s="425"/>
      <c r="PVI2" s="425"/>
      <c r="PVJ2" s="425"/>
      <c r="PVK2" s="425"/>
      <c r="PVL2" s="425"/>
      <c r="PVM2" s="424"/>
      <c r="PVN2" s="424"/>
      <c r="PVO2" s="425"/>
      <c r="PVP2" s="425"/>
      <c r="PVQ2" s="425"/>
      <c r="PVR2" s="425"/>
      <c r="PVS2" s="425"/>
      <c r="PVT2" s="425"/>
      <c r="PVU2" s="424"/>
      <c r="PVV2" s="424"/>
      <c r="PVW2" s="425"/>
      <c r="PVX2" s="425"/>
      <c r="PVY2" s="425"/>
      <c r="PVZ2" s="425"/>
      <c r="PWA2" s="425"/>
      <c r="PWB2" s="425"/>
      <c r="PWC2" s="424"/>
      <c r="PWD2" s="424"/>
      <c r="PWE2" s="425"/>
      <c r="PWF2" s="425"/>
      <c r="PWG2" s="425"/>
      <c r="PWH2" s="425"/>
      <c r="PWI2" s="425"/>
      <c r="PWJ2" s="425"/>
      <c r="PWK2" s="424"/>
      <c r="PWL2" s="424"/>
      <c r="PWM2" s="425"/>
      <c r="PWN2" s="425"/>
      <c r="PWO2" s="425"/>
      <c r="PWP2" s="425"/>
      <c r="PWQ2" s="425"/>
      <c r="PWR2" s="425"/>
      <c r="PWS2" s="424"/>
      <c r="PWT2" s="424"/>
      <c r="PWU2" s="425"/>
      <c r="PWV2" s="425"/>
      <c r="PWW2" s="425"/>
      <c r="PWX2" s="425"/>
      <c r="PWY2" s="425"/>
      <c r="PWZ2" s="425"/>
      <c r="PXA2" s="424"/>
      <c r="PXB2" s="424"/>
      <c r="PXC2" s="425"/>
      <c r="PXD2" s="425"/>
      <c r="PXE2" s="425"/>
      <c r="PXF2" s="425"/>
      <c r="PXG2" s="425"/>
      <c r="PXH2" s="425"/>
      <c r="PXI2" s="424"/>
      <c r="PXJ2" s="424"/>
      <c r="PXK2" s="425"/>
      <c r="PXL2" s="425"/>
      <c r="PXM2" s="425"/>
      <c r="PXN2" s="425"/>
      <c r="PXO2" s="425"/>
      <c r="PXP2" s="425"/>
      <c r="PXQ2" s="424"/>
      <c r="PXR2" s="424"/>
      <c r="PXS2" s="425"/>
      <c r="PXT2" s="425"/>
      <c r="PXU2" s="425"/>
      <c r="PXV2" s="425"/>
      <c r="PXW2" s="425"/>
      <c r="PXX2" s="425"/>
      <c r="PXY2" s="424"/>
      <c r="PXZ2" s="424"/>
      <c r="PYA2" s="425"/>
      <c r="PYB2" s="425"/>
      <c r="PYC2" s="425"/>
      <c r="PYD2" s="425"/>
      <c r="PYE2" s="425"/>
      <c r="PYF2" s="425"/>
      <c r="PYG2" s="424"/>
      <c r="PYH2" s="424"/>
      <c r="PYI2" s="425"/>
      <c r="PYJ2" s="425"/>
      <c r="PYK2" s="425"/>
      <c r="PYL2" s="425"/>
      <c r="PYM2" s="425"/>
      <c r="PYN2" s="425"/>
      <c r="PYO2" s="424"/>
      <c r="PYP2" s="424"/>
      <c r="PYQ2" s="425"/>
      <c r="PYR2" s="425"/>
      <c r="PYS2" s="425"/>
      <c r="PYT2" s="425"/>
      <c r="PYU2" s="425"/>
      <c r="PYV2" s="425"/>
      <c r="PYW2" s="424"/>
      <c r="PYX2" s="424"/>
      <c r="PYY2" s="425"/>
      <c r="PYZ2" s="425"/>
      <c r="PZA2" s="425"/>
      <c r="PZB2" s="425"/>
      <c r="PZC2" s="425"/>
      <c r="PZD2" s="425"/>
      <c r="PZE2" s="424"/>
      <c r="PZF2" s="424"/>
      <c r="PZG2" s="425"/>
      <c r="PZH2" s="425"/>
      <c r="PZI2" s="425"/>
      <c r="PZJ2" s="425"/>
      <c r="PZK2" s="425"/>
      <c r="PZL2" s="425"/>
      <c r="PZM2" s="424"/>
      <c r="PZN2" s="424"/>
      <c r="PZO2" s="425"/>
      <c r="PZP2" s="425"/>
      <c r="PZQ2" s="425"/>
      <c r="PZR2" s="425"/>
      <c r="PZS2" s="425"/>
      <c r="PZT2" s="425"/>
      <c r="PZU2" s="424"/>
      <c r="PZV2" s="424"/>
      <c r="PZW2" s="425"/>
      <c r="PZX2" s="425"/>
      <c r="PZY2" s="425"/>
      <c r="PZZ2" s="425"/>
      <c r="QAA2" s="425"/>
      <c r="QAB2" s="425"/>
      <c r="QAC2" s="424"/>
      <c r="QAD2" s="424"/>
      <c r="QAE2" s="425"/>
      <c r="QAF2" s="425"/>
      <c r="QAG2" s="425"/>
      <c r="QAH2" s="425"/>
      <c r="QAI2" s="425"/>
      <c r="QAJ2" s="425"/>
      <c r="QAK2" s="424"/>
      <c r="QAL2" s="424"/>
      <c r="QAM2" s="425"/>
      <c r="QAN2" s="425"/>
      <c r="QAO2" s="425"/>
      <c r="QAP2" s="425"/>
      <c r="QAQ2" s="425"/>
      <c r="QAR2" s="425"/>
      <c r="QAS2" s="424"/>
      <c r="QAT2" s="424"/>
      <c r="QAU2" s="425"/>
      <c r="QAV2" s="425"/>
      <c r="QAW2" s="425"/>
      <c r="QAX2" s="425"/>
      <c r="QAY2" s="425"/>
      <c r="QAZ2" s="425"/>
      <c r="QBA2" s="424"/>
      <c r="QBB2" s="424"/>
      <c r="QBC2" s="425"/>
      <c r="QBD2" s="425"/>
      <c r="QBE2" s="425"/>
      <c r="QBF2" s="425"/>
      <c r="QBG2" s="425"/>
      <c r="QBH2" s="425"/>
      <c r="QBI2" s="424"/>
      <c r="QBJ2" s="424"/>
      <c r="QBK2" s="425"/>
      <c r="QBL2" s="425"/>
      <c r="QBM2" s="425"/>
      <c r="QBN2" s="425"/>
      <c r="QBO2" s="425"/>
      <c r="QBP2" s="425"/>
      <c r="QBQ2" s="424"/>
      <c r="QBR2" s="424"/>
      <c r="QBS2" s="425"/>
      <c r="QBT2" s="425"/>
      <c r="QBU2" s="425"/>
      <c r="QBV2" s="425"/>
      <c r="QBW2" s="425"/>
      <c r="QBX2" s="425"/>
      <c r="QBY2" s="424"/>
      <c r="QBZ2" s="424"/>
      <c r="QCA2" s="425"/>
      <c r="QCB2" s="425"/>
      <c r="QCC2" s="425"/>
      <c r="QCD2" s="425"/>
      <c r="QCE2" s="425"/>
      <c r="QCF2" s="425"/>
      <c r="QCG2" s="424"/>
      <c r="QCH2" s="424"/>
      <c r="QCI2" s="425"/>
      <c r="QCJ2" s="425"/>
      <c r="QCK2" s="425"/>
      <c r="QCL2" s="425"/>
      <c r="QCM2" s="425"/>
      <c r="QCN2" s="425"/>
      <c r="QCO2" s="424"/>
      <c r="QCP2" s="424"/>
      <c r="QCQ2" s="425"/>
      <c r="QCR2" s="425"/>
      <c r="QCS2" s="425"/>
      <c r="QCT2" s="425"/>
      <c r="QCU2" s="425"/>
      <c r="QCV2" s="425"/>
      <c r="QCW2" s="424"/>
      <c r="QCX2" s="424"/>
      <c r="QCY2" s="425"/>
      <c r="QCZ2" s="425"/>
      <c r="QDA2" s="425"/>
      <c r="QDB2" s="425"/>
      <c r="QDC2" s="425"/>
      <c r="QDD2" s="425"/>
      <c r="QDE2" s="424"/>
      <c r="QDF2" s="424"/>
      <c r="QDG2" s="425"/>
      <c r="QDH2" s="425"/>
      <c r="QDI2" s="425"/>
      <c r="QDJ2" s="425"/>
      <c r="QDK2" s="425"/>
      <c r="QDL2" s="425"/>
      <c r="QDM2" s="424"/>
      <c r="QDN2" s="424"/>
      <c r="QDO2" s="425"/>
      <c r="QDP2" s="425"/>
      <c r="QDQ2" s="425"/>
      <c r="QDR2" s="425"/>
      <c r="QDS2" s="425"/>
      <c r="QDT2" s="425"/>
      <c r="QDU2" s="424"/>
      <c r="QDV2" s="424"/>
      <c r="QDW2" s="425"/>
      <c r="QDX2" s="425"/>
      <c r="QDY2" s="425"/>
      <c r="QDZ2" s="425"/>
      <c r="QEA2" s="425"/>
      <c r="QEB2" s="425"/>
      <c r="QEC2" s="424"/>
      <c r="QED2" s="424"/>
      <c r="QEE2" s="425"/>
      <c r="QEF2" s="425"/>
      <c r="QEG2" s="425"/>
      <c r="QEH2" s="425"/>
      <c r="QEI2" s="425"/>
      <c r="QEJ2" s="425"/>
      <c r="QEK2" s="424"/>
      <c r="QEL2" s="424"/>
      <c r="QEM2" s="425"/>
      <c r="QEN2" s="425"/>
      <c r="QEO2" s="425"/>
      <c r="QEP2" s="425"/>
      <c r="QEQ2" s="425"/>
      <c r="QER2" s="425"/>
      <c r="QES2" s="424"/>
      <c r="QET2" s="424"/>
      <c r="QEU2" s="425"/>
      <c r="QEV2" s="425"/>
      <c r="QEW2" s="425"/>
      <c r="QEX2" s="425"/>
      <c r="QEY2" s="425"/>
      <c r="QEZ2" s="425"/>
      <c r="QFA2" s="424"/>
      <c r="QFB2" s="424"/>
      <c r="QFC2" s="425"/>
      <c r="QFD2" s="425"/>
      <c r="QFE2" s="425"/>
      <c r="QFF2" s="425"/>
      <c r="QFG2" s="425"/>
      <c r="QFH2" s="425"/>
      <c r="QFI2" s="424"/>
      <c r="QFJ2" s="424"/>
      <c r="QFK2" s="425"/>
      <c r="QFL2" s="425"/>
      <c r="QFM2" s="425"/>
      <c r="QFN2" s="425"/>
      <c r="QFO2" s="425"/>
      <c r="QFP2" s="425"/>
      <c r="QFQ2" s="424"/>
      <c r="QFR2" s="424"/>
      <c r="QFS2" s="425"/>
      <c r="QFT2" s="425"/>
      <c r="QFU2" s="425"/>
      <c r="QFV2" s="425"/>
      <c r="QFW2" s="425"/>
      <c r="QFX2" s="425"/>
      <c r="QFY2" s="424"/>
      <c r="QFZ2" s="424"/>
      <c r="QGA2" s="425"/>
      <c r="QGB2" s="425"/>
      <c r="QGC2" s="425"/>
      <c r="QGD2" s="425"/>
      <c r="QGE2" s="425"/>
      <c r="QGF2" s="425"/>
      <c r="QGG2" s="424"/>
      <c r="QGH2" s="424"/>
      <c r="QGI2" s="425"/>
      <c r="QGJ2" s="425"/>
      <c r="QGK2" s="425"/>
      <c r="QGL2" s="425"/>
      <c r="QGM2" s="425"/>
      <c r="QGN2" s="425"/>
      <c r="QGO2" s="424"/>
      <c r="QGP2" s="424"/>
      <c r="QGQ2" s="425"/>
      <c r="QGR2" s="425"/>
      <c r="QGS2" s="425"/>
      <c r="QGT2" s="425"/>
      <c r="QGU2" s="425"/>
      <c r="QGV2" s="425"/>
      <c r="QGW2" s="424"/>
      <c r="QGX2" s="424"/>
      <c r="QGY2" s="425"/>
      <c r="QGZ2" s="425"/>
      <c r="QHA2" s="425"/>
      <c r="QHB2" s="425"/>
      <c r="QHC2" s="425"/>
      <c r="QHD2" s="425"/>
      <c r="QHE2" s="424"/>
      <c r="QHF2" s="424"/>
      <c r="QHG2" s="425"/>
      <c r="QHH2" s="425"/>
      <c r="QHI2" s="425"/>
      <c r="QHJ2" s="425"/>
      <c r="QHK2" s="425"/>
      <c r="QHL2" s="425"/>
      <c r="QHM2" s="424"/>
      <c r="QHN2" s="424"/>
      <c r="QHO2" s="425"/>
      <c r="QHP2" s="425"/>
      <c r="QHQ2" s="425"/>
      <c r="QHR2" s="425"/>
      <c r="QHS2" s="425"/>
      <c r="QHT2" s="425"/>
      <c r="QHU2" s="424"/>
      <c r="QHV2" s="424"/>
      <c r="QHW2" s="425"/>
      <c r="QHX2" s="425"/>
      <c r="QHY2" s="425"/>
      <c r="QHZ2" s="425"/>
      <c r="QIA2" s="425"/>
      <c r="QIB2" s="425"/>
      <c r="QIC2" s="424"/>
      <c r="QID2" s="424"/>
      <c r="QIE2" s="425"/>
      <c r="QIF2" s="425"/>
      <c r="QIG2" s="425"/>
      <c r="QIH2" s="425"/>
      <c r="QII2" s="425"/>
      <c r="QIJ2" s="425"/>
      <c r="QIK2" s="424"/>
      <c r="QIL2" s="424"/>
      <c r="QIM2" s="425"/>
      <c r="QIN2" s="425"/>
      <c r="QIO2" s="425"/>
      <c r="QIP2" s="425"/>
      <c r="QIQ2" s="425"/>
      <c r="QIR2" s="425"/>
      <c r="QIS2" s="424"/>
      <c r="QIT2" s="424"/>
      <c r="QIU2" s="425"/>
      <c r="QIV2" s="425"/>
      <c r="QIW2" s="425"/>
      <c r="QIX2" s="425"/>
      <c r="QIY2" s="425"/>
      <c r="QIZ2" s="425"/>
      <c r="QJA2" s="424"/>
      <c r="QJB2" s="424"/>
      <c r="QJC2" s="425"/>
      <c r="QJD2" s="425"/>
      <c r="QJE2" s="425"/>
      <c r="QJF2" s="425"/>
      <c r="QJG2" s="425"/>
      <c r="QJH2" s="425"/>
      <c r="QJI2" s="424"/>
      <c r="QJJ2" s="424"/>
      <c r="QJK2" s="425"/>
      <c r="QJL2" s="425"/>
      <c r="QJM2" s="425"/>
      <c r="QJN2" s="425"/>
      <c r="QJO2" s="425"/>
      <c r="QJP2" s="425"/>
      <c r="QJQ2" s="424"/>
      <c r="QJR2" s="424"/>
      <c r="QJS2" s="425"/>
      <c r="QJT2" s="425"/>
      <c r="QJU2" s="425"/>
      <c r="QJV2" s="425"/>
      <c r="QJW2" s="425"/>
      <c r="QJX2" s="425"/>
      <c r="QJY2" s="424"/>
      <c r="QJZ2" s="424"/>
      <c r="QKA2" s="425"/>
      <c r="QKB2" s="425"/>
      <c r="QKC2" s="425"/>
      <c r="QKD2" s="425"/>
      <c r="QKE2" s="425"/>
      <c r="QKF2" s="425"/>
      <c r="QKG2" s="424"/>
      <c r="QKH2" s="424"/>
      <c r="QKI2" s="425"/>
      <c r="QKJ2" s="425"/>
      <c r="QKK2" s="425"/>
      <c r="QKL2" s="425"/>
      <c r="QKM2" s="425"/>
      <c r="QKN2" s="425"/>
      <c r="QKO2" s="424"/>
      <c r="QKP2" s="424"/>
      <c r="QKQ2" s="425"/>
      <c r="QKR2" s="425"/>
      <c r="QKS2" s="425"/>
      <c r="QKT2" s="425"/>
      <c r="QKU2" s="425"/>
      <c r="QKV2" s="425"/>
      <c r="QKW2" s="424"/>
      <c r="QKX2" s="424"/>
      <c r="QKY2" s="425"/>
      <c r="QKZ2" s="425"/>
      <c r="QLA2" s="425"/>
      <c r="QLB2" s="425"/>
      <c r="QLC2" s="425"/>
      <c r="QLD2" s="425"/>
      <c r="QLE2" s="424"/>
      <c r="QLF2" s="424"/>
      <c r="QLG2" s="425"/>
      <c r="QLH2" s="425"/>
      <c r="QLI2" s="425"/>
      <c r="QLJ2" s="425"/>
      <c r="QLK2" s="425"/>
      <c r="QLL2" s="425"/>
      <c r="QLM2" s="424"/>
      <c r="QLN2" s="424"/>
      <c r="QLO2" s="425"/>
      <c r="QLP2" s="425"/>
      <c r="QLQ2" s="425"/>
      <c r="QLR2" s="425"/>
      <c r="QLS2" s="425"/>
      <c r="QLT2" s="425"/>
      <c r="QLU2" s="424"/>
      <c r="QLV2" s="424"/>
      <c r="QLW2" s="425"/>
      <c r="QLX2" s="425"/>
      <c r="QLY2" s="425"/>
      <c r="QLZ2" s="425"/>
      <c r="QMA2" s="425"/>
      <c r="QMB2" s="425"/>
      <c r="QMC2" s="424"/>
      <c r="QMD2" s="424"/>
      <c r="QME2" s="425"/>
      <c r="QMF2" s="425"/>
      <c r="QMG2" s="425"/>
      <c r="QMH2" s="425"/>
      <c r="QMI2" s="425"/>
      <c r="QMJ2" s="425"/>
      <c r="QMK2" s="424"/>
      <c r="QML2" s="424"/>
      <c r="QMM2" s="425"/>
      <c r="QMN2" s="425"/>
      <c r="QMO2" s="425"/>
      <c r="QMP2" s="425"/>
      <c r="QMQ2" s="425"/>
      <c r="QMR2" s="425"/>
      <c r="QMS2" s="424"/>
      <c r="QMT2" s="424"/>
      <c r="QMU2" s="425"/>
      <c r="QMV2" s="425"/>
      <c r="QMW2" s="425"/>
      <c r="QMX2" s="425"/>
      <c r="QMY2" s="425"/>
      <c r="QMZ2" s="425"/>
      <c r="QNA2" s="424"/>
      <c r="QNB2" s="424"/>
      <c r="QNC2" s="425"/>
      <c r="QND2" s="425"/>
      <c r="QNE2" s="425"/>
      <c r="QNF2" s="425"/>
      <c r="QNG2" s="425"/>
      <c r="QNH2" s="425"/>
      <c r="QNI2" s="424"/>
      <c r="QNJ2" s="424"/>
      <c r="QNK2" s="425"/>
      <c r="QNL2" s="425"/>
      <c r="QNM2" s="425"/>
      <c r="QNN2" s="425"/>
      <c r="QNO2" s="425"/>
      <c r="QNP2" s="425"/>
      <c r="QNQ2" s="424"/>
      <c r="QNR2" s="424"/>
      <c r="QNS2" s="425"/>
      <c r="QNT2" s="425"/>
      <c r="QNU2" s="425"/>
      <c r="QNV2" s="425"/>
      <c r="QNW2" s="425"/>
      <c r="QNX2" s="425"/>
      <c r="QNY2" s="424"/>
      <c r="QNZ2" s="424"/>
      <c r="QOA2" s="425"/>
      <c r="QOB2" s="425"/>
      <c r="QOC2" s="425"/>
      <c r="QOD2" s="425"/>
      <c r="QOE2" s="425"/>
      <c r="QOF2" s="425"/>
      <c r="QOG2" s="424"/>
      <c r="QOH2" s="424"/>
      <c r="QOI2" s="425"/>
      <c r="QOJ2" s="425"/>
      <c r="QOK2" s="425"/>
      <c r="QOL2" s="425"/>
      <c r="QOM2" s="425"/>
      <c r="QON2" s="425"/>
      <c r="QOO2" s="424"/>
      <c r="QOP2" s="424"/>
      <c r="QOQ2" s="425"/>
      <c r="QOR2" s="425"/>
      <c r="QOS2" s="425"/>
      <c r="QOT2" s="425"/>
      <c r="QOU2" s="425"/>
      <c r="QOV2" s="425"/>
      <c r="QOW2" s="424"/>
      <c r="QOX2" s="424"/>
      <c r="QOY2" s="425"/>
      <c r="QOZ2" s="425"/>
      <c r="QPA2" s="425"/>
      <c r="QPB2" s="425"/>
      <c r="QPC2" s="425"/>
      <c r="QPD2" s="425"/>
      <c r="QPE2" s="424"/>
      <c r="QPF2" s="424"/>
      <c r="QPG2" s="425"/>
      <c r="QPH2" s="425"/>
      <c r="QPI2" s="425"/>
      <c r="QPJ2" s="425"/>
      <c r="QPK2" s="425"/>
      <c r="QPL2" s="425"/>
      <c r="QPM2" s="424"/>
      <c r="QPN2" s="424"/>
      <c r="QPO2" s="425"/>
      <c r="QPP2" s="425"/>
      <c r="QPQ2" s="425"/>
      <c r="QPR2" s="425"/>
      <c r="QPS2" s="425"/>
      <c r="QPT2" s="425"/>
      <c r="QPU2" s="424"/>
      <c r="QPV2" s="424"/>
      <c r="QPW2" s="425"/>
      <c r="QPX2" s="425"/>
      <c r="QPY2" s="425"/>
      <c r="QPZ2" s="425"/>
      <c r="QQA2" s="425"/>
      <c r="QQB2" s="425"/>
      <c r="QQC2" s="424"/>
      <c r="QQD2" s="424"/>
      <c r="QQE2" s="425"/>
      <c r="QQF2" s="425"/>
      <c r="QQG2" s="425"/>
      <c r="QQH2" s="425"/>
      <c r="QQI2" s="425"/>
      <c r="QQJ2" s="425"/>
      <c r="QQK2" s="424"/>
      <c r="QQL2" s="424"/>
      <c r="QQM2" s="425"/>
      <c r="QQN2" s="425"/>
      <c r="QQO2" s="425"/>
      <c r="QQP2" s="425"/>
      <c r="QQQ2" s="425"/>
      <c r="QQR2" s="425"/>
      <c r="QQS2" s="424"/>
      <c r="QQT2" s="424"/>
      <c r="QQU2" s="425"/>
      <c r="QQV2" s="425"/>
      <c r="QQW2" s="425"/>
      <c r="QQX2" s="425"/>
      <c r="QQY2" s="425"/>
      <c r="QQZ2" s="425"/>
      <c r="QRA2" s="424"/>
      <c r="QRB2" s="424"/>
      <c r="QRC2" s="425"/>
      <c r="QRD2" s="425"/>
      <c r="QRE2" s="425"/>
      <c r="QRF2" s="425"/>
      <c r="QRG2" s="425"/>
      <c r="QRH2" s="425"/>
      <c r="QRI2" s="424"/>
      <c r="QRJ2" s="424"/>
      <c r="QRK2" s="425"/>
      <c r="QRL2" s="425"/>
      <c r="QRM2" s="425"/>
      <c r="QRN2" s="425"/>
      <c r="QRO2" s="425"/>
      <c r="QRP2" s="425"/>
      <c r="QRQ2" s="424"/>
      <c r="QRR2" s="424"/>
      <c r="QRS2" s="425"/>
      <c r="QRT2" s="425"/>
      <c r="QRU2" s="425"/>
      <c r="QRV2" s="425"/>
      <c r="QRW2" s="425"/>
      <c r="QRX2" s="425"/>
      <c r="QRY2" s="424"/>
      <c r="QRZ2" s="424"/>
      <c r="QSA2" s="425"/>
      <c r="QSB2" s="425"/>
      <c r="QSC2" s="425"/>
      <c r="QSD2" s="425"/>
      <c r="QSE2" s="425"/>
      <c r="QSF2" s="425"/>
      <c r="QSG2" s="424"/>
      <c r="QSH2" s="424"/>
      <c r="QSI2" s="425"/>
      <c r="QSJ2" s="425"/>
      <c r="QSK2" s="425"/>
      <c r="QSL2" s="425"/>
      <c r="QSM2" s="425"/>
      <c r="QSN2" s="425"/>
      <c r="QSO2" s="424"/>
      <c r="QSP2" s="424"/>
      <c r="QSQ2" s="425"/>
      <c r="QSR2" s="425"/>
      <c r="QSS2" s="425"/>
      <c r="QST2" s="425"/>
      <c r="QSU2" s="425"/>
      <c r="QSV2" s="425"/>
      <c r="QSW2" s="424"/>
      <c r="QSX2" s="424"/>
      <c r="QSY2" s="425"/>
      <c r="QSZ2" s="425"/>
      <c r="QTA2" s="425"/>
      <c r="QTB2" s="425"/>
      <c r="QTC2" s="425"/>
      <c r="QTD2" s="425"/>
      <c r="QTE2" s="424"/>
      <c r="QTF2" s="424"/>
      <c r="QTG2" s="425"/>
      <c r="QTH2" s="425"/>
      <c r="QTI2" s="425"/>
      <c r="QTJ2" s="425"/>
      <c r="QTK2" s="425"/>
      <c r="QTL2" s="425"/>
      <c r="QTM2" s="424"/>
      <c r="QTN2" s="424"/>
      <c r="QTO2" s="425"/>
      <c r="QTP2" s="425"/>
      <c r="QTQ2" s="425"/>
      <c r="QTR2" s="425"/>
      <c r="QTS2" s="425"/>
      <c r="QTT2" s="425"/>
      <c r="QTU2" s="424"/>
      <c r="QTV2" s="424"/>
      <c r="QTW2" s="425"/>
      <c r="QTX2" s="425"/>
      <c r="QTY2" s="425"/>
      <c r="QTZ2" s="425"/>
      <c r="QUA2" s="425"/>
      <c r="QUB2" s="425"/>
      <c r="QUC2" s="424"/>
      <c r="QUD2" s="424"/>
      <c r="QUE2" s="425"/>
      <c r="QUF2" s="425"/>
      <c r="QUG2" s="425"/>
      <c r="QUH2" s="425"/>
      <c r="QUI2" s="425"/>
      <c r="QUJ2" s="425"/>
      <c r="QUK2" s="424"/>
      <c r="QUL2" s="424"/>
      <c r="QUM2" s="425"/>
      <c r="QUN2" s="425"/>
      <c r="QUO2" s="425"/>
      <c r="QUP2" s="425"/>
      <c r="QUQ2" s="425"/>
      <c r="QUR2" s="425"/>
      <c r="QUS2" s="424"/>
      <c r="QUT2" s="424"/>
      <c r="QUU2" s="425"/>
      <c r="QUV2" s="425"/>
      <c r="QUW2" s="425"/>
      <c r="QUX2" s="425"/>
      <c r="QUY2" s="425"/>
      <c r="QUZ2" s="425"/>
      <c r="QVA2" s="424"/>
      <c r="QVB2" s="424"/>
      <c r="QVC2" s="425"/>
      <c r="QVD2" s="425"/>
      <c r="QVE2" s="425"/>
      <c r="QVF2" s="425"/>
      <c r="QVG2" s="425"/>
      <c r="QVH2" s="425"/>
      <c r="QVI2" s="424"/>
      <c r="QVJ2" s="424"/>
      <c r="QVK2" s="425"/>
      <c r="QVL2" s="425"/>
      <c r="QVM2" s="425"/>
      <c r="QVN2" s="425"/>
      <c r="QVO2" s="425"/>
      <c r="QVP2" s="425"/>
      <c r="QVQ2" s="424"/>
      <c r="QVR2" s="424"/>
      <c r="QVS2" s="425"/>
      <c r="QVT2" s="425"/>
      <c r="QVU2" s="425"/>
      <c r="QVV2" s="425"/>
      <c r="QVW2" s="425"/>
      <c r="QVX2" s="425"/>
      <c r="QVY2" s="424"/>
      <c r="QVZ2" s="424"/>
      <c r="QWA2" s="425"/>
      <c r="QWB2" s="425"/>
      <c r="QWC2" s="425"/>
      <c r="QWD2" s="425"/>
      <c r="QWE2" s="425"/>
      <c r="QWF2" s="425"/>
      <c r="QWG2" s="424"/>
      <c r="QWH2" s="424"/>
      <c r="QWI2" s="425"/>
      <c r="QWJ2" s="425"/>
      <c r="QWK2" s="425"/>
      <c r="QWL2" s="425"/>
      <c r="QWM2" s="425"/>
      <c r="QWN2" s="425"/>
      <c r="QWO2" s="424"/>
      <c r="QWP2" s="424"/>
      <c r="QWQ2" s="425"/>
      <c r="QWR2" s="425"/>
      <c r="QWS2" s="425"/>
      <c r="QWT2" s="425"/>
      <c r="QWU2" s="425"/>
      <c r="QWV2" s="425"/>
      <c r="QWW2" s="424"/>
      <c r="QWX2" s="424"/>
      <c r="QWY2" s="425"/>
      <c r="QWZ2" s="425"/>
      <c r="QXA2" s="425"/>
      <c r="QXB2" s="425"/>
      <c r="QXC2" s="425"/>
      <c r="QXD2" s="425"/>
      <c r="QXE2" s="424"/>
      <c r="QXF2" s="424"/>
      <c r="QXG2" s="425"/>
      <c r="QXH2" s="425"/>
      <c r="QXI2" s="425"/>
      <c r="QXJ2" s="425"/>
      <c r="QXK2" s="425"/>
      <c r="QXL2" s="425"/>
      <c r="QXM2" s="424"/>
      <c r="QXN2" s="424"/>
      <c r="QXO2" s="425"/>
      <c r="QXP2" s="425"/>
      <c r="QXQ2" s="425"/>
      <c r="QXR2" s="425"/>
      <c r="QXS2" s="425"/>
      <c r="QXT2" s="425"/>
      <c r="QXU2" s="424"/>
      <c r="QXV2" s="424"/>
      <c r="QXW2" s="425"/>
      <c r="QXX2" s="425"/>
      <c r="QXY2" s="425"/>
      <c r="QXZ2" s="425"/>
      <c r="QYA2" s="425"/>
      <c r="QYB2" s="425"/>
      <c r="QYC2" s="424"/>
      <c r="QYD2" s="424"/>
      <c r="QYE2" s="425"/>
      <c r="QYF2" s="425"/>
      <c r="QYG2" s="425"/>
      <c r="QYH2" s="425"/>
      <c r="QYI2" s="425"/>
      <c r="QYJ2" s="425"/>
      <c r="QYK2" s="424"/>
      <c r="QYL2" s="424"/>
      <c r="QYM2" s="425"/>
      <c r="QYN2" s="425"/>
      <c r="QYO2" s="425"/>
      <c r="QYP2" s="425"/>
      <c r="QYQ2" s="425"/>
      <c r="QYR2" s="425"/>
      <c r="QYS2" s="424"/>
      <c r="QYT2" s="424"/>
      <c r="QYU2" s="425"/>
      <c r="QYV2" s="425"/>
      <c r="QYW2" s="425"/>
      <c r="QYX2" s="425"/>
      <c r="QYY2" s="425"/>
      <c r="QYZ2" s="425"/>
      <c r="QZA2" s="424"/>
      <c r="QZB2" s="424"/>
      <c r="QZC2" s="425"/>
      <c r="QZD2" s="425"/>
      <c r="QZE2" s="425"/>
      <c r="QZF2" s="425"/>
      <c r="QZG2" s="425"/>
      <c r="QZH2" s="425"/>
      <c r="QZI2" s="424"/>
      <c r="QZJ2" s="424"/>
      <c r="QZK2" s="425"/>
      <c r="QZL2" s="425"/>
      <c r="QZM2" s="425"/>
      <c r="QZN2" s="425"/>
      <c r="QZO2" s="425"/>
      <c r="QZP2" s="425"/>
      <c r="QZQ2" s="424"/>
      <c r="QZR2" s="424"/>
      <c r="QZS2" s="425"/>
      <c r="QZT2" s="425"/>
      <c r="QZU2" s="425"/>
      <c r="QZV2" s="425"/>
      <c r="QZW2" s="425"/>
      <c r="QZX2" s="425"/>
      <c r="QZY2" s="424"/>
      <c r="QZZ2" s="424"/>
      <c r="RAA2" s="425"/>
      <c r="RAB2" s="425"/>
      <c r="RAC2" s="425"/>
      <c r="RAD2" s="425"/>
      <c r="RAE2" s="425"/>
      <c r="RAF2" s="425"/>
      <c r="RAG2" s="424"/>
      <c r="RAH2" s="424"/>
      <c r="RAI2" s="425"/>
      <c r="RAJ2" s="425"/>
      <c r="RAK2" s="425"/>
      <c r="RAL2" s="425"/>
      <c r="RAM2" s="425"/>
      <c r="RAN2" s="425"/>
      <c r="RAO2" s="424"/>
      <c r="RAP2" s="424"/>
      <c r="RAQ2" s="425"/>
      <c r="RAR2" s="425"/>
      <c r="RAS2" s="425"/>
      <c r="RAT2" s="425"/>
      <c r="RAU2" s="425"/>
      <c r="RAV2" s="425"/>
      <c r="RAW2" s="424"/>
      <c r="RAX2" s="424"/>
      <c r="RAY2" s="425"/>
      <c r="RAZ2" s="425"/>
      <c r="RBA2" s="425"/>
      <c r="RBB2" s="425"/>
      <c r="RBC2" s="425"/>
      <c r="RBD2" s="425"/>
      <c r="RBE2" s="424"/>
      <c r="RBF2" s="424"/>
      <c r="RBG2" s="425"/>
      <c r="RBH2" s="425"/>
      <c r="RBI2" s="425"/>
      <c r="RBJ2" s="425"/>
      <c r="RBK2" s="425"/>
      <c r="RBL2" s="425"/>
      <c r="RBM2" s="424"/>
      <c r="RBN2" s="424"/>
      <c r="RBO2" s="425"/>
      <c r="RBP2" s="425"/>
      <c r="RBQ2" s="425"/>
      <c r="RBR2" s="425"/>
      <c r="RBS2" s="425"/>
      <c r="RBT2" s="425"/>
      <c r="RBU2" s="424"/>
      <c r="RBV2" s="424"/>
      <c r="RBW2" s="425"/>
      <c r="RBX2" s="425"/>
      <c r="RBY2" s="425"/>
      <c r="RBZ2" s="425"/>
      <c r="RCA2" s="425"/>
      <c r="RCB2" s="425"/>
      <c r="RCC2" s="424"/>
      <c r="RCD2" s="424"/>
      <c r="RCE2" s="425"/>
      <c r="RCF2" s="425"/>
      <c r="RCG2" s="425"/>
      <c r="RCH2" s="425"/>
      <c r="RCI2" s="425"/>
      <c r="RCJ2" s="425"/>
      <c r="RCK2" s="424"/>
      <c r="RCL2" s="424"/>
      <c r="RCM2" s="425"/>
      <c r="RCN2" s="425"/>
      <c r="RCO2" s="425"/>
      <c r="RCP2" s="425"/>
      <c r="RCQ2" s="425"/>
      <c r="RCR2" s="425"/>
      <c r="RCS2" s="424"/>
      <c r="RCT2" s="424"/>
      <c r="RCU2" s="425"/>
      <c r="RCV2" s="425"/>
      <c r="RCW2" s="425"/>
      <c r="RCX2" s="425"/>
      <c r="RCY2" s="425"/>
      <c r="RCZ2" s="425"/>
      <c r="RDA2" s="424"/>
      <c r="RDB2" s="424"/>
      <c r="RDC2" s="425"/>
      <c r="RDD2" s="425"/>
      <c r="RDE2" s="425"/>
      <c r="RDF2" s="425"/>
      <c r="RDG2" s="425"/>
      <c r="RDH2" s="425"/>
      <c r="RDI2" s="424"/>
      <c r="RDJ2" s="424"/>
      <c r="RDK2" s="425"/>
      <c r="RDL2" s="425"/>
      <c r="RDM2" s="425"/>
      <c r="RDN2" s="425"/>
      <c r="RDO2" s="425"/>
      <c r="RDP2" s="425"/>
      <c r="RDQ2" s="424"/>
      <c r="RDR2" s="424"/>
      <c r="RDS2" s="425"/>
      <c r="RDT2" s="425"/>
      <c r="RDU2" s="425"/>
      <c r="RDV2" s="425"/>
      <c r="RDW2" s="425"/>
      <c r="RDX2" s="425"/>
      <c r="RDY2" s="424"/>
      <c r="RDZ2" s="424"/>
      <c r="REA2" s="425"/>
      <c r="REB2" s="425"/>
      <c r="REC2" s="425"/>
      <c r="RED2" s="425"/>
      <c r="REE2" s="425"/>
      <c r="REF2" s="425"/>
      <c r="REG2" s="424"/>
      <c r="REH2" s="424"/>
      <c r="REI2" s="425"/>
      <c r="REJ2" s="425"/>
      <c r="REK2" s="425"/>
      <c r="REL2" s="425"/>
      <c r="REM2" s="425"/>
      <c r="REN2" s="425"/>
      <c r="REO2" s="424"/>
      <c r="REP2" s="424"/>
      <c r="REQ2" s="425"/>
      <c r="RER2" s="425"/>
      <c r="RES2" s="425"/>
      <c r="RET2" s="425"/>
      <c r="REU2" s="425"/>
      <c r="REV2" s="425"/>
      <c r="REW2" s="424"/>
      <c r="REX2" s="424"/>
      <c r="REY2" s="425"/>
      <c r="REZ2" s="425"/>
      <c r="RFA2" s="425"/>
      <c r="RFB2" s="425"/>
      <c r="RFC2" s="425"/>
      <c r="RFD2" s="425"/>
      <c r="RFE2" s="424"/>
      <c r="RFF2" s="424"/>
      <c r="RFG2" s="425"/>
      <c r="RFH2" s="425"/>
      <c r="RFI2" s="425"/>
      <c r="RFJ2" s="425"/>
      <c r="RFK2" s="425"/>
      <c r="RFL2" s="425"/>
      <c r="RFM2" s="424"/>
      <c r="RFN2" s="424"/>
      <c r="RFO2" s="425"/>
      <c r="RFP2" s="425"/>
      <c r="RFQ2" s="425"/>
      <c r="RFR2" s="425"/>
      <c r="RFS2" s="425"/>
      <c r="RFT2" s="425"/>
      <c r="RFU2" s="424"/>
      <c r="RFV2" s="424"/>
      <c r="RFW2" s="425"/>
      <c r="RFX2" s="425"/>
      <c r="RFY2" s="425"/>
      <c r="RFZ2" s="425"/>
      <c r="RGA2" s="425"/>
      <c r="RGB2" s="425"/>
      <c r="RGC2" s="424"/>
      <c r="RGD2" s="424"/>
      <c r="RGE2" s="425"/>
      <c r="RGF2" s="425"/>
      <c r="RGG2" s="425"/>
      <c r="RGH2" s="425"/>
      <c r="RGI2" s="425"/>
      <c r="RGJ2" s="425"/>
      <c r="RGK2" s="424"/>
      <c r="RGL2" s="424"/>
      <c r="RGM2" s="425"/>
      <c r="RGN2" s="425"/>
      <c r="RGO2" s="425"/>
      <c r="RGP2" s="425"/>
      <c r="RGQ2" s="425"/>
      <c r="RGR2" s="425"/>
      <c r="RGS2" s="424"/>
      <c r="RGT2" s="424"/>
      <c r="RGU2" s="425"/>
      <c r="RGV2" s="425"/>
      <c r="RGW2" s="425"/>
      <c r="RGX2" s="425"/>
      <c r="RGY2" s="425"/>
      <c r="RGZ2" s="425"/>
      <c r="RHA2" s="424"/>
      <c r="RHB2" s="424"/>
      <c r="RHC2" s="425"/>
      <c r="RHD2" s="425"/>
      <c r="RHE2" s="425"/>
      <c r="RHF2" s="425"/>
      <c r="RHG2" s="425"/>
      <c r="RHH2" s="425"/>
      <c r="RHI2" s="424"/>
      <c r="RHJ2" s="424"/>
      <c r="RHK2" s="425"/>
      <c r="RHL2" s="425"/>
      <c r="RHM2" s="425"/>
      <c r="RHN2" s="425"/>
      <c r="RHO2" s="425"/>
      <c r="RHP2" s="425"/>
      <c r="RHQ2" s="424"/>
      <c r="RHR2" s="424"/>
      <c r="RHS2" s="425"/>
      <c r="RHT2" s="425"/>
      <c r="RHU2" s="425"/>
      <c r="RHV2" s="425"/>
      <c r="RHW2" s="425"/>
      <c r="RHX2" s="425"/>
      <c r="RHY2" s="424"/>
      <c r="RHZ2" s="424"/>
      <c r="RIA2" s="425"/>
      <c r="RIB2" s="425"/>
      <c r="RIC2" s="425"/>
      <c r="RID2" s="425"/>
      <c r="RIE2" s="425"/>
      <c r="RIF2" s="425"/>
      <c r="RIG2" s="424"/>
      <c r="RIH2" s="424"/>
      <c r="RII2" s="425"/>
      <c r="RIJ2" s="425"/>
      <c r="RIK2" s="425"/>
      <c r="RIL2" s="425"/>
      <c r="RIM2" s="425"/>
      <c r="RIN2" s="425"/>
      <c r="RIO2" s="424"/>
      <c r="RIP2" s="424"/>
      <c r="RIQ2" s="425"/>
      <c r="RIR2" s="425"/>
      <c r="RIS2" s="425"/>
      <c r="RIT2" s="425"/>
      <c r="RIU2" s="425"/>
      <c r="RIV2" s="425"/>
      <c r="RIW2" s="424"/>
      <c r="RIX2" s="424"/>
      <c r="RIY2" s="425"/>
      <c r="RIZ2" s="425"/>
      <c r="RJA2" s="425"/>
      <c r="RJB2" s="425"/>
      <c r="RJC2" s="425"/>
      <c r="RJD2" s="425"/>
      <c r="RJE2" s="424"/>
      <c r="RJF2" s="424"/>
      <c r="RJG2" s="425"/>
      <c r="RJH2" s="425"/>
      <c r="RJI2" s="425"/>
      <c r="RJJ2" s="425"/>
      <c r="RJK2" s="425"/>
      <c r="RJL2" s="425"/>
      <c r="RJM2" s="424"/>
      <c r="RJN2" s="424"/>
      <c r="RJO2" s="425"/>
      <c r="RJP2" s="425"/>
      <c r="RJQ2" s="425"/>
      <c r="RJR2" s="425"/>
      <c r="RJS2" s="425"/>
      <c r="RJT2" s="425"/>
      <c r="RJU2" s="424"/>
      <c r="RJV2" s="424"/>
      <c r="RJW2" s="425"/>
      <c r="RJX2" s="425"/>
      <c r="RJY2" s="425"/>
      <c r="RJZ2" s="425"/>
      <c r="RKA2" s="425"/>
      <c r="RKB2" s="425"/>
      <c r="RKC2" s="424"/>
      <c r="RKD2" s="424"/>
      <c r="RKE2" s="425"/>
      <c r="RKF2" s="425"/>
      <c r="RKG2" s="425"/>
      <c r="RKH2" s="425"/>
      <c r="RKI2" s="425"/>
      <c r="RKJ2" s="425"/>
      <c r="RKK2" s="424"/>
      <c r="RKL2" s="424"/>
      <c r="RKM2" s="425"/>
      <c r="RKN2" s="425"/>
      <c r="RKO2" s="425"/>
      <c r="RKP2" s="425"/>
      <c r="RKQ2" s="425"/>
      <c r="RKR2" s="425"/>
      <c r="RKS2" s="424"/>
      <c r="RKT2" s="424"/>
      <c r="RKU2" s="425"/>
      <c r="RKV2" s="425"/>
      <c r="RKW2" s="425"/>
      <c r="RKX2" s="425"/>
      <c r="RKY2" s="425"/>
      <c r="RKZ2" s="425"/>
      <c r="RLA2" s="424"/>
      <c r="RLB2" s="424"/>
      <c r="RLC2" s="425"/>
      <c r="RLD2" s="425"/>
      <c r="RLE2" s="425"/>
      <c r="RLF2" s="425"/>
      <c r="RLG2" s="425"/>
      <c r="RLH2" s="425"/>
      <c r="RLI2" s="424"/>
      <c r="RLJ2" s="424"/>
      <c r="RLK2" s="425"/>
      <c r="RLL2" s="425"/>
      <c r="RLM2" s="425"/>
      <c r="RLN2" s="425"/>
      <c r="RLO2" s="425"/>
      <c r="RLP2" s="425"/>
      <c r="RLQ2" s="424"/>
      <c r="RLR2" s="424"/>
      <c r="RLS2" s="425"/>
      <c r="RLT2" s="425"/>
      <c r="RLU2" s="425"/>
      <c r="RLV2" s="425"/>
      <c r="RLW2" s="425"/>
      <c r="RLX2" s="425"/>
      <c r="RLY2" s="424"/>
      <c r="RLZ2" s="424"/>
      <c r="RMA2" s="425"/>
      <c r="RMB2" s="425"/>
      <c r="RMC2" s="425"/>
      <c r="RMD2" s="425"/>
      <c r="RME2" s="425"/>
      <c r="RMF2" s="425"/>
      <c r="RMG2" s="424"/>
      <c r="RMH2" s="424"/>
      <c r="RMI2" s="425"/>
      <c r="RMJ2" s="425"/>
      <c r="RMK2" s="425"/>
      <c r="RML2" s="425"/>
      <c r="RMM2" s="425"/>
      <c r="RMN2" s="425"/>
      <c r="RMO2" s="424"/>
      <c r="RMP2" s="424"/>
      <c r="RMQ2" s="425"/>
      <c r="RMR2" s="425"/>
      <c r="RMS2" s="425"/>
      <c r="RMT2" s="425"/>
      <c r="RMU2" s="425"/>
      <c r="RMV2" s="425"/>
      <c r="RMW2" s="424"/>
      <c r="RMX2" s="424"/>
      <c r="RMY2" s="425"/>
      <c r="RMZ2" s="425"/>
      <c r="RNA2" s="425"/>
      <c r="RNB2" s="425"/>
      <c r="RNC2" s="425"/>
      <c r="RND2" s="425"/>
      <c r="RNE2" s="424"/>
      <c r="RNF2" s="424"/>
      <c r="RNG2" s="425"/>
      <c r="RNH2" s="425"/>
      <c r="RNI2" s="425"/>
      <c r="RNJ2" s="425"/>
      <c r="RNK2" s="425"/>
      <c r="RNL2" s="425"/>
      <c r="RNM2" s="424"/>
      <c r="RNN2" s="424"/>
      <c r="RNO2" s="425"/>
      <c r="RNP2" s="425"/>
      <c r="RNQ2" s="425"/>
      <c r="RNR2" s="425"/>
      <c r="RNS2" s="425"/>
      <c r="RNT2" s="425"/>
      <c r="RNU2" s="424"/>
      <c r="RNV2" s="424"/>
      <c r="RNW2" s="425"/>
      <c r="RNX2" s="425"/>
      <c r="RNY2" s="425"/>
      <c r="RNZ2" s="425"/>
      <c r="ROA2" s="425"/>
      <c r="ROB2" s="425"/>
      <c r="ROC2" s="424"/>
      <c r="ROD2" s="424"/>
      <c r="ROE2" s="425"/>
      <c r="ROF2" s="425"/>
      <c r="ROG2" s="425"/>
      <c r="ROH2" s="425"/>
      <c r="ROI2" s="425"/>
      <c r="ROJ2" s="425"/>
      <c r="ROK2" s="424"/>
      <c r="ROL2" s="424"/>
      <c r="ROM2" s="425"/>
      <c r="RON2" s="425"/>
      <c r="ROO2" s="425"/>
      <c r="ROP2" s="425"/>
      <c r="ROQ2" s="425"/>
      <c r="ROR2" s="425"/>
      <c r="ROS2" s="424"/>
      <c r="ROT2" s="424"/>
      <c r="ROU2" s="425"/>
      <c r="ROV2" s="425"/>
      <c r="ROW2" s="425"/>
      <c r="ROX2" s="425"/>
      <c r="ROY2" s="425"/>
      <c r="ROZ2" s="425"/>
      <c r="RPA2" s="424"/>
      <c r="RPB2" s="424"/>
      <c r="RPC2" s="425"/>
      <c r="RPD2" s="425"/>
      <c r="RPE2" s="425"/>
      <c r="RPF2" s="425"/>
      <c r="RPG2" s="425"/>
      <c r="RPH2" s="425"/>
      <c r="RPI2" s="424"/>
      <c r="RPJ2" s="424"/>
      <c r="RPK2" s="425"/>
      <c r="RPL2" s="425"/>
      <c r="RPM2" s="425"/>
      <c r="RPN2" s="425"/>
      <c r="RPO2" s="425"/>
      <c r="RPP2" s="425"/>
      <c r="RPQ2" s="424"/>
      <c r="RPR2" s="424"/>
      <c r="RPS2" s="425"/>
      <c r="RPT2" s="425"/>
      <c r="RPU2" s="425"/>
      <c r="RPV2" s="425"/>
      <c r="RPW2" s="425"/>
      <c r="RPX2" s="425"/>
      <c r="RPY2" s="424"/>
      <c r="RPZ2" s="424"/>
      <c r="RQA2" s="425"/>
      <c r="RQB2" s="425"/>
      <c r="RQC2" s="425"/>
      <c r="RQD2" s="425"/>
      <c r="RQE2" s="425"/>
      <c r="RQF2" s="425"/>
      <c r="RQG2" s="424"/>
      <c r="RQH2" s="424"/>
      <c r="RQI2" s="425"/>
      <c r="RQJ2" s="425"/>
      <c r="RQK2" s="425"/>
      <c r="RQL2" s="425"/>
      <c r="RQM2" s="425"/>
      <c r="RQN2" s="425"/>
      <c r="RQO2" s="424"/>
      <c r="RQP2" s="424"/>
      <c r="RQQ2" s="425"/>
      <c r="RQR2" s="425"/>
      <c r="RQS2" s="425"/>
      <c r="RQT2" s="425"/>
      <c r="RQU2" s="425"/>
      <c r="RQV2" s="425"/>
      <c r="RQW2" s="424"/>
      <c r="RQX2" s="424"/>
      <c r="RQY2" s="425"/>
      <c r="RQZ2" s="425"/>
      <c r="RRA2" s="425"/>
      <c r="RRB2" s="425"/>
      <c r="RRC2" s="425"/>
      <c r="RRD2" s="425"/>
      <c r="RRE2" s="424"/>
      <c r="RRF2" s="424"/>
      <c r="RRG2" s="425"/>
      <c r="RRH2" s="425"/>
      <c r="RRI2" s="425"/>
      <c r="RRJ2" s="425"/>
      <c r="RRK2" s="425"/>
      <c r="RRL2" s="425"/>
      <c r="RRM2" s="424"/>
      <c r="RRN2" s="424"/>
      <c r="RRO2" s="425"/>
      <c r="RRP2" s="425"/>
      <c r="RRQ2" s="425"/>
      <c r="RRR2" s="425"/>
      <c r="RRS2" s="425"/>
      <c r="RRT2" s="425"/>
      <c r="RRU2" s="424"/>
      <c r="RRV2" s="424"/>
      <c r="RRW2" s="425"/>
      <c r="RRX2" s="425"/>
      <c r="RRY2" s="425"/>
      <c r="RRZ2" s="425"/>
      <c r="RSA2" s="425"/>
      <c r="RSB2" s="425"/>
      <c r="RSC2" s="424"/>
      <c r="RSD2" s="424"/>
      <c r="RSE2" s="425"/>
      <c r="RSF2" s="425"/>
      <c r="RSG2" s="425"/>
      <c r="RSH2" s="425"/>
      <c r="RSI2" s="425"/>
      <c r="RSJ2" s="425"/>
      <c r="RSK2" s="424"/>
      <c r="RSL2" s="424"/>
      <c r="RSM2" s="425"/>
      <c r="RSN2" s="425"/>
      <c r="RSO2" s="425"/>
      <c r="RSP2" s="425"/>
      <c r="RSQ2" s="425"/>
      <c r="RSR2" s="425"/>
      <c r="RSS2" s="424"/>
      <c r="RST2" s="424"/>
      <c r="RSU2" s="425"/>
      <c r="RSV2" s="425"/>
      <c r="RSW2" s="425"/>
      <c r="RSX2" s="425"/>
      <c r="RSY2" s="425"/>
      <c r="RSZ2" s="425"/>
      <c r="RTA2" s="424"/>
      <c r="RTB2" s="424"/>
      <c r="RTC2" s="425"/>
      <c r="RTD2" s="425"/>
      <c r="RTE2" s="425"/>
      <c r="RTF2" s="425"/>
      <c r="RTG2" s="425"/>
      <c r="RTH2" s="425"/>
      <c r="RTI2" s="424"/>
      <c r="RTJ2" s="424"/>
      <c r="RTK2" s="425"/>
      <c r="RTL2" s="425"/>
      <c r="RTM2" s="425"/>
      <c r="RTN2" s="425"/>
      <c r="RTO2" s="425"/>
      <c r="RTP2" s="425"/>
      <c r="RTQ2" s="424"/>
      <c r="RTR2" s="424"/>
      <c r="RTS2" s="425"/>
      <c r="RTT2" s="425"/>
      <c r="RTU2" s="425"/>
      <c r="RTV2" s="425"/>
      <c r="RTW2" s="425"/>
      <c r="RTX2" s="425"/>
      <c r="RTY2" s="424"/>
      <c r="RTZ2" s="424"/>
      <c r="RUA2" s="425"/>
      <c r="RUB2" s="425"/>
      <c r="RUC2" s="425"/>
      <c r="RUD2" s="425"/>
      <c r="RUE2" s="425"/>
      <c r="RUF2" s="425"/>
      <c r="RUG2" s="424"/>
      <c r="RUH2" s="424"/>
      <c r="RUI2" s="425"/>
      <c r="RUJ2" s="425"/>
      <c r="RUK2" s="425"/>
      <c r="RUL2" s="425"/>
      <c r="RUM2" s="425"/>
      <c r="RUN2" s="425"/>
      <c r="RUO2" s="424"/>
      <c r="RUP2" s="424"/>
      <c r="RUQ2" s="425"/>
      <c r="RUR2" s="425"/>
      <c r="RUS2" s="425"/>
      <c r="RUT2" s="425"/>
      <c r="RUU2" s="425"/>
      <c r="RUV2" s="425"/>
      <c r="RUW2" s="424"/>
      <c r="RUX2" s="424"/>
      <c r="RUY2" s="425"/>
      <c r="RUZ2" s="425"/>
      <c r="RVA2" s="425"/>
      <c r="RVB2" s="425"/>
      <c r="RVC2" s="425"/>
      <c r="RVD2" s="425"/>
      <c r="RVE2" s="424"/>
      <c r="RVF2" s="424"/>
      <c r="RVG2" s="425"/>
      <c r="RVH2" s="425"/>
      <c r="RVI2" s="425"/>
      <c r="RVJ2" s="425"/>
      <c r="RVK2" s="425"/>
      <c r="RVL2" s="425"/>
      <c r="RVM2" s="424"/>
      <c r="RVN2" s="424"/>
      <c r="RVO2" s="425"/>
      <c r="RVP2" s="425"/>
      <c r="RVQ2" s="425"/>
      <c r="RVR2" s="425"/>
      <c r="RVS2" s="425"/>
      <c r="RVT2" s="425"/>
      <c r="RVU2" s="424"/>
      <c r="RVV2" s="424"/>
      <c r="RVW2" s="425"/>
      <c r="RVX2" s="425"/>
      <c r="RVY2" s="425"/>
      <c r="RVZ2" s="425"/>
      <c r="RWA2" s="425"/>
      <c r="RWB2" s="425"/>
      <c r="RWC2" s="424"/>
      <c r="RWD2" s="424"/>
      <c r="RWE2" s="425"/>
      <c r="RWF2" s="425"/>
      <c r="RWG2" s="425"/>
      <c r="RWH2" s="425"/>
      <c r="RWI2" s="425"/>
      <c r="RWJ2" s="425"/>
      <c r="RWK2" s="424"/>
      <c r="RWL2" s="424"/>
      <c r="RWM2" s="425"/>
      <c r="RWN2" s="425"/>
      <c r="RWO2" s="425"/>
      <c r="RWP2" s="425"/>
      <c r="RWQ2" s="425"/>
      <c r="RWR2" s="425"/>
      <c r="RWS2" s="424"/>
      <c r="RWT2" s="424"/>
      <c r="RWU2" s="425"/>
      <c r="RWV2" s="425"/>
      <c r="RWW2" s="425"/>
      <c r="RWX2" s="425"/>
      <c r="RWY2" s="425"/>
      <c r="RWZ2" s="425"/>
      <c r="RXA2" s="424"/>
      <c r="RXB2" s="424"/>
      <c r="RXC2" s="425"/>
      <c r="RXD2" s="425"/>
      <c r="RXE2" s="425"/>
      <c r="RXF2" s="425"/>
      <c r="RXG2" s="425"/>
      <c r="RXH2" s="425"/>
      <c r="RXI2" s="424"/>
      <c r="RXJ2" s="424"/>
      <c r="RXK2" s="425"/>
      <c r="RXL2" s="425"/>
      <c r="RXM2" s="425"/>
      <c r="RXN2" s="425"/>
      <c r="RXO2" s="425"/>
      <c r="RXP2" s="425"/>
      <c r="RXQ2" s="424"/>
      <c r="RXR2" s="424"/>
      <c r="RXS2" s="425"/>
      <c r="RXT2" s="425"/>
      <c r="RXU2" s="425"/>
      <c r="RXV2" s="425"/>
      <c r="RXW2" s="425"/>
      <c r="RXX2" s="425"/>
      <c r="RXY2" s="424"/>
      <c r="RXZ2" s="424"/>
      <c r="RYA2" s="425"/>
      <c r="RYB2" s="425"/>
      <c r="RYC2" s="425"/>
      <c r="RYD2" s="425"/>
      <c r="RYE2" s="425"/>
      <c r="RYF2" s="425"/>
      <c r="RYG2" s="424"/>
      <c r="RYH2" s="424"/>
      <c r="RYI2" s="425"/>
      <c r="RYJ2" s="425"/>
      <c r="RYK2" s="425"/>
      <c r="RYL2" s="425"/>
      <c r="RYM2" s="425"/>
      <c r="RYN2" s="425"/>
      <c r="RYO2" s="424"/>
      <c r="RYP2" s="424"/>
      <c r="RYQ2" s="425"/>
      <c r="RYR2" s="425"/>
      <c r="RYS2" s="425"/>
      <c r="RYT2" s="425"/>
      <c r="RYU2" s="425"/>
      <c r="RYV2" s="425"/>
      <c r="RYW2" s="424"/>
      <c r="RYX2" s="424"/>
      <c r="RYY2" s="425"/>
      <c r="RYZ2" s="425"/>
      <c r="RZA2" s="425"/>
      <c r="RZB2" s="425"/>
      <c r="RZC2" s="425"/>
      <c r="RZD2" s="425"/>
      <c r="RZE2" s="424"/>
      <c r="RZF2" s="424"/>
      <c r="RZG2" s="425"/>
      <c r="RZH2" s="425"/>
      <c r="RZI2" s="425"/>
      <c r="RZJ2" s="425"/>
      <c r="RZK2" s="425"/>
      <c r="RZL2" s="425"/>
      <c r="RZM2" s="424"/>
      <c r="RZN2" s="424"/>
      <c r="RZO2" s="425"/>
      <c r="RZP2" s="425"/>
      <c r="RZQ2" s="425"/>
      <c r="RZR2" s="425"/>
      <c r="RZS2" s="425"/>
      <c r="RZT2" s="425"/>
      <c r="RZU2" s="424"/>
      <c r="RZV2" s="424"/>
      <c r="RZW2" s="425"/>
      <c r="RZX2" s="425"/>
      <c r="RZY2" s="425"/>
      <c r="RZZ2" s="425"/>
      <c r="SAA2" s="425"/>
      <c r="SAB2" s="425"/>
      <c r="SAC2" s="424"/>
      <c r="SAD2" s="424"/>
      <c r="SAE2" s="425"/>
      <c r="SAF2" s="425"/>
      <c r="SAG2" s="425"/>
      <c r="SAH2" s="425"/>
      <c r="SAI2" s="425"/>
      <c r="SAJ2" s="425"/>
      <c r="SAK2" s="424"/>
      <c r="SAL2" s="424"/>
      <c r="SAM2" s="425"/>
      <c r="SAN2" s="425"/>
      <c r="SAO2" s="425"/>
      <c r="SAP2" s="425"/>
      <c r="SAQ2" s="425"/>
      <c r="SAR2" s="425"/>
      <c r="SAS2" s="424"/>
      <c r="SAT2" s="424"/>
      <c r="SAU2" s="425"/>
      <c r="SAV2" s="425"/>
      <c r="SAW2" s="425"/>
      <c r="SAX2" s="425"/>
      <c r="SAY2" s="425"/>
      <c r="SAZ2" s="425"/>
      <c r="SBA2" s="424"/>
      <c r="SBB2" s="424"/>
      <c r="SBC2" s="425"/>
      <c r="SBD2" s="425"/>
      <c r="SBE2" s="425"/>
      <c r="SBF2" s="425"/>
      <c r="SBG2" s="425"/>
      <c r="SBH2" s="425"/>
      <c r="SBI2" s="424"/>
      <c r="SBJ2" s="424"/>
      <c r="SBK2" s="425"/>
      <c r="SBL2" s="425"/>
      <c r="SBM2" s="425"/>
      <c r="SBN2" s="425"/>
      <c r="SBO2" s="425"/>
      <c r="SBP2" s="425"/>
      <c r="SBQ2" s="424"/>
      <c r="SBR2" s="424"/>
      <c r="SBS2" s="425"/>
      <c r="SBT2" s="425"/>
      <c r="SBU2" s="425"/>
      <c r="SBV2" s="425"/>
      <c r="SBW2" s="425"/>
      <c r="SBX2" s="425"/>
      <c r="SBY2" s="424"/>
      <c r="SBZ2" s="424"/>
      <c r="SCA2" s="425"/>
      <c r="SCB2" s="425"/>
      <c r="SCC2" s="425"/>
      <c r="SCD2" s="425"/>
      <c r="SCE2" s="425"/>
      <c r="SCF2" s="425"/>
      <c r="SCG2" s="424"/>
      <c r="SCH2" s="424"/>
      <c r="SCI2" s="425"/>
      <c r="SCJ2" s="425"/>
      <c r="SCK2" s="425"/>
      <c r="SCL2" s="425"/>
      <c r="SCM2" s="425"/>
      <c r="SCN2" s="425"/>
      <c r="SCO2" s="424"/>
      <c r="SCP2" s="424"/>
      <c r="SCQ2" s="425"/>
      <c r="SCR2" s="425"/>
      <c r="SCS2" s="425"/>
      <c r="SCT2" s="425"/>
      <c r="SCU2" s="425"/>
      <c r="SCV2" s="425"/>
      <c r="SCW2" s="424"/>
      <c r="SCX2" s="424"/>
      <c r="SCY2" s="425"/>
      <c r="SCZ2" s="425"/>
      <c r="SDA2" s="425"/>
      <c r="SDB2" s="425"/>
      <c r="SDC2" s="425"/>
      <c r="SDD2" s="425"/>
      <c r="SDE2" s="424"/>
      <c r="SDF2" s="424"/>
      <c r="SDG2" s="425"/>
      <c r="SDH2" s="425"/>
      <c r="SDI2" s="425"/>
      <c r="SDJ2" s="425"/>
      <c r="SDK2" s="425"/>
      <c r="SDL2" s="425"/>
      <c r="SDM2" s="424"/>
      <c r="SDN2" s="424"/>
      <c r="SDO2" s="425"/>
      <c r="SDP2" s="425"/>
      <c r="SDQ2" s="425"/>
      <c r="SDR2" s="425"/>
      <c r="SDS2" s="425"/>
      <c r="SDT2" s="425"/>
      <c r="SDU2" s="424"/>
      <c r="SDV2" s="424"/>
      <c r="SDW2" s="425"/>
      <c r="SDX2" s="425"/>
      <c r="SDY2" s="425"/>
      <c r="SDZ2" s="425"/>
      <c r="SEA2" s="425"/>
      <c r="SEB2" s="425"/>
      <c r="SEC2" s="424"/>
      <c r="SED2" s="424"/>
      <c r="SEE2" s="425"/>
      <c r="SEF2" s="425"/>
      <c r="SEG2" s="425"/>
      <c r="SEH2" s="425"/>
      <c r="SEI2" s="425"/>
      <c r="SEJ2" s="425"/>
      <c r="SEK2" s="424"/>
      <c r="SEL2" s="424"/>
      <c r="SEM2" s="425"/>
      <c r="SEN2" s="425"/>
      <c r="SEO2" s="425"/>
      <c r="SEP2" s="425"/>
      <c r="SEQ2" s="425"/>
      <c r="SER2" s="425"/>
      <c r="SES2" s="424"/>
      <c r="SET2" s="424"/>
      <c r="SEU2" s="425"/>
      <c r="SEV2" s="425"/>
      <c r="SEW2" s="425"/>
      <c r="SEX2" s="425"/>
      <c r="SEY2" s="425"/>
      <c r="SEZ2" s="425"/>
      <c r="SFA2" s="424"/>
      <c r="SFB2" s="424"/>
      <c r="SFC2" s="425"/>
      <c r="SFD2" s="425"/>
      <c r="SFE2" s="425"/>
      <c r="SFF2" s="425"/>
      <c r="SFG2" s="425"/>
      <c r="SFH2" s="425"/>
      <c r="SFI2" s="424"/>
      <c r="SFJ2" s="424"/>
      <c r="SFK2" s="425"/>
      <c r="SFL2" s="425"/>
      <c r="SFM2" s="425"/>
      <c r="SFN2" s="425"/>
      <c r="SFO2" s="425"/>
      <c r="SFP2" s="425"/>
      <c r="SFQ2" s="424"/>
      <c r="SFR2" s="424"/>
      <c r="SFS2" s="425"/>
      <c r="SFT2" s="425"/>
      <c r="SFU2" s="425"/>
      <c r="SFV2" s="425"/>
      <c r="SFW2" s="425"/>
      <c r="SFX2" s="425"/>
      <c r="SFY2" s="424"/>
      <c r="SFZ2" s="424"/>
      <c r="SGA2" s="425"/>
      <c r="SGB2" s="425"/>
      <c r="SGC2" s="425"/>
      <c r="SGD2" s="425"/>
      <c r="SGE2" s="425"/>
      <c r="SGF2" s="425"/>
      <c r="SGG2" s="424"/>
      <c r="SGH2" s="424"/>
      <c r="SGI2" s="425"/>
      <c r="SGJ2" s="425"/>
      <c r="SGK2" s="425"/>
      <c r="SGL2" s="425"/>
      <c r="SGM2" s="425"/>
      <c r="SGN2" s="425"/>
      <c r="SGO2" s="424"/>
      <c r="SGP2" s="424"/>
      <c r="SGQ2" s="425"/>
      <c r="SGR2" s="425"/>
      <c r="SGS2" s="425"/>
      <c r="SGT2" s="425"/>
      <c r="SGU2" s="425"/>
      <c r="SGV2" s="425"/>
      <c r="SGW2" s="424"/>
      <c r="SGX2" s="424"/>
      <c r="SGY2" s="425"/>
      <c r="SGZ2" s="425"/>
      <c r="SHA2" s="425"/>
      <c r="SHB2" s="425"/>
      <c r="SHC2" s="425"/>
      <c r="SHD2" s="425"/>
      <c r="SHE2" s="424"/>
      <c r="SHF2" s="424"/>
      <c r="SHG2" s="425"/>
      <c r="SHH2" s="425"/>
      <c r="SHI2" s="425"/>
      <c r="SHJ2" s="425"/>
      <c r="SHK2" s="425"/>
      <c r="SHL2" s="425"/>
      <c r="SHM2" s="424"/>
      <c r="SHN2" s="424"/>
      <c r="SHO2" s="425"/>
      <c r="SHP2" s="425"/>
      <c r="SHQ2" s="425"/>
      <c r="SHR2" s="425"/>
      <c r="SHS2" s="425"/>
      <c r="SHT2" s="425"/>
      <c r="SHU2" s="424"/>
      <c r="SHV2" s="424"/>
      <c r="SHW2" s="425"/>
      <c r="SHX2" s="425"/>
      <c r="SHY2" s="425"/>
      <c r="SHZ2" s="425"/>
      <c r="SIA2" s="425"/>
      <c r="SIB2" s="425"/>
      <c r="SIC2" s="424"/>
      <c r="SID2" s="424"/>
      <c r="SIE2" s="425"/>
      <c r="SIF2" s="425"/>
      <c r="SIG2" s="425"/>
      <c r="SIH2" s="425"/>
      <c r="SII2" s="425"/>
      <c r="SIJ2" s="425"/>
      <c r="SIK2" s="424"/>
      <c r="SIL2" s="424"/>
      <c r="SIM2" s="425"/>
      <c r="SIN2" s="425"/>
      <c r="SIO2" s="425"/>
      <c r="SIP2" s="425"/>
      <c r="SIQ2" s="425"/>
      <c r="SIR2" s="425"/>
      <c r="SIS2" s="424"/>
      <c r="SIT2" s="424"/>
      <c r="SIU2" s="425"/>
      <c r="SIV2" s="425"/>
      <c r="SIW2" s="425"/>
      <c r="SIX2" s="425"/>
      <c r="SIY2" s="425"/>
      <c r="SIZ2" s="425"/>
      <c r="SJA2" s="424"/>
      <c r="SJB2" s="424"/>
      <c r="SJC2" s="425"/>
      <c r="SJD2" s="425"/>
      <c r="SJE2" s="425"/>
      <c r="SJF2" s="425"/>
      <c r="SJG2" s="425"/>
      <c r="SJH2" s="425"/>
      <c r="SJI2" s="424"/>
      <c r="SJJ2" s="424"/>
      <c r="SJK2" s="425"/>
      <c r="SJL2" s="425"/>
      <c r="SJM2" s="425"/>
      <c r="SJN2" s="425"/>
      <c r="SJO2" s="425"/>
      <c r="SJP2" s="425"/>
      <c r="SJQ2" s="424"/>
      <c r="SJR2" s="424"/>
      <c r="SJS2" s="425"/>
      <c r="SJT2" s="425"/>
      <c r="SJU2" s="425"/>
      <c r="SJV2" s="425"/>
      <c r="SJW2" s="425"/>
      <c r="SJX2" s="425"/>
      <c r="SJY2" s="424"/>
      <c r="SJZ2" s="424"/>
      <c r="SKA2" s="425"/>
      <c r="SKB2" s="425"/>
      <c r="SKC2" s="425"/>
      <c r="SKD2" s="425"/>
      <c r="SKE2" s="425"/>
      <c r="SKF2" s="425"/>
      <c r="SKG2" s="424"/>
      <c r="SKH2" s="424"/>
      <c r="SKI2" s="425"/>
      <c r="SKJ2" s="425"/>
      <c r="SKK2" s="425"/>
      <c r="SKL2" s="425"/>
      <c r="SKM2" s="425"/>
      <c r="SKN2" s="425"/>
      <c r="SKO2" s="424"/>
      <c r="SKP2" s="424"/>
      <c r="SKQ2" s="425"/>
      <c r="SKR2" s="425"/>
      <c r="SKS2" s="425"/>
      <c r="SKT2" s="425"/>
      <c r="SKU2" s="425"/>
      <c r="SKV2" s="425"/>
      <c r="SKW2" s="424"/>
      <c r="SKX2" s="424"/>
      <c r="SKY2" s="425"/>
      <c r="SKZ2" s="425"/>
      <c r="SLA2" s="425"/>
      <c r="SLB2" s="425"/>
      <c r="SLC2" s="425"/>
      <c r="SLD2" s="425"/>
      <c r="SLE2" s="424"/>
      <c r="SLF2" s="424"/>
      <c r="SLG2" s="425"/>
      <c r="SLH2" s="425"/>
      <c r="SLI2" s="425"/>
      <c r="SLJ2" s="425"/>
      <c r="SLK2" s="425"/>
      <c r="SLL2" s="425"/>
      <c r="SLM2" s="424"/>
      <c r="SLN2" s="424"/>
      <c r="SLO2" s="425"/>
      <c r="SLP2" s="425"/>
      <c r="SLQ2" s="425"/>
      <c r="SLR2" s="425"/>
      <c r="SLS2" s="425"/>
      <c r="SLT2" s="425"/>
      <c r="SLU2" s="424"/>
      <c r="SLV2" s="424"/>
      <c r="SLW2" s="425"/>
      <c r="SLX2" s="425"/>
      <c r="SLY2" s="425"/>
      <c r="SLZ2" s="425"/>
      <c r="SMA2" s="425"/>
      <c r="SMB2" s="425"/>
      <c r="SMC2" s="424"/>
      <c r="SMD2" s="424"/>
      <c r="SME2" s="425"/>
      <c r="SMF2" s="425"/>
      <c r="SMG2" s="425"/>
      <c r="SMH2" s="425"/>
      <c r="SMI2" s="425"/>
      <c r="SMJ2" s="425"/>
      <c r="SMK2" s="424"/>
      <c r="SML2" s="424"/>
      <c r="SMM2" s="425"/>
      <c r="SMN2" s="425"/>
      <c r="SMO2" s="425"/>
      <c r="SMP2" s="425"/>
      <c r="SMQ2" s="425"/>
      <c r="SMR2" s="425"/>
      <c r="SMS2" s="424"/>
      <c r="SMT2" s="424"/>
      <c r="SMU2" s="425"/>
      <c r="SMV2" s="425"/>
      <c r="SMW2" s="425"/>
      <c r="SMX2" s="425"/>
      <c r="SMY2" s="425"/>
      <c r="SMZ2" s="425"/>
      <c r="SNA2" s="424"/>
      <c r="SNB2" s="424"/>
      <c r="SNC2" s="425"/>
      <c r="SND2" s="425"/>
      <c r="SNE2" s="425"/>
      <c r="SNF2" s="425"/>
      <c r="SNG2" s="425"/>
      <c r="SNH2" s="425"/>
      <c r="SNI2" s="424"/>
      <c r="SNJ2" s="424"/>
      <c r="SNK2" s="425"/>
      <c r="SNL2" s="425"/>
      <c r="SNM2" s="425"/>
      <c r="SNN2" s="425"/>
      <c r="SNO2" s="425"/>
      <c r="SNP2" s="425"/>
      <c r="SNQ2" s="424"/>
      <c r="SNR2" s="424"/>
      <c r="SNS2" s="425"/>
      <c r="SNT2" s="425"/>
      <c r="SNU2" s="425"/>
      <c r="SNV2" s="425"/>
      <c r="SNW2" s="425"/>
      <c r="SNX2" s="425"/>
      <c r="SNY2" s="424"/>
      <c r="SNZ2" s="424"/>
      <c r="SOA2" s="425"/>
      <c r="SOB2" s="425"/>
      <c r="SOC2" s="425"/>
      <c r="SOD2" s="425"/>
      <c r="SOE2" s="425"/>
      <c r="SOF2" s="425"/>
      <c r="SOG2" s="424"/>
      <c r="SOH2" s="424"/>
      <c r="SOI2" s="425"/>
      <c r="SOJ2" s="425"/>
      <c r="SOK2" s="425"/>
      <c r="SOL2" s="425"/>
      <c r="SOM2" s="425"/>
      <c r="SON2" s="425"/>
      <c r="SOO2" s="424"/>
      <c r="SOP2" s="424"/>
      <c r="SOQ2" s="425"/>
      <c r="SOR2" s="425"/>
      <c r="SOS2" s="425"/>
      <c r="SOT2" s="425"/>
      <c r="SOU2" s="425"/>
      <c r="SOV2" s="425"/>
      <c r="SOW2" s="424"/>
      <c r="SOX2" s="424"/>
      <c r="SOY2" s="425"/>
      <c r="SOZ2" s="425"/>
      <c r="SPA2" s="425"/>
      <c r="SPB2" s="425"/>
      <c r="SPC2" s="425"/>
      <c r="SPD2" s="425"/>
      <c r="SPE2" s="424"/>
      <c r="SPF2" s="424"/>
      <c r="SPG2" s="425"/>
      <c r="SPH2" s="425"/>
      <c r="SPI2" s="425"/>
      <c r="SPJ2" s="425"/>
      <c r="SPK2" s="425"/>
      <c r="SPL2" s="425"/>
      <c r="SPM2" s="424"/>
      <c r="SPN2" s="424"/>
      <c r="SPO2" s="425"/>
      <c r="SPP2" s="425"/>
      <c r="SPQ2" s="425"/>
      <c r="SPR2" s="425"/>
      <c r="SPS2" s="425"/>
      <c r="SPT2" s="425"/>
      <c r="SPU2" s="424"/>
      <c r="SPV2" s="424"/>
      <c r="SPW2" s="425"/>
      <c r="SPX2" s="425"/>
      <c r="SPY2" s="425"/>
      <c r="SPZ2" s="425"/>
      <c r="SQA2" s="425"/>
      <c r="SQB2" s="425"/>
      <c r="SQC2" s="424"/>
      <c r="SQD2" s="424"/>
      <c r="SQE2" s="425"/>
      <c r="SQF2" s="425"/>
      <c r="SQG2" s="425"/>
      <c r="SQH2" s="425"/>
      <c r="SQI2" s="425"/>
      <c r="SQJ2" s="425"/>
      <c r="SQK2" s="424"/>
      <c r="SQL2" s="424"/>
      <c r="SQM2" s="425"/>
      <c r="SQN2" s="425"/>
      <c r="SQO2" s="425"/>
      <c r="SQP2" s="425"/>
      <c r="SQQ2" s="425"/>
      <c r="SQR2" s="425"/>
      <c r="SQS2" s="424"/>
      <c r="SQT2" s="424"/>
      <c r="SQU2" s="425"/>
      <c r="SQV2" s="425"/>
      <c r="SQW2" s="425"/>
      <c r="SQX2" s="425"/>
      <c r="SQY2" s="425"/>
      <c r="SQZ2" s="425"/>
      <c r="SRA2" s="424"/>
      <c r="SRB2" s="424"/>
      <c r="SRC2" s="425"/>
      <c r="SRD2" s="425"/>
      <c r="SRE2" s="425"/>
      <c r="SRF2" s="425"/>
      <c r="SRG2" s="425"/>
      <c r="SRH2" s="425"/>
      <c r="SRI2" s="424"/>
      <c r="SRJ2" s="424"/>
      <c r="SRK2" s="425"/>
      <c r="SRL2" s="425"/>
      <c r="SRM2" s="425"/>
      <c r="SRN2" s="425"/>
      <c r="SRO2" s="425"/>
      <c r="SRP2" s="425"/>
      <c r="SRQ2" s="424"/>
      <c r="SRR2" s="424"/>
      <c r="SRS2" s="425"/>
      <c r="SRT2" s="425"/>
      <c r="SRU2" s="425"/>
      <c r="SRV2" s="425"/>
      <c r="SRW2" s="425"/>
      <c r="SRX2" s="425"/>
      <c r="SRY2" s="424"/>
      <c r="SRZ2" s="424"/>
      <c r="SSA2" s="425"/>
      <c r="SSB2" s="425"/>
      <c r="SSC2" s="425"/>
      <c r="SSD2" s="425"/>
      <c r="SSE2" s="425"/>
      <c r="SSF2" s="425"/>
      <c r="SSG2" s="424"/>
      <c r="SSH2" s="424"/>
      <c r="SSI2" s="425"/>
      <c r="SSJ2" s="425"/>
      <c r="SSK2" s="425"/>
      <c r="SSL2" s="425"/>
      <c r="SSM2" s="425"/>
      <c r="SSN2" s="425"/>
      <c r="SSO2" s="424"/>
      <c r="SSP2" s="424"/>
      <c r="SSQ2" s="425"/>
      <c r="SSR2" s="425"/>
      <c r="SSS2" s="425"/>
      <c r="SST2" s="425"/>
      <c r="SSU2" s="425"/>
      <c r="SSV2" s="425"/>
      <c r="SSW2" s="424"/>
      <c r="SSX2" s="424"/>
      <c r="SSY2" s="425"/>
      <c r="SSZ2" s="425"/>
      <c r="STA2" s="425"/>
      <c r="STB2" s="425"/>
      <c r="STC2" s="425"/>
      <c r="STD2" s="425"/>
      <c r="STE2" s="424"/>
      <c r="STF2" s="424"/>
      <c r="STG2" s="425"/>
      <c r="STH2" s="425"/>
      <c r="STI2" s="425"/>
      <c r="STJ2" s="425"/>
      <c r="STK2" s="425"/>
      <c r="STL2" s="425"/>
      <c r="STM2" s="424"/>
      <c r="STN2" s="424"/>
      <c r="STO2" s="425"/>
      <c r="STP2" s="425"/>
      <c r="STQ2" s="425"/>
      <c r="STR2" s="425"/>
      <c r="STS2" s="425"/>
      <c r="STT2" s="425"/>
      <c r="STU2" s="424"/>
      <c r="STV2" s="424"/>
      <c r="STW2" s="425"/>
      <c r="STX2" s="425"/>
      <c r="STY2" s="425"/>
      <c r="STZ2" s="425"/>
      <c r="SUA2" s="425"/>
      <c r="SUB2" s="425"/>
      <c r="SUC2" s="424"/>
      <c r="SUD2" s="424"/>
      <c r="SUE2" s="425"/>
      <c r="SUF2" s="425"/>
      <c r="SUG2" s="425"/>
      <c r="SUH2" s="425"/>
      <c r="SUI2" s="425"/>
      <c r="SUJ2" s="425"/>
      <c r="SUK2" s="424"/>
      <c r="SUL2" s="424"/>
      <c r="SUM2" s="425"/>
      <c r="SUN2" s="425"/>
      <c r="SUO2" s="425"/>
      <c r="SUP2" s="425"/>
      <c r="SUQ2" s="425"/>
      <c r="SUR2" s="425"/>
      <c r="SUS2" s="424"/>
      <c r="SUT2" s="424"/>
      <c r="SUU2" s="425"/>
      <c r="SUV2" s="425"/>
      <c r="SUW2" s="425"/>
      <c r="SUX2" s="425"/>
      <c r="SUY2" s="425"/>
      <c r="SUZ2" s="425"/>
      <c r="SVA2" s="424"/>
      <c r="SVB2" s="424"/>
      <c r="SVC2" s="425"/>
      <c r="SVD2" s="425"/>
      <c r="SVE2" s="425"/>
      <c r="SVF2" s="425"/>
      <c r="SVG2" s="425"/>
      <c r="SVH2" s="425"/>
      <c r="SVI2" s="424"/>
      <c r="SVJ2" s="424"/>
      <c r="SVK2" s="425"/>
      <c r="SVL2" s="425"/>
      <c r="SVM2" s="425"/>
      <c r="SVN2" s="425"/>
      <c r="SVO2" s="425"/>
      <c r="SVP2" s="425"/>
      <c r="SVQ2" s="424"/>
      <c r="SVR2" s="424"/>
      <c r="SVS2" s="425"/>
      <c r="SVT2" s="425"/>
      <c r="SVU2" s="425"/>
      <c r="SVV2" s="425"/>
      <c r="SVW2" s="425"/>
      <c r="SVX2" s="425"/>
      <c r="SVY2" s="424"/>
      <c r="SVZ2" s="424"/>
      <c r="SWA2" s="425"/>
      <c r="SWB2" s="425"/>
      <c r="SWC2" s="425"/>
      <c r="SWD2" s="425"/>
      <c r="SWE2" s="425"/>
      <c r="SWF2" s="425"/>
      <c r="SWG2" s="424"/>
      <c r="SWH2" s="424"/>
      <c r="SWI2" s="425"/>
      <c r="SWJ2" s="425"/>
      <c r="SWK2" s="425"/>
      <c r="SWL2" s="425"/>
      <c r="SWM2" s="425"/>
      <c r="SWN2" s="425"/>
      <c r="SWO2" s="424"/>
      <c r="SWP2" s="424"/>
      <c r="SWQ2" s="425"/>
      <c r="SWR2" s="425"/>
      <c r="SWS2" s="425"/>
      <c r="SWT2" s="425"/>
      <c r="SWU2" s="425"/>
      <c r="SWV2" s="425"/>
      <c r="SWW2" s="424"/>
      <c r="SWX2" s="424"/>
      <c r="SWY2" s="425"/>
      <c r="SWZ2" s="425"/>
      <c r="SXA2" s="425"/>
      <c r="SXB2" s="425"/>
      <c r="SXC2" s="425"/>
      <c r="SXD2" s="425"/>
      <c r="SXE2" s="424"/>
      <c r="SXF2" s="424"/>
      <c r="SXG2" s="425"/>
      <c r="SXH2" s="425"/>
      <c r="SXI2" s="425"/>
      <c r="SXJ2" s="425"/>
      <c r="SXK2" s="425"/>
      <c r="SXL2" s="425"/>
      <c r="SXM2" s="424"/>
      <c r="SXN2" s="424"/>
      <c r="SXO2" s="425"/>
      <c r="SXP2" s="425"/>
      <c r="SXQ2" s="425"/>
      <c r="SXR2" s="425"/>
      <c r="SXS2" s="425"/>
      <c r="SXT2" s="425"/>
      <c r="SXU2" s="424"/>
      <c r="SXV2" s="424"/>
      <c r="SXW2" s="425"/>
      <c r="SXX2" s="425"/>
      <c r="SXY2" s="425"/>
      <c r="SXZ2" s="425"/>
      <c r="SYA2" s="425"/>
      <c r="SYB2" s="425"/>
      <c r="SYC2" s="424"/>
      <c r="SYD2" s="424"/>
      <c r="SYE2" s="425"/>
      <c r="SYF2" s="425"/>
      <c r="SYG2" s="425"/>
      <c r="SYH2" s="425"/>
      <c r="SYI2" s="425"/>
      <c r="SYJ2" s="425"/>
      <c r="SYK2" s="424"/>
      <c r="SYL2" s="424"/>
      <c r="SYM2" s="425"/>
      <c r="SYN2" s="425"/>
      <c r="SYO2" s="425"/>
      <c r="SYP2" s="425"/>
      <c r="SYQ2" s="425"/>
      <c r="SYR2" s="425"/>
      <c r="SYS2" s="424"/>
      <c r="SYT2" s="424"/>
      <c r="SYU2" s="425"/>
      <c r="SYV2" s="425"/>
      <c r="SYW2" s="425"/>
      <c r="SYX2" s="425"/>
      <c r="SYY2" s="425"/>
      <c r="SYZ2" s="425"/>
      <c r="SZA2" s="424"/>
      <c r="SZB2" s="424"/>
      <c r="SZC2" s="425"/>
      <c r="SZD2" s="425"/>
      <c r="SZE2" s="425"/>
      <c r="SZF2" s="425"/>
      <c r="SZG2" s="425"/>
      <c r="SZH2" s="425"/>
      <c r="SZI2" s="424"/>
      <c r="SZJ2" s="424"/>
      <c r="SZK2" s="425"/>
      <c r="SZL2" s="425"/>
      <c r="SZM2" s="425"/>
      <c r="SZN2" s="425"/>
      <c r="SZO2" s="425"/>
      <c r="SZP2" s="425"/>
      <c r="SZQ2" s="424"/>
      <c r="SZR2" s="424"/>
      <c r="SZS2" s="425"/>
      <c r="SZT2" s="425"/>
      <c r="SZU2" s="425"/>
      <c r="SZV2" s="425"/>
      <c r="SZW2" s="425"/>
      <c r="SZX2" s="425"/>
      <c r="SZY2" s="424"/>
      <c r="SZZ2" s="424"/>
      <c r="TAA2" s="425"/>
      <c r="TAB2" s="425"/>
      <c r="TAC2" s="425"/>
      <c r="TAD2" s="425"/>
      <c r="TAE2" s="425"/>
      <c r="TAF2" s="425"/>
      <c r="TAG2" s="424"/>
      <c r="TAH2" s="424"/>
      <c r="TAI2" s="425"/>
      <c r="TAJ2" s="425"/>
      <c r="TAK2" s="425"/>
      <c r="TAL2" s="425"/>
      <c r="TAM2" s="425"/>
      <c r="TAN2" s="425"/>
      <c r="TAO2" s="424"/>
      <c r="TAP2" s="424"/>
      <c r="TAQ2" s="425"/>
      <c r="TAR2" s="425"/>
      <c r="TAS2" s="425"/>
      <c r="TAT2" s="425"/>
      <c r="TAU2" s="425"/>
      <c r="TAV2" s="425"/>
      <c r="TAW2" s="424"/>
      <c r="TAX2" s="424"/>
      <c r="TAY2" s="425"/>
      <c r="TAZ2" s="425"/>
      <c r="TBA2" s="425"/>
      <c r="TBB2" s="425"/>
      <c r="TBC2" s="425"/>
      <c r="TBD2" s="425"/>
      <c r="TBE2" s="424"/>
      <c r="TBF2" s="424"/>
      <c r="TBG2" s="425"/>
      <c r="TBH2" s="425"/>
      <c r="TBI2" s="425"/>
      <c r="TBJ2" s="425"/>
      <c r="TBK2" s="425"/>
      <c r="TBL2" s="425"/>
      <c r="TBM2" s="424"/>
      <c r="TBN2" s="424"/>
      <c r="TBO2" s="425"/>
      <c r="TBP2" s="425"/>
      <c r="TBQ2" s="425"/>
      <c r="TBR2" s="425"/>
      <c r="TBS2" s="425"/>
      <c r="TBT2" s="425"/>
      <c r="TBU2" s="424"/>
      <c r="TBV2" s="424"/>
      <c r="TBW2" s="425"/>
      <c r="TBX2" s="425"/>
      <c r="TBY2" s="425"/>
      <c r="TBZ2" s="425"/>
      <c r="TCA2" s="425"/>
      <c r="TCB2" s="425"/>
      <c r="TCC2" s="424"/>
      <c r="TCD2" s="424"/>
      <c r="TCE2" s="425"/>
      <c r="TCF2" s="425"/>
      <c r="TCG2" s="425"/>
      <c r="TCH2" s="425"/>
      <c r="TCI2" s="425"/>
      <c r="TCJ2" s="425"/>
      <c r="TCK2" s="424"/>
      <c r="TCL2" s="424"/>
      <c r="TCM2" s="425"/>
      <c r="TCN2" s="425"/>
      <c r="TCO2" s="425"/>
      <c r="TCP2" s="425"/>
      <c r="TCQ2" s="425"/>
      <c r="TCR2" s="425"/>
      <c r="TCS2" s="424"/>
      <c r="TCT2" s="424"/>
      <c r="TCU2" s="425"/>
      <c r="TCV2" s="425"/>
      <c r="TCW2" s="425"/>
      <c r="TCX2" s="425"/>
      <c r="TCY2" s="425"/>
      <c r="TCZ2" s="425"/>
      <c r="TDA2" s="424"/>
      <c r="TDB2" s="424"/>
      <c r="TDC2" s="425"/>
      <c r="TDD2" s="425"/>
      <c r="TDE2" s="425"/>
      <c r="TDF2" s="425"/>
      <c r="TDG2" s="425"/>
      <c r="TDH2" s="425"/>
      <c r="TDI2" s="424"/>
      <c r="TDJ2" s="424"/>
      <c r="TDK2" s="425"/>
      <c r="TDL2" s="425"/>
      <c r="TDM2" s="425"/>
      <c r="TDN2" s="425"/>
      <c r="TDO2" s="425"/>
      <c r="TDP2" s="425"/>
      <c r="TDQ2" s="424"/>
      <c r="TDR2" s="424"/>
      <c r="TDS2" s="425"/>
      <c r="TDT2" s="425"/>
      <c r="TDU2" s="425"/>
      <c r="TDV2" s="425"/>
      <c r="TDW2" s="425"/>
      <c r="TDX2" s="425"/>
      <c r="TDY2" s="424"/>
      <c r="TDZ2" s="424"/>
      <c r="TEA2" s="425"/>
      <c r="TEB2" s="425"/>
      <c r="TEC2" s="425"/>
      <c r="TED2" s="425"/>
      <c r="TEE2" s="425"/>
      <c r="TEF2" s="425"/>
      <c r="TEG2" s="424"/>
      <c r="TEH2" s="424"/>
      <c r="TEI2" s="425"/>
      <c r="TEJ2" s="425"/>
      <c r="TEK2" s="425"/>
      <c r="TEL2" s="425"/>
      <c r="TEM2" s="425"/>
      <c r="TEN2" s="425"/>
      <c r="TEO2" s="424"/>
      <c r="TEP2" s="424"/>
      <c r="TEQ2" s="425"/>
      <c r="TER2" s="425"/>
      <c r="TES2" s="425"/>
      <c r="TET2" s="425"/>
      <c r="TEU2" s="425"/>
      <c r="TEV2" s="425"/>
      <c r="TEW2" s="424"/>
      <c r="TEX2" s="424"/>
      <c r="TEY2" s="425"/>
      <c r="TEZ2" s="425"/>
      <c r="TFA2" s="425"/>
      <c r="TFB2" s="425"/>
      <c r="TFC2" s="425"/>
      <c r="TFD2" s="425"/>
      <c r="TFE2" s="424"/>
      <c r="TFF2" s="424"/>
      <c r="TFG2" s="425"/>
      <c r="TFH2" s="425"/>
      <c r="TFI2" s="425"/>
      <c r="TFJ2" s="425"/>
      <c r="TFK2" s="425"/>
      <c r="TFL2" s="425"/>
      <c r="TFM2" s="424"/>
      <c r="TFN2" s="424"/>
      <c r="TFO2" s="425"/>
      <c r="TFP2" s="425"/>
      <c r="TFQ2" s="425"/>
      <c r="TFR2" s="425"/>
      <c r="TFS2" s="425"/>
      <c r="TFT2" s="425"/>
      <c r="TFU2" s="424"/>
      <c r="TFV2" s="424"/>
      <c r="TFW2" s="425"/>
      <c r="TFX2" s="425"/>
      <c r="TFY2" s="425"/>
      <c r="TFZ2" s="425"/>
      <c r="TGA2" s="425"/>
      <c r="TGB2" s="425"/>
      <c r="TGC2" s="424"/>
      <c r="TGD2" s="424"/>
      <c r="TGE2" s="425"/>
      <c r="TGF2" s="425"/>
      <c r="TGG2" s="425"/>
      <c r="TGH2" s="425"/>
      <c r="TGI2" s="425"/>
      <c r="TGJ2" s="425"/>
      <c r="TGK2" s="424"/>
      <c r="TGL2" s="424"/>
      <c r="TGM2" s="425"/>
      <c r="TGN2" s="425"/>
      <c r="TGO2" s="425"/>
      <c r="TGP2" s="425"/>
      <c r="TGQ2" s="425"/>
      <c r="TGR2" s="425"/>
      <c r="TGS2" s="424"/>
      <c r="TGT2" s="424"/>
      <c r="TGU2" s="425"/>
      <c r="TGV2" s="425"/>
      <c r="TGW2" s="425"/>
      <c r="TGX2" s="425"/>
      <c r="TGY2" s="425"/>
      <c r="TGZ2" s="425"/>
      <c r="THA2" s="424"/>
      <c r="THB2" s="424"/>
      <c r="THC2" s="425"/>
      <c r="THD2" s="425"/>
      <c r="THE2" s="425"/>
      <c r="THF2" s="425"/>
      <c r="THG2" s="425"/>
      <c r="THH2" s="425"/>
      <c r="THI2" s="424"/>
      <c r="THJ2" s="424"/>
      <c r="THK2" s="425"/>
      <c r="THL2" s="425"/>
      <c r="THM2" s="425"/>
      <c r="THN2" s="425"/>
      <c r="THO2" s="425"/>
      <c r="THP2" s="425"/>
      <c r="THQ2" s="424"/>
      <c r="THR2" s="424"/>
      <c r="THS2" s="425"/>
      <c r="THT2" s="425"/>
      <c r="THU2" s="425"/>
      <c r="THV2" s="425"/>
      <c r="THW2" s="425"/>
      <c r="THX2" s="425"/>
      <c r="THY2" s="424"/>
      <c r="THZ2" s="424"/>
      <c r="TIA2" s="425"/>
      <c r="TIB2" s="425"/>
      <c r="TIC2" s="425"/>
      <c r="TID2" s="425"/>
      <c r="TIE2" s="425"/>
      <c r="TIF2" s="425"/>
      <c r="TIG2" s="424"/>
      <c r="TIH2" s="424"/>
      <c r="TII2" s="425"/>
      <c r="TIJ2" s="425"/>
      <c r="TIK2" s="425"/>
      <c r="TIL2" s="425"/>
      <c r="TIM2" s="425"/>
      <c r="TIN2" s="425"/>
      <c r="TIO2" s="424"/>
      <c r="TIP2" s="424"/>
      <c r="TIQ2" s="425"/>
      <c r="TIR2" s="425"/>
      <c r="TIS2" s="425"/>
      <c r="TIT2" s="425"/>
      <c r="TIU2" s="425"/>
      <c r="TIV2" s="425"/>
      <c r="TIW2" s="424"/>
      <c r="TIX2" s="424"/>
      <c r="TIY2" s="425"/>
      <c r="TIZ2" s="425"/>
      <c r="TJA2" s="425"/>
      <c r="TJB2" s="425"/>
      <c r="TJC2" s="425"/>
      <c r="TJD2" s="425"/>
      <c r="TJE2" s="424"/>
      <c r="TJF2" s="424"/>
      <c r="TJG2" s="425"/>
      <c r="TJH2" s="425"/>
      <c r="TJI2" s="425"/>
      <c r="TJJ2" s="425"/>
      <c r="TJK2" s="425"/>
      <c r="TJL2" s="425"/>
      <c r="TJM2" s="424"/>
      <c r="TJN2" s="424"/>
      <c r="TJO2" s="425"/>
      <c r="TJP2" s="425"/>
      <c r="TJQ2" s="425"/>
      <c r="TJR2" s="425"/>
      <c r="TJS2" s="425"/>
      <c r="TJT2" s="425"/>
      <c r="TJU2" s="424"/>
      <c r="TJV2" s="424"/>
      <c r="TJW2" s="425"/>
      <c r="TJX2" s="425"/>
      <c r="TJY2" s="425"/>
      <c r="TJZ2" s="425"/>
      <c r="TKA2" s="425"/>
      <c r="TKB2" s="425"/>
      <c r="TKC2" s="424"/>
      <c r="TKD2" s="424"/>
      <c r="TKE2" s="425"/>
      <c r="TKF2" s="425"/>
      <c r="TKG2" s="425"/>
      <c r="TKH2" s="425"/>
      <c r="TKI2" s="425"/>
      <c r="TKJ2" s="425"/>
      <c r="TKK2" s="424"/>
      <c r="TKL2" s="424"/>
      <c r="TKM2" s="425"/>
      <c r="TKN2" s="425"/>
      <c r="TKO2" s="425"/>
      <c r="TKP2" s="425"/>
      <c r="TKQ2" s="425"/>
      <c r="TKR2" s="425"/>
      <c r="TKS2" s="424"/>
      <c r="TKT2" s="424"/>
      <c r="TKU2" s="425"/>
      <c r="TKV2" s="425"/>
      <c r="TKW2" s="425"/>
      <c r="TKX2" s="425"/>
      <c r="TKY2" s="425"/>
      <c r="TKZ2" s="425"/>
      <c r="TLA2" s="424"/>
      <c r="TLB2" s="424"/>
      <c r="TLC2" s="425"/>
      <c r="TLD2" s="425"/>
      <c r="TLE2" s="425"/>
      <c r="TLF2" s="425"/>
      <c r="TLG2" s="425"/>
      <c r="TLH2" s="425"/>
      <c r="TLI2" s="424"/>
      <c r="TLJ2" s="424"/>
      <c r="TLK2" s="425"/>
      <c r="TLL2" s="425"/>
      <c r="TLM2" s="425"/>
      <c r="TLN2" s="425"/>
      <c r="TLO2" s="425"/>
      <c r="TLP2" s="425"/>
      <c r="TLQ2" s="424"/>
      <c r="TLR2" s="424"/>
      <c r="TLS2" s="425"/>
      <c r="TLT2" s="425"/>
      <c r="TLU2" s="425"/>
      <c r="TLV2" s="425"/>
      <c r="TLW2" s="425"/>
      <c r="TLX2" s="425"/>
      <c r="TLY2" s="424"/>
      <c r="TLZ2" s="424"/>
      <c r="TMA2" s="425"/>
      <c r="TMB2" s="425"/>
      <c r="TMC2" s="425"/>
      <c r="TMD2" s="425"/>
      <c r="TME2" s="425"/>
      <c r="TMF2" s="425"/>
      <c r="TMG2" s="424"/>
      <c r="TMH2" s="424"/>
      <c r="TMI2" s="425"/>
      <c r="TMJ2" s="425"/>
      <c r="TMK2" s="425"/>
      <c r="TML2" s="425"/>
      <c r="TMM2" s="425"/>
      <c r="TMN2" s="425"/>
      <c r="TMO2" s="424"/>
      <c r="TMP2" s="424"/>
      <c r="TMQ2" s="425"/>
      <c r="TMR2" s="425"/>
      <c r="TMS2" s="425"/>
      <c r="TMT2" s="425"/>
      <c r="TMU2" s="425"/>
      <c r="TMV2" s="425"/>
      <c r="TMW2" s="424"/>
      <c r="TMX2" s="424"/>
      <c r="TMY2" s="425"/>
      <c r="TMZ2" s="425"/>
      <c r="TNA2" s="425"/>
      <c r="TNB2" s="425"/>
      <c r="TNC2" s="425"/>
      <c r="TND2" s="425"/>
      <c r="TNE2" s="424"/>
      <c r="TNF2" s="424"/>
      <c r="TNG2" s="425"/>
      <c r="TNH2" s="425"/>
      <c r="TNI2" s="425"/>
      <c r="TNJ2" s="425"/>
      <c r="TNK2" s="425"/>
      <c r="TNL2" s="425"/>
      <c r="TNM2" s="424"/>
      <c r="TNN2" s="424"/>
      <c r="TNO2" s="425"/>
      <c r="TNP2" s="425"/>
      <c r="TNQ2" s="425"/>
      <c r="TNR2" s="425"/>
      <c r="TNS2" s="425"/>
      <c r="TNT2" s="425"/>
      <c r="TNU2" s="424"/>
      <c r="TNV2" s="424"/>
      <c r="TNW2" s="425"/>
      <c r="TNX2" s="425"/>
      <c r="TNY2" s="425"/>
      <c r="TNZ2" s="425"/>
      <c r="TOA2" s="425"/>
      <c r="TOB2" s="425"/>
      <c r="TOC2" s="424"/>
      <c r="TOD2" s="424"/>
      <c r="TOE2" s="425"/>
      <c r="TOF2" s="425"/>
      <c r="TOG2" s="425"/>
      <c r="TOH2" s="425"/>
      <c r="TOI2" s="425"/>
      <c r="TOJ2" s="425"/>
      <c r="TOK2" s="424"/>
      <c r="TOL2" s="424"/>
      <c r="TOM2" s="425"/>
      <c r="TON2" s="425"/>
      <c r="TOO2" s="425"/>
      <c r="TOP2" s="425"/>
      <c r="TOQ2" s="425"/>
      <c r="TOR2" s="425"/>
      <c r="TOS2" s="424"/>
      <c r="TOT2" s="424"/>
      <c r="TOU2" s="425"/>
      <c r="TOV2" s="425"/>
      <c r="TOW2" s="425"/>
      <c r="TOX2" s="425"/>
      <c r="TOY2" s="425"/>
      <c r="TOZ2" s="425"/>
      <c r="TPA2" s="424"/>
      <c r="TPB2" s="424"/>
      <c r="TPC2" s="425"/>
      <c r="TPD2" s="425"/>
      <c r="TPE2" s="425"/>
      <c r="TPF2" s="425"/>
      <c r="TPG2" s="425"/>
      <c r="TPH2" s="425"/>
      <c r="TPI2" s="424"/>
      <c r="TPJ2" s="424"/>
      <c r="TPK2" s="425"/>
      <c r="TPL2" s="425"/>
      <c r="TPM2" s="425"/>
      <c r="TPN2" s="425"/>
      <c r="TPO2" s="425"/>
      <c r="TPP2" s="425"/>
      <c r="TPQ2" s="424"/>
      <c r="TPR2" s="424"/>
      <c r="TPS2" s="425"/>
      <c r="TPT2" s="425"/>
      <c r="TPU2" s="425"/>
      <c r="TPV2" s="425"/>
      <c r="TPW2" s="425"/>
      <c r="TPX2" s="425"/>
      <c r="TPY2" s="424"/>
      <c r="TPZ2" s="424"/>
      <c r="TQA2" s="425"/>
      <c r="TQB2" s="425"/>
      <c r="TQC2" s="425"/>
      <c r="TQD2" s="425"/>
      <c r="TQE2" s="425"/>
      <c r="TQF2" s="425"/>
      <c r="TQG2" s="424"/>
      <c r="TQH2" s="424"/>
      <c r="TQI2" s="425"/>
      <c r="TQJ2" s="425"/>
      <c r="TQK2" s="425"/>
      <c r="TQL2" s="425"/>
      <c r="TQM2" s="425"/>
      <c r="TQN2" s="425"/>
      <c r="TQO2" s="424"/>
      <c r="TQP2" s="424"/>
      <c r="TQQ2" s="425"/>
      <c r="TQR2" s="425"/>
      <c r="TQS2" s="425"/>
      <c r="TQT2" s="425"/>
      <c r="TQU2" s="425"/>
      <c r="TQV2" s="425"/>
      <c r="TQW2" s="424"/>
      <c r="TQX2" s="424"/>
      <c r="TQY2" s="425"/>
      <c r="TQZ2" s="425"/>
      <c r="TRA2" s="425"/>
      <c r="TRB2" s="425"/>
      <c r="TRC2" s="425"/>
      <c r="TRD2" s="425"/>
      <c r="TRE2" s="424"/>
      <c r="TRF2" s="424"/>
      <c r="TRG2" s="425"/>
      <c r="TRH2" s="425"/>
      <c r="TRI2" s="425"/>
      <c r="TRJ2" s="425"/>
      <c r="TRK2" s="425"/>
      <c r="TRL2" s="425"/>
      <c r="TRM2" s="424"/>
      <c r="TRN2" s="424"/>
      <c r="TRO2" s="425"/>
      <c r="TRP2" s="425"/>
      <c r="TRQ2" s="425"/>
      <c r="TRR2" s="425"/>
      <c r="TRS2" s="425"/>
      <c r="TRT2" s="425"/>
      <c r="TRU2" s="424"/>
      <c r="TRV2" s="424"/>
      <c r="TRW2" s="425"/>
      <c r="TRX2" s="425"/>
      <c r="TRY2" s="425"/>
      <c r="TRZ2" s="425"/>
      <c r="TSA2" s="425"/>
      <c r="TSB2" s="425"/>
      <c r="TSC2" s="424"/>
      <c r="TSD2" s="424"/>
      <c r="TSE2" s="425"/>
      <c r="TSF2" s="425"/>
      <c r="TSG2" s="425"/>
      <c r="TSH2" s="425"/>
      <c r="TSI2" s="425"/>
      <c r="TSJ2" s="425"/>
      <c r="TSK2" s="424"/>
      <c r="TSL2" s="424"/>
      <c r="TSM2" s="425"/>
      <c r="TSN2" s="425"/>
      <c r="TSO2" s="425"/>
      <c r="TSP2" s="425"/>
      <c r="TSQ2" s="425"/>
      <c r="TSR2" s="425"/>
      <c r="TSS2" s="424"/>
      <c r="TST2" s="424"/>
      <c r="TSU2" s="425"/>
      <c r="TSV2" s="425"/>
      <c r="TSW2" s="425"/>
      <c r="TSX2" s="425"/>
      <c r="TSY2" s="425"/>
      <c r="TSZ2" s="425"/>
      <c r="TTA2" s="424"/>
      <c r="TTB2" s="424"/>
      <c r="TTC2" s="425"/>
      <c r="TTD2" s="425"/>
      <c r="TTE2" s="425"/>
      <c r="TTF2" s="425"/>
      <c r="TTG2" s="425"/>
      <c r="TTH2" s="425"/>
      <c r="TTI2" s="424"/>
      <c r="TTJ2" s="424"/>
      <c r="TTK2" s="425"/>
      <c r="TTL2" s="425"/>
      <c r="TTM2" s="425"/>
      <c r="TTN2" s="425"/>
      <c r="TTO2" s="425"/>
      <c r="TTP2" s="425"/>
      <c r="TTQ2" s="424"/>
      <c r="TTR2" s="424"/>
      <c r="TTS2" s="425"/>
      <c r="TTT2" s="425"/>
      <c r="TTU2" s="425"/>
      <c r="TTV2" s="425"/>
      <c r="TTW2" s="425"/>
      <c r="TTX2" s="425"/>
      <c r="TTY2" s="424"/>
      <c r="TTZ2" s="424"/>
      <c r="TUA2" s="425"/>
      <c r="TUB2" s="425"/>
      <c r="TUC2" s="425"/>
      <c r="TUD2" s="425"/>
      <c r="TUE2" s="425"/>
      <c r="TUF2" s="425"/>
      <c r="TUG2" s="424"/>
      <c r="TUH2" s="424"/>
      <c r="TUI2" s="425"/>
      <c r="TUJ2" s="425"/>
      <c r="TUK2" s="425"/>
      <c r="TUL2" s="425"/>
      <c r="TUM2" s="425"/>
      <c r="TUN2" s="425"/>
      <c r="TUO2" s="424"/>
      <c r="TUP2" s="424"/>
      <c r="TUQ2" s="425"/>
      <c r="TUR2" s="425"/>
      <c r="TUS2" s="425"/>
      <c r="TUT2" s="425"/>
      <c r="TUU2" s="425"/>
      <c r="TUV2" s="425"/>
      <c r="TUW2" s="424"/>
      <c r="TUX2" s="424"/>
      <c r="TUY2" s="425"/>
      <c r="TUZ2" s="425"/>
      <c r="TVA2" s="425"/>
      <c r="TVB2" s="425"/>
      <c r="TVC2" s="425"/>
      <c r="TVD2" s="425"/>
      <c r="TVE2" s="424"/>
      <c r="TVF2" s="424"/>
      <c r="TVG2" s="425"/>
      <c r="TVH2" s="425"/>
      <c r="TVI2" s="425"/>
      <c r="TVJ2" s="425"/>
      <c r="TVK2" s="425"/>
      <c r="TVL2" s="425"/>
      <c r="TVM2" s="424"/>
      <c r="TVN2" s="424"/>
      <c r="TVO2" s="425"/>
      <c r="TVP2" s="425"/>
      <c r="TVQ2" s="425"/>
      <c r="TVR2" s="425"/>
      <c r="TVS2" s="425"/>
      <c r="TVT2" s="425"/>
      <c r="TVU2" s="424"/>
      <c r="TVV2" s="424"/>
      <c r="TVW2" s="425"/>
      <c r="TVX2" s="425"/>
      <c r="TVY2" s="425"/>
      <c r="TVZ2" s="425"/>
      <c r="TWA2" s="425"/>
      <c r="TWB2" s="425"/>
      <c r="TWC2" s="424"/>
      <c r="TWD2" s="424"/>
      <c r="TWE2" s="425"/>
      <c r="TWF2" s="425"/>
      <c r="TWG2" s="425"/>
      <c r="TWH2" s="425"/>
      <c r="TWI2" s="425"/>
      <c r="TWJ2" s="425"/>
      <c r="TWK2" s="424"/>
      <c r="TWL2" s="424"/>
      <c r="TWM2" s="425"/>
      <c r="TWN2" s="425"/>
      <c r="TWO2" s="425"/>
      <c r="TWP2" s="425"/>
      <c r="TWQ2" s="425"/>
      <c r="TWR2" s="425"/>
      <c r="TWS2" s="424"/>
      <c r="TWT2" s="424"/>
      <c r="TWU2" s="425"/>
      <c r="TWV2" s="425"/>
      <c r="TWW2" s="425"/>
      <c r="TWX2" s="425"/>
      <c r="TWY2" s="425"/>
      <c r="TWZ2" s="425"/>
      <c r="TXA2" s="424"/>
      <c r="TXB2" s="424"/>
      <c r="TXC2" s="425"/>
      <c r="TXD2" s="425"/>
      <c r="TXE2" s="425"/>
      <c r="TXF2" s="425"/>
      <c r="TXG2" s="425"/>
      <c r="TXH2" s="425"/>
      <c r="TXI2" s="424"/>
      <c r="TXJ2" s="424"/>
      <c r="TXK2" s="425"/>
      <c r="TXL2" s="425"/>
      <c r="TXM2" s="425"/>
      <c r="TXN2" s="425"/>
      <c r="TXO2" s="425"/>
      <c r="TXP2" s="425"/>
      <c r="TXQ2" s="424"/>
      <c r="TXR2" s="424"/>
      <c r="TXS2" s="425"/>
      <c r="TXT2" s="425"/>
      <c r="TXU2" s="425"/>
      <c r="TXV2" s="425"/>
      <c r="TXW2" s="425"/>
      <c r="TXX2" s="425"/>
      <c r="TXY2" s="424"/>
      <c r="TXZ2" s="424"/>
      <c r="TYA2" s="425"/>
      <c r="TYB2" s="425"/>
      <c r="TYC2" s="425"/>
      <c r="TYD2" s="425"/>
      <c r="TYE2" s="425"/>
      <c r="TYF2" s="425"/>
      <c r="TYG2" s="424"/>
      <c r="TYH2" s="424"/>
      <c r="TYI2" s="425"/>
      <c r="TYJ2" s="425"/>
      <c r="TYK2" s="425"/>
      <c r="TYL2" s="425"/>
      <c r="TYM2" s="425"/>
      <c r="TYN2" s="425"/>
      <c r="TYO2" s="424"/>
      <c r="TYP2" s="424"/>
      <c r="TYQ2" s="425"/>
      <c r="TYR2" s="425"/>
      <c r="TYS2" s="425"/>
      <c r="TYT2" s="425"/>
      <c r="TYU2" s="425"/>
      <c r="TYV2" s="425"/>
      <c r="TYW2" s="424"/>
      <c r="TYX2" s="424"/>
      <c r="TYY2" s="425"/>
      <c r="TYZ2" s="425"/>
      <c r="TZA2" s="425"/>
      <c r="TZB2" s="425"/>
      <c r="TZC2" s="425"/>
      <c r="TZD2" s="425"/>
      <c r="TZE2" s="424"/>
      <c r="TZF2" s="424"/>
      <c r="TZG2" s="425"/>
      <c r="TZH2" s="425"/>
      <c r="TZI2" s="425"/>
      <c r="TZJ2" s="425"/>
      <c r="TZK2" s="425"/>
      <c r="TZL2" s="425"/>
      <c r="TZM2" s="424"/>
      <c r="TZN2" s="424"/>
      <c r="TZO2" s="425"/>
      <c r="TZP2" s="425"/>
      <c r="TZQ2" s="425"/>
      <c r="TZR2" s="425"/>
      <c r="TZS2" s="425"/>
      <c r="TZT2" s="425"/>
      <c r="TZU2" s="424"/>
      <c r="TZV2" s="424"/>
      <c r="TZW2" s="425"/>
      <c r="TZX2" s="425"/>
      <c r="TZY2" s="425"/>
      <c r="TZZ2" s="425"/>
      <c r="UAA2" s="425"/>
      <c r="UAB2" s="425"/>
      <c r="UAC2" s="424"/>
      <c r="UAD2" s="424"/>
      <c r="UAE2" s="425"/>
      <c r="UAF2" s="425"/>
      <c r="UAG2" s="425"/>
      <c r="UAH2" s="425"/>
      <c r="UAI2" s="425"/>
      <c r="UAJ2" s="425"/>
      <c r="UAK2" s="424"/>
      <c r="UAL2" s="424"/>
      <c r="UAM2" s="425"/>
      <c r="UAN2" s="425"/>
      <c r="UAO2" s="425"/>
      <c r="UAP2" s="425"/>
      <c r="UAQ2" s="425"/>
      <c r="UAR2" s="425"/>
      <c r="UAS2" s="424"/>
      <c r="UAT2" s="424"/>
      <c r="UAU2" s="425"/>
      <c r="UAV2" s="425"/>
      <c r="UAW2" s="425"/>
      <c r="UAX2" s="425"/>
      <c r="UAY2" s="425"/>
      <c r="UAZ2" s="425"/>
      <c r="UBA2" s="424"/>
      <c r="UBB2" s="424"/>
      <c r="UBC2" s="425"/>
      <c r="UBD2" s="425"/>
      <c r="UBE2" s="425"/>
      <c r="UBF2" s="425"/>
      <c r="UBG2" s="425"/>
      <c r="UBH2" s="425"/>
      <c r="UBI2" s="424"/>
      <c r="UBJ2" s="424"/>
      <c r="UBK2" s="425"/>
      <c r="UBL2" s="425"/>
      <c r="UBM2" s="425"/>
      <c r="UBN2" s="425"/>
      <c r="UBO2" s="425"/>
      <c r="UBP2" s="425"/>
      <c r="UBQ2" s="424"/>
      <c r="UBR2" s="424"/>
      <c r="UBS2" s="425"/>
      <c r="UBT2" s="425"/>
      <c r="UBU2" s="425"/>
      <c r="UBV2" s="425"/>
      <c r="UBW2" s="425"/>
      <c r="UBX2" s="425"/>
      <c r="UBY2" s="424"/>
      <c r="UBZ2" s="424"/>
      <c r="UCA2" s="425"/>
      <c r="UCB2" s="425"/>
      <c r="UCC2" s="425"/>
      <c r="UCD2" s="425"/>
      <c r="UCE2" s="425"/>
      <c r="UCF2" s="425"/>
      <c r="UCG2" s="424"/>
      <c r="UCH2" s="424"/>
      <c r="UCI2" s="425"/>
      <c r="UCJ2" s="425"/>
      <c r="UCK2" s="425"/>
      <c r="UCL2" s="425"/>
      <c r="UCM2" s="425"/>
      <c r="UCN2" s="425"/>
      <c r="UCO2" s="424"/>
      <c r="UCP2" s="424"/>
      <c r="UCQ2" s="425"/>
      <c r="UCR2" s="425"/>
      <c r="UCS2" s="425"/>
      <c r="UCT2" s="425"/>
      <c r="UCU2" s="425"/>
      <c r="UCV2" s="425"/>
      <c r="UCW2" s="424"/>
      <c r="UCX2" s="424"/>
      <c r="UCY2" s="425"/>
      <c r="UCZ2" s="425"/>
      <c r="UDA2" s="425"/>
      <c r="UDB2" s="425"/>
      <c r="UDC2" s="425"/>
      <c r="UDD2" s="425"/>
      <c r="UDE2" s="424"/>
      <c r="UDF2" s="424"/>
      <c r="UDG2" s="425"/>
      <c r="UDH2" s="425"/>
      <c r="UDI2" s="425"/>
      <c r="UDJ2" s="425"/>
      <c r="UDK2" s="425"/>
      <c r="UDL2" s="425"/>
      <c r="UDM2" s="424"/>
      <c r="UDN2" s="424"/>
      <c r="UDO2" s="425"/>
      <c r="UDP2" s="425"/>
      <c r="UDQ2" s="425"/>
      <c r="UDR2" s="425"/>
      <c r="UDS2" s="425"/>
      <c r="UDT2" s="425"/>
      <c r="UDU2" s="424"/>
      <c r="UDV2" s="424"/>
      <c r="UDW2" s="425"/>
      <c r="UDX2" s="425"/>
      <c r="UDY2" s="425"/>
      <c r="UDZ2" s="425"/>
      <c r="UEA2" s="425"/>
      <c r="UEB2" s="425"/>
      <c r="UEC2" s="424"/>
      <c r="UED2" s="424"/>
      <c r="UEE2" s="425"/>
      <c r="UEF2" s="425"/>
      <c r="UEG2" s="425"/>
      <c r="UEH2" s="425"/>
      <c r="UEI2" s="425"/>
      <c r="UEJ2" s="425"/>
      <c r="UEK2" s="424"/>
      <c r="UEL2" s="424"/>
      <c r="UEM2" s="425"/>
      <c r="UEN2" s="425"/>
      <c r="UEO2" s="425"/>
      <c r="UEP2" s="425"/>
      <c r="UEQ2" s="425"/>
      <c r="UER2" s="425"/>
      <c r="UES2" s="424"/>
      <c r="UET2" s="424"/>
      <c r="UEU2" s="425"/>
      <c r="UEV2" s="425"/>
      <c r="UEW2" s="425"/>
      <c r="UEX2" s="425"/>
      <c r="UEY2" s="425"/>
      <c r="UEZ2" s="425"/>
      <c r="UFA2" s="424"/>
    </row>
    <row r="3" spans="1:14353" ht="14.5" x14ac:dyDescent="0.3">
      <c r="A3" s="426" t="s">
        <v>617</v>
      </c>
      <c r="B3" s="427"/>
      <c r="C3" s="427"/>
      <c r="D3" s="427"/>
      <c r="E3" s="427"/>
      <c r="F3" s="427"/>
      <c r="G3" s="427"/>
      <c r="H3" s="428"/>
      <c r="I3" s="429"/>
      <c r="J3" s="429"/>
      <c r="K3" s="428"/>
      <c r="L3" s="429"/>
      <c r="M3" s="430"/>
      <c r="N3" s="431"/>
      <c r="O3" s="432"/>
      <c r="BU3" s="427"/>
      <c r="BV3" s="427"/>
      <c r="BW3" s="427"/>
      <c r="BX3" s="427"/>
      <c r="BY3" s="427"/>
      <c r="BZ3" s="427"/>
      <c r="CA3" s="427"/>
      <c r="CB3" s="427"/>
      <c r="CC3" s="427"/>
      <c r="CD3" s="427"/>
      <c r="CE3" s="427"/>
      <c r="CF3" s="427"/>
      <c r="CG3" s="427"/>
      <c r="CH3" s="427"/>
      <c r="CI3" s="427"/>
      <c r="CJ3" s="427"/>
      <c r="CK3" s="427"/>
      <c r="CL3" s="427"/>
      <c r="CM3" s="427"/>
      <c r="CN3" s="427"/>
      <c r="CO3" s="427"/>
      <c r="CP3" s="427"/>
      <c r="CQ3" s="427"/>
      <c r="CR3" s="427"/>
      <c r="CS3" s="427"/>
      <c r="CT3" s="427"/>
      <c r="CU3" s="427"/>
      <c r="CV3" s="427"/>
      <c r="CW3" s="427"/>
      <c r="CX3" s="427"/>
      <c r="CY3" s="427"/>
      <c r="CZ3" s="427"/>
      <c r="DA3" s="427"/>
      <c r="DB3" s="427"/>
      <c r="DC3" s="427"/>
      <c r="DD3" s="427"/>
      <c r="DE3" s="427"/>
      <c r="DF3" s="427"/>
      <c r="DG3" s="427"/>
      <c r="DH3" s="427"/>
      <c r="DI3" s="427"/>
      <c r="DJ3" s="427"/>
      <c r="DK3" s="427"/>
      <c r="DL3" s="427"/>
      <c r="DM3" s="427"/>
      <c r="DN3" s="427"/>
      <c r="DO3" s="427"/>
      <c r="DP3" s="427"/>
      <c r="DQ3" s="427"/>
      <c r="DR3" s="427"/>
      <c r="DS3" s="427"/>
      <c r="DT3" s="427"/>
      <c r="DU3" s="427"/>
      <c r="DV3" s="427"/>
      <c r="DW3" s="427"/>
      <c r="DX3" s="427"/>
      <c r="DY3" s="427"/>
      <c r="DZ3" s="427"/>
      <c r="EA3" s="427"/>
      <c r="EB3" s="427"/>
      <c r="EC3" s="427"/>
      <c r="ED3" s="427"/>
      <c r="EE3" s="427"/>
      <c r="EF3" s="427"/>
      <c r="EG3" s="427"/>
      <c r="EH3" s="427"/>
      <c r="EI3" s="427"/>
      <c r="EJ3" s="427"/>
      <c r="EK3" s="427"/>
      <c r="EL3" s="427"/>
      <c r="EM3" s="427"/>
      <c r="EN3" s="427"/>
      <c r="EO3" s="427"/>
      <c r="EP3" s="427"/>
      <c r="EQ3" s="427"/>
      <c r="ER3" s="427"/>
      <c r="ES3" s="427"/>
      <c r="ET3" s="427"/>
      <c r="EU3" s="427"/>
      <c r="EV3" s="427"/>
      <c r="EW3" s="427"/>
      <c r="EX3" s="427"/>
      <c r="EY3" s="427"/>
      <c r="EZ3" s="427"/>
      <c r="FA3" s="427"/>
      <c r="FB3" s="427"/>
      <c r="FC3" s="427"/>
      <c r="FD3" s="427"/>
      <c r="FE3" s="427"/>
      <c r="FF3" s="427"/>
      <c r="FG3" s="427"/>
      <c r="FH3" s="427"/>
      <c r="FI3" s="427"/>
      <c r="FJ3" s="427"/>
      <c r="FK3" s="427"/>
      <c r="FL3" s="427"/>
      <c r="FM3" s="427"/>
      <c r="FN3" s="427"/>
      <c r="FO3" s="427"/>
      <c r="FP3" s="427"/>
      <c r="FQ3" s="427"/>
      <c r="FR3" s="427"/>
      <c r="FS3" s="427"/>
      <c r="FT3" s="427"/>
      <c r="FU3" s="427"/>
      <c r="FV3" s="427"/>
      <c r="FW3" s="427"/>
      <c r="FX3" s="427"/>
      <c r="FY3" s="427"/>
      <c r="FZ3" s="427"/>
      <c r="GA3" s="427"/>
      <c r="GB3" s="427"/>
      <c r="GC3" s="427"/>
      <c r="GD3" s="427"/>
      <c r="GE3" s="427"/>
      <c r="GF3" s="427"/>
      <c r="GG3" s="427"/>
      <c r="GH3" s="427"/>
      <c r="GI3" s="427"/>
      <c r="GJ3" s="427"/>
      <c r="GK3" s="427"/>
      <c r="GL3" s="427"/>
      <c r="GM3" s="427"/>
      <c r="GN3" s="427"/>
      <c r="GO3" s="427"/>
      <c r="GP3" s="427"/>
      <c r="GQ3" s="427"/>
      <c r="GR3" s="427"/>
      <c r="GS3" s="427"/>
      <c r="GT3" s="427"/>
      <c r="GU3" s="427"/>
      <c r="GV3" s="427"/>
      <c r="GW3" s="427"/>
      <c r="GX3" s="427"/>
      <c r="GY3" s="427"/>
      <c r="GZ3" s="427"/>
      <c r="HA3" s="427"/>
      <c r="HB3" s="427"/>
      <c r="HC3" s="427"/>
      <c r="HD3" s="427"/>
      <c r="HE3" s="427"/>
      <c r="HF3" s="427"/>
      <c r="HG3" s="427"/>
      <c r="HH3" s="427"/>
      <c r="HI3" s="427"/>
      <c r="HJ3" s="427"/>
      <c r="HK3" s="427"/>
      <c r="HL3" s="427"/>
      <c r="HM3" s="427"/>
      <c r="HN3" s="427"/>
      <c r="HO3" s="427"/>
      <c r="HP3" s="427"/>
      <c r="HQ3" s="427"/>
      <c r="HR3" s="427"/>
      <c r="HS3" s="427"/>
      <c r="HT3" s="427"/>
      <c r="HU3" s="427"/>
      <c r="HV3" s="427"/>
      <c r="HW3" s="427"/>
      <c r="HX3" s="427"/>
      <c r="HY3" s="427"/>
      <c r="HZ3" s="427"/>
      <c r="IA3" s="427"/>
      <c r="IB3" s="427"/>
      <c r="IC3" s="427"/>
      <c r="ID3" s="427"/>
      <c r="IE3" s="427"/>
      <c r="IF3" s="427"/>
      <c r="IG3" s="427"/>
      <c r="IH3" s="427"/>
      <c r="II3" s="427"/>
      <c r="IJ3" s="427"/>
      <c r="IK3" s="427"/>
      <c r="IL3" s="427"/>
      <c r="IM3" s="427"/>
      <c r="IN3" s="427"/>
      <c r="IO3" s="427"/>
      <c r="IP3" s="427"/>
      <c r="IQ3" s="427"/>
      <c r="IR3" s="427"/>
      <c r="IS3" s="427"/>
      <c r="IT3" s="427"/>
      <c r="IU3" s="427"/>
      <c r="IV3" s="427"/>
      <c r="IW3" s="427"/>
      <c r="IX3" s="427"/>
      <c r="IY3" s="427"/>
      <c r="IZ3" s="427"/>
      <c r="JA3" s="427"/>
      <c r="JB3" s="427"/>
      <c r="JC3" s="427"/>
      <c r="JD3" s="427"/>
      <c r="JE3" s="427"/>
      <c r="JF3" s="427"/>
      <c r="JG3" s="427"/>
      <c r="JH3" s="427"/>
      <c r="JI3" s="427"/>
      <c r="JJ3" s="427"/>
      <c r="JK3" s="427"/>
      <c r="JL3" s="427"/>
      <c r="JM3" s="427"/>
      <c r="JN3" s="427"/>
      <c r="JO3" s="427"/>
      <c r="JP3" s="427"/>
      <c r="JQ3" s="427"/>
      <c r="JR3" s="427"/>
      <c r="JS3" s="427"/>
      <c r="JT3" s="427"/>
      <c r="JU3" s="427"/>
      <c r="JV3" s="427"/>
      <c r="JW3" s="427"/>
      <c r="JX3" s="427"/>
      <c r="JY3" s="427"/>
      <c r="JZ3" s="427"/>
      <c r="KA3" s="427"/>
      <c r="KB3" s="427"/>
      <c r="KC3" s="427"/>
      <c r="KD3" s="427"/>
      <c r="KE3" s="427"/>
      <c r="KF3" s="427"/>
      <c r="KG3" s="427"/>
      <c r="KH3" s="427"/>
      <c r="KI3" s="427"/>
      <c r="KJ3" s="427"/>
      <c r="KK3" s="427"/>
      <c r="KL3" s="427"/>
      <c r="KM3" s="427"/>
      <c r="KN3" s="427"/>
      <c r="KO3" s="427"/>
      <c r="KP3" s="427"/>
      <c r="KQ3" s="427"/>
      <c r="KR3" s="427"/>
      <c r="KS3" s="427"/>
      <c r="KT3" s="427"/>
      <c r="KU3" s="427"/>
      <c r="KV3" s="427"/>
      <c r="KW3" s="427"/>
      <c r="KX3" s="427"/>
      <c r="KY3" s="427"/>
      <c r="KZ3" s="427"/>
      <c r="LA3" s="427"/>
      <c r="LB3" s="427"/>
      <c r="LC3" s="427"/>
      <c r="LD3" s="427"/>
      <c r="LE3" s="427"/>
      <c r="LF3" s="427"/>
      <c r="LG3" s="427"/>
      <c r="LH3" s="427"/>
      <c r="LI3" s="427"/>
      <c r="LJ3" s="427"/>
      <c r="LK3" s="427"/>
      <c r="LL3" s="427"/>
      <c r="LM3" s="427"/>
      <c r="LN3" s="427"/>
      <c r="LO3" s="427"/>
      <c r="LP3" s="427"/>
      <c r="LQ3" s="427"/>
      <c r="LR3" s="427"/>
      <c r="LS3" s="427"/>
      <c r="LT3" s="427"/>
      <c r="LU3" s="427"/>
      <c r="LV3" s="427"/>
      <c r="LW3" s="427"/>
      <c r="LX3" s="427"/>
      <c r="LY3" s="427"/>
      <c r="LZ3" s="427"/>
      <c r="MA3" s="427"/>
      <c r="MB3" s="427"/>
      <c r="MC3" s="427"/>
      <c r="MD3" s="427"/>
      <c r="ME3" s="427"/>
      <c r="MF3" s="427"/>
      <c r="MG3" s="427"/>
      <c r="MH3" s="427"/>
      <c r="MI3" s="427"/>
      <c r="MJ3" s="427"/>
      <c r="MK3" s="427"/>
      <c r="ML3" s="427"/>
      <c r="MM3" s="427"/>
      <c r="MN3" s="427"/>
      <c r="MO3" s="427"/>
      <c r="MP3" s="427"/>
      <c r="MQ3" s="427"/>
      <c r="MR3" s="427"/>
      <c r="MS3" s="427"/>
      <c r="MT3" s="427"/>
      <c r="MU3" s="427"/>
      <c r="MV3" s="427"/>
      <c r="MW3" s="427"/>
      <c r="MX3" s="427"/>
      <c r="MY3" s="427"/>
      <c r="MZ3" s="427"/>
      <c r="NA3" s="427"/>
      <c r="NB3" s="427"/>
      <c r="NC3" s="427"/>
      <c r="ND3" s="427"/>
      <c r="NE3" s="427"/>
      <c r="NF3" s="427"/>
      <c r="NG3" s="427"/>
      <c r="NH3" s="427"/>
      <c r="NI3" s="427"/>
      <c r="NJ3" s="427"/>
      <c r="NK3" s="427"/>
      <c r="NL3" s="427"/>
      <c r="NM3" s="427"/>
      <c r="NN3" s="427"/>
      <c r="NO3" s="427"/>
      <c r="NP3" s="427"/>
      <c r="NQ3" s="427"/>
      <c r="NR3" s="427"/>
      <c r="NS3" s="427"/>
      <c r="NT3" s="427"/>
      <c r="NU3" s="427"/>
      <c r="NV3" s="427"/>
      <c r="NW3" s="427"/>
      <c r="NX3" s="427"/>
      <c r="NY3" s="427"/>
      <c r="NZ3" s="427"/>
      <c r="OA3" s="427"/>
      <c r="OB3" s="427"/>
      <c r="OC3" s="427"/>
      <c r="OD3" s="427"/>
      <c r="OE3" s="427"/>
      <c r="OF3" s="427"/>
      <c r="OG3" s="427"/>
      <c r="OH3" s="427"/>
      <c r="OI3" s="427"/>
      <c r="OJ3" s="427"/>
      <c r="OK3" s="427"/>
      <c r="OL3" s="427"/>
      <c r="OM3" s="427"/>
      <c r="ON3" s="427"/>
      <c r="OO3" s="427"/>
      <c r="OP3" s="427"/>
      <c r="OQ3" s="427"/>
      <c r="OR3" s="427"/>
      <c r="OS3" s="427"/>
      <c r="OT3" s="427"/>
      <c r="OU3" s="427"/>
      <c r="OV3" s="427"/>
      <c r="OW3" s="427"/>
      <c r="OX3" s="427"/>
      <c r="OY3" s="427"/>
      <c r="OZ3" s="427"/>
      <c r="PA3" s="427"/>
      <c r="PB3" s="427"/>
      <c r="PC3" s="427"/>
      <c r="PD3" s="427"/>
      <c r="PE3" s="427"/>
      <c r="PF3" s="427"/>
      <c r="PG3" s="427"/>
      <c r="PH3" s="427"/>
      <c r="PI3" s="427"/>
      <c r="PJ3" s="427"/>
      <c r="PK3" s="427"/>
      <c r="PL3" s="427"/>
      <c r="PM3" s="427"/>
      <c r="PN3" s="427"/>
      <c r="PO3" s="427"/>
      <c r="PP3" s="427"/>
      <c r="PQ3" s="427"/>
      <c r="PR3" s="427"/>
      <c r="PS3" s="427"/>
      <c r="PT3" s="427"/>
      <c r="PU3" s="427"/>
      <c r="PV3" s="427"/>
      <c r="PW3" s="427"/>
      <c r="PX3" s="427"/>
      <c r="PY3" s="427"/>
      <c r="PZ3" s="427"/>
      <c r="QA3" s="427"/>
      <c r="QB3" s="427"/>
      <c r="QC3" s="427"/>
      <c r="QD3" s="427"/>
      <c r="QE3" s="427"/>
      <c r="QF3" s="427"/>
      <c r="QG3" s="427"/>
      <c r="QH3" s="427"/>
      <c r="QI3" s="427"/>
      <c r="QJ3" s="427"/>
      <c r="QK3" s="427"/>
      <c r="QL3" s="427"/>
      <c r="QM3" s="427"/>
      <c r="QN3" s="427"/>
      <c r="QO3" s="427"/>
      <c r="QP3" s="427"/>
      <c r="QQ3" s="427"/>
      <c r="QR3" s="427"/>
      <c r="QS3" s="427"/>
      <c r="QT3" s="427"/>
      <c r="QU3" s="427"/>
      <c r="QV3" s="427"/>
      <c r="QW3" s="427"/>
      <c r="QX3" s="427"/>
      <c r="QY3" s="427"/>
      <c r="QZ3" s="427"/>
      <c r="RA3" s="427"/>
      <c r="RB3" s="427"/>
      <c r="RC3" s="427"/>
      <c r="RD3" s="427"/>
      <c r="RE3" s="427"/>
      <c r="RF3" s="427"/>
      <c r="RG3" s="427"/>
      <c r="RH3" s="427"/>
      <c r="RI3" s="427"/>
      <c r="RJ3" s="427"/>
      <c r="RK3" s="427"/>
      <c r="RL3" s="427"/>
      <c r="RM3" s="427"/>
      <c r="RN3" s="427"/>
      <c r="RO3" s="427"/>
      <c r="RP3" s="427"/>
      <c r="RQ3" s="427"/>
      <c r="RR3" s="427"/>
      <c r="RS3" s="427"/>
      <c r="RT3" s="427"/>
      <c r="RU3" s="427"/>
      <c r="RV3" s="427"/>
      <c r="RW3" s="427"/>
      <c r="RX3" s="427"/>
      <c r="RY3" s="427"/>
      <c r="RZ3" s="427"/>
      <c r="SA3" s="427"/>
      <c r="SB3" s="427"/>
      <c r="SC3" s="427"/>
      <c r="SD3" s="427"/>
      <c r="SE3" s="427"/>
      <c r="SF3" s="427"/>
      <c r="SG3" s="427"/>
      <c r="SH3" s="427"/>
      <c r="SI3" s="427"/>
      <c r="SJ3" s="427"/>
      <c r="SK3" s="427"/>
      <c r="SL3" s="427"/>
      <c r="SM3" s="427"/>
      <c r="SN3" s="427"/>
      <c r="SO3" s="427"/>
      <c r="SP3" s="427"/>
      <c r="SQ3" s="427"/>
      <c r="SR3" s="427"/>
      <c r="SS3" s="427"/>
      <c r="ST3" s="427"/>
      <c r="SU3" s="427"/>
      <c r="SV3" s="427"/>
      <c r="SW3" s="427"/>
      <c r="SX3" s="427"/>
      <c r="SY3" s="427"/>
      <c r="SZ3" s="427"/>
      <c r="TA3" s="427"/>
      <c r="TB3" s="427"/>
      <c r="TC3" s="427"/>
      <c r="TD3" s="427"/>
      <c r="TE3" s="427"/>
      <c r="TF3" s="427"/>
      <c r="TG3" s="427"/>
      <c r="TH3" s="427"/>
      <c r="TI3" s="427"/>
      <c r="TJ3" s="427"/>
      <c r="TK3" s="427"/>
      <c r="TL3" s="427"/>
      <c r="TM3" s="427"/>
      <c r="TN3" s="427"/>
      <c r="TO3" s="427"/>
      <c r="TP3" s="427"/>
      <c r="TQ3" s="427"/>
      <c r="TR3" s="427"/>
      <c r="TS3" s="427"/>
      <c r="TT3" s="427"/>
      <c r="TU3" s="427"/>
      <c r="TV3" s="427"/>
      <c r="TW3" s="427"/>
      <c r="TX3" s="427"/>
      <c r="TY3" s="427"/>
      <c r="TZ3" s="427"/>
      <c r="UA3" s="427"/>
      <c r="UB3" s="427"/>
      <c r="UC3" s="427"/>
      <c r="UD3" s="427"/>
      <c r="UE3" s="427"/>
      <c r="UF3" s="427"/>
      <c r="UG3" s="427"/>
      <c r="UH3" s="427"/>
      <c r="UI3" s="427"/>
      <c r="UJ3" s="427"/>
      <c r="UK3" s="427"/>
      <c r="UL3" s="427"/>
      <c r="UM3" s="427"/>
      <c r="UN3" s="427"/>
      <c r="UO3" s="427"/>
      <c r="UP3" s="427"/>
      <c r="UQ3" s="427"/>
      <c r="UR3" s="427"/>
      <c r="US3" s="427"/>
      <c r="UT3" s="427"/>
      <c r="UU3" s="427"/>
      <c r="UV3" s="427"/>
      <c r="UW3" s="427"/>
      <c r="UX3" s="427"/>
      <c r="UY3" s="427"/>
      <c r="UZ3" s="427"/>
      <c r="VA3" s="427"/>
      <c r="VB3" s="427"/>
      <c r="VC3" s="427"/>
      <c r="VD3" s="427"/>
      <c r="VE3" s="427"/>
      <c r="VF3" s="427"/>
      <c r="VG3" s="427"/>
      <c r="VH3" s="427"/>
      <c r="VI3" s="427"/>
      <c r="VJ3" s="427"/>
      <c r="VK3" s="427"/>
      <c r="VL3" s="427"/>
      <c r="VM3" s="427"/>
      <c r="VN3" s="427"/>
      <c r="VO3" s="427"/>
      <c r="VP3" s="427"/>
      <c r="VQ3" s="427"/>
      <c r="VR3" s="427"/>
      <c r="VS3" s="427"/>
      <c r="VT3" s="427"/>
      <c r="VU3" s="427"/>
      <c r="VV3" s="427"/>
      <c r="VW3" s="427"/>
      <c r="VX3" s="427"/>
      <c r="VY3" s="427"/>
      <c r="VZ3" s="427"/>
      <c r="WA3" s="427"/>
      <c r="WB3" s="427"/>
      <c r="WC3" s="427"/>
      <c r="WD3" s="427"/>
      <c r="WE3" s="427"/>
      <c r="WF3" s="427"/>
      <c r="WG3" s="427"/>
      <c r="WH3" s="427"/>
      <c r="WI3" s="427"/>
      <c r="WJ3" s="427"/>
      <c r="WK3" s="427"/>
      <c r="WL3" s="427"/>
      <c r="WM3" s="427"/>
      <c r="WN3" s="427"/>
      <c r="WO3" s="427"/>
      <c r="WP3" s="427"/>
      <c r="WQ3" s="427"/>
      <c r="WR3" s="427"/>
      <c r="WS3" s="427"/>
      <c r="WT3" s="427"/>
      <c r="WU3" s="427"/>
      <c r="WV3" s="427"/>
      <c r="WW3" s="427"/>
      <c r="WX3" s="427"/>
      <c r="WY3" s="427"/>
      <c r="WZ3" s="427"/>
      <c r="XA3" s="427"/>
      <c r="XB3" s="427"/>
      <c r="XC3" s="427"/>
      <c r="XD3" s="427"/>
      <c r="XE3" s="427"/>
      <c r="XF3" s="427"/>
      <c r="XG3" s="427"/>
      <c r="XH3" s="427"/>
      <c r="XI3" s="427"/>
      <c r="XJ3" s="427"/>
      <c r="XK3" s="427"/>
      <c r="XL3" s="427"/>
      <c r="XM3" s="427"/>
      <c r="XN3" s="427"/>
      <c r="XO3" s="427"/>
      <c r="XP3" s="427"/>
      <c r="XQ3" s="427"/>
      <c r="XR3" s="427"/>
      <c r="XS3" s="427"/>
      <c r="XT3" s="427"/>
      <c r="XU3" s="427"/>
      <c r="XV3" s="427"/>
      <c r="XW3" s="427"/>
      <c r="XX3" s="427"/>
      <c r="XY3" s="427"/>
      <c r="XZ3" s="427"/>
      <c r="YA3" s="427"/>
      <c r="YB3" s="427"/>
      <c r="YC3" s="427"/>
      <c r="YD3" s="427"/>
      <c r="YE3" s="427"/>
      <c r="YF3" s="427"/>
      <c r="YG3" s="427"/>
      <c r="YH3" s="427"/>
      <c r="YI3" s="427"/>
      <c r="YJ3" s="427"/>
      <c r="YK3" s="427"/>
      <c r="YL3" s="427"/>
      <c r="YM3" s="427"/>
      <c r="YN3" s="427"/>
      <c r="YO3" s="427"/>
      <c r="YP3" s="427"/>
      <c r="YQ3" s="427"/>
      <c r="YR3" s="427"/>
      <c r="YS3" s="427"/>
      <c r="YT3" s="427"/>
      <c r="YU3" s="427"/>
      <c r="YV3" s="427"/>
      <c r="YW3" s="427"/>
      <c r="YX3" s="427"/>
      <c r="YY3" s="427"/>
      <c r="YZ3" s="427"/>
      <c r="ZA3" s="427"/>
      <c r="ZB3" s="427"/>
      <c r="ZC3" s="427"/>
      <c r="ZD3" s="427"/>
      <c r="ZE3" s="427"/>
      <c r="ZF3" s="427"/>
      <c r="ZG3" s="427"/>
      <c r="ZH3" s="427"/>
      <c r="ZI3" s="427"/>
      <c r="ZJ3" s="427"/>
      <c r="ZK3" s="427"/>
      <c r="ZL3" s="427"/>
      <c r="ZM3" s="427"/>
      <c r="ZN3" s="427"/>
      <c r="ZO3" s="427"/>
      <c r="ZP3" s="427"/>
      <c r="ZQ3" s="427"/>
      <c r="ZR3" s="427"/>
      <c r="ZS3" s="427"/>
      <c r="ZT3" s="427"/>
      <c r="ZU3" s="427"/>
      <c r="ZV3" s="427"/>
      <c r="ZW3" s="427"/>
      <c r="ZX3" s="427"/>
      <c r="ZY3" s="427"/>
      <c r="ZZ3" s="427"/>
      <c r="AAA3" s="427"/>
      <c r="AAB3" s="427"/>
      <c r="AAC3" s="427"/>
      <c r="AAD3" s="427"/>
      <c r="AAE3" s="427"/>
      <c r="AAF3" s="427"/>
      <c r="AAG3" s="427"/>
      <c r="AAH3" s="427"/>
      <c r="AAI3" s="427"/>
      <c r="AAJ3" s="427"/>
      <c r="AAK3" s="427"/>
      <c r="AAL3" s="427"/>
      <c r="AAM3" s="427"/>
      <c r="AAN3" s="427"/>
      <c r="AAO3" s="427"/>
      <c r="AAP3" s="427"/>
      <c r="AAQ3" s="427"/>
      <c r="AAR3" s="427"/>
      <c r="AAS3" s="427"/>
      <c r="AAT3" s="427"/>
      <c r="AAU3" s="427"/>
      <c r="AAV3" s="427"/>
      <c r="AAW3" s="427"/>
      <c r="AAX3" s="427"/>
      <c r="AAY3" s="427"/>
      <c r="AAZ3" s="427"/>
      <c r="ABA3" s="427"/>
      <c r="ABB3" s="427"/>
      <c r="ABC3" s="427"/>
      <c r="ABD3" s="427"/>
      <c r="ABE3" s="427"/>
      <c r="ABF3" s="427"/>
      <c r="ABG3" s="427"/>
      <c r="ABH3" s="427"/>
      <c r="ABI3" s="427"/>
      <c r="ABJ3" s="427"/>
      <c r="ABK3" s="427"/>
      <c r="ABL3" s="427"/>
      <c r="ABM3" s="427"/>
      <c r="ABN3" s="427"/>
      <c r="ABO3" s="427"/>
      <c r="ABP3" s="427"/>
      <c r="ABQ3" s="427"/>
      <c r="ABR3" s="427"/>
      <c r="ABS3" s="427"/>
      <c r="ABT3" s="427"/>
      <c r="ABU3" s="427"/>
      <c r="ABV3" s="427"/>
      <c r="ABW3" s="427"/>
      <c r="ABX3" s="427"/>
      <c r="ABY3" s="427"/>
      <c r="ABZ3" s="427"/>
      <c r="ACA3" s="427"/>
      <c r="ACB3" s="427"/>
      <c r="ACC3" s="427"/>
      <c r="ACD3" s="427"/>
      <c r="ACE3" s="427"/>
      <c r="ACF3" s="427"/>
      <c r="ACG3" s="427"/>
      <c r="ACH3" s="427"/>
      <c r="ACI3" s="427"/>
      <c r="ACJ3" s="427"/>
      <c r="ACK3" s="427"/>
      <c r="ACL3" s="427"/>
      <c r="ACM3" s="427"/>
      <c r="ACN3" s="427"/>
      <c r="ACO3" s="427"/>
      <c r="ACP3" s="427"/>
      <c r="ACQ3" s="427"/>
      <c r="ACR3" s="427"/>
      <c r="ACS3" s="427"/>
      <c r="ACT3" s="427"/>
      <c r="ACU3" s="427"/>
      <c r="ACV3" s="427"/>
      <c r="ACW3" s="427"/>
      <c r="ACX3" s="427"/>
      <c r="ACY3" s="427"/>
      <c r="ACZ3" s="427"/>
      <c r="ADA3" s="427"/>
      <c r="ADB3" s="427"/>
      <c r="ADC3" s="427"/>
      <c r="ADD3" s="427"/>
      <c r="ADE3" s="427"/>
      <c r="ADF3" s="427"/>
      <c r="ADG3" s="427"/>
      <c r="ADH3" s="427"/>
      <c r="ADI3" s="427"/>
      <c r="ADJ3" s="427"/>
      <c r="ADK3" s="427"/>
      <c r="ADL3" s="427"/>
      <c r="ADM3" s="427"/>
      <c r="ADN3" s="427"/>
      <c r="ADO3" s="427"/>
      <c r="ADP3" s="427"/>
      <c r="ADQ3" s="427"/>
      <c r="ADR3" s="427"/>
      <c r="ADS3" s="427"/>
      <c r="ADT3" s="427"/>
      <c r="ADU3" s="427"/>
      <c r="ADV3" s="427"/>
      <c r="ADW3" s="427"/>
      <c r="ADX3" s="427"/>
      <c r="ADY3" s="427"/>
      <c r="ADZ3" s="427"/>
      <c r="AEA3" s="427"/>
      <c r="AEB3" s="427"/>
      <c r="AEC3" s="427"/>
      <c r="AED3" s="427"/>
      <c r="AEE3" s="427"/>
      <c r="AEF3" s="427"/>
      <c r="AEG3" s="427"/>
      <c r="AEH3" s="427"/>
      <c r="AEI3" s="427"/>
      <c r="AEJ3" s="427"/>
      <c r="AEK3" s="427"/>
      <c r="AEL3" s="427"/>
      <c r="AEM3" s="427"/>
      <c r="AEN3" s="427"/>
      <c r="AEO3" s="427"/>
      <c r="AEP3" s="427"/>
      <c r="AEQ3" s="427"/>
      <c r="AER3" s="427"/>
      <c r="AES3" s="427"/>
      <c r="AET3" s="427"/>
      <c r="AEU3" s="427"/>
      <c r="AEV3" s="427"/>
      <c r="AEW3" s="427"/>
      <c r="AEX3" s="427"/>
      <c r="AEY3" s="427"/>
      <c r="AEZ3" s="427"/>
      <c r="AFA3" s="427"/>
      <c r="AFB3" s="427"/>
      <c r="AFC3" s="427"/>
      <c r="AFD3" s="427"/>
      <c r="AFE3" s="427"/>
      <c r="AFF3" s="427"/>
      <c r="AFG3" s="427"/>
      <c r="AFH3" s="427"/>
      <c r="AFI3" s="427"/>
      <c r="AFJ3" s="427"/>
      <c r="AFK3" s="427"/>
      <c r="AFL3" s="427"/>
      <c r="AFM3" s="427"/>
      <c r="AFN3" s="427"/>
      <c r="AFO3" s="427"/>
      <c r="AFP3" s="427"/>
      <c r="AFQ3" s="427"/>
      <c r="AFR3" s="427"/>
      <c r="AFS3" s="427"/>
      <c r="AFT3" s="427"/>
      <c r="AFU3" s="427"/>
      <c r="AFV3" s="427"/>
      <c r="AFW3" s="427"/>
      <c r="AFX3" s="427"/>
      <c r="AFY3" s="427"/>
      <c r="AFZ3" s="427"/>
      <c r="AGA3" s="427"/>
      <c r="AGB3" s="427"/>
      <c r="AGC3" s="427"/>
      <c r="AGD3" s="427"/>
      <c r="AGE3" s="427"/>
      <c r="AGF3" s="427"/>
      <c r="AGG3" s="427"/>
      <c r="AGH3" s="427"/>
      <c r="AGI3" s="427"/>
      <c r="AGJ3" s="427"/>
      <c r="AGK3" s="427"/>
      <c r="AGL3" s="427"/>
      <c r="AGM3" s="427"/>
      <c r="AGN3" s="427"/>
      <c r="AGO3" s="427"/>
      <c r="AGP3" s="427"/>
      <c r="AGQ3" s="427"/>
      <c r="AGR3" s="427"/>
      <c r="AGS3" s="427"/>
      <c r="AGT3" s="427"/>
      <c r="AGU3" s="427"/>
      <c r="AGV3" s="427"/>
      <c r="AGW3" s="427"/>
      <c r="AGX3" s="427"/>
      <c r="AGY3" s="427"/>
      <c r="AGZ3" s="427"/>
      <c r="AHA3" s="427"/>
      <c r="AHB3" s="427"/>
      <c r="AHC3" s="427"/>
      <c r="AHD3" s="427"/>
      <c r="AHE3" s="427"/>
      <c r="AHF3" s="427"/>
      <c r="AHG3" s="427"/>
      <c r="AHH3" s="427"/>
      <c r="AHI3" s="427"/>
      <c r="AHJ3" s="427"/>
      <c r="AHK3" s="427"/>
      <c r="AHL3" s="427"/>
      <c r="AHM3" s="427"/>
      <c r="AHN3" s="427"/>
      <c r="AHO3" s="427"/>
      <c r="AHP3" s="427"/>
      <c r="AHQ3" s="427"/>
      <c r="AHR3" s="427"/>
      <c r="AHS3" s="427"/>
      <c r="AHT3" s="427"/>
      <c r="AHU3" s="427"/>
      <c r="AHV3" s="427"/>
      <c r="AHW3" s="427"/>
      <c r="AHX3" s="427"/>
      <c r="AHY3" s="427"/>
      <c r="AHZ3" s="427"/>
      <c r="AIA3" s="427"/>
      <c r="AIB3" s="427"/>
      <c r="AIC3" s="427"/>
      <c r="AID3" s="427"/>
      <c r="AIE3" s="427"/>
      <c r="AIF3" s="427"/>
      <c r="AIG3" s="427"/>
      <c r="AIH3" s="427"/>
      <c r="AII3" s="427"/>
      <c r="AIJ3" s="427"/>
      <c r="AIK3" s="427"/>
      <c r="AIL3" s="427"/>
      <c r="AIM3" s="427"/>
      <c r="AIN3" s="427"/>
      <c r="AIO3" s="427"/>
      <c r="AIP3" s="427"/>
      <c r="AIQ3" s="427"/>
      <c r="AIR3" s="427"/>
      <c r="AIS3" s="427"/>
      <c r="AIT3" s="427"/>
      <c r="AIU3" s="427"/>
      <c r="AIV3" s="427"/>
      <c r="AIW3" s="427"/>
      <c r="AIX3" s="427"/>
      <c r="AIY3" s="427"/>
      <c r="AIZ3" s="427"/>
      <c r="AJA3" s="427"/>
      <c r="AJB3" s="427"/>
      <c r="AJC3" s="427"/>
      <c r="AJD3" s="427"/>
      <c r="AJE3" s="427"/>
      <c r="AJF3" s="427"/>
      <c r="AJG3" s="427"/>
      <c r="AJH3" s="427"/>
      <c r="AJI3" s="427"/>
      <c r="AJJ3" s="427"/>
      <c r="AJK3" s="427"/>
      <c r="AJL3" s="427"/>
      <c r="AJM3" s="427"/>
      <c r="AJN3" s="427"/>
      <c r="AJO3" s="427"/>
      <c r="AJP3" s="427"/>
      <c r="AJQ3" s="427"/>
      <c r="AJR3" s="427"/>
      <c r="AJS3" s="427"/>
      <c r="AJT3" s="427"/>
      <c r="AJU3" s="427"/>
      <c r="AJV3" s="427"/>
      <c r="AJW3" s="427"/>
      <c r="AJX3" s="427"/>
      <c r="AJY3" s="427"/>
      <c r="AJZ3" s="427"/>
      <c r="AKA3" s="427"/>
      <c r="AKB3" s="427"/>
      <c r="AKC3" s="427"/>
      <c r="AKD3" s="427"/>
      <c r="AKE3" s="427"/>
      <c r="AKF3" s="427"/>
      <c r="AKG3" s="427"/>
      <c r="AKH3" s="427"/>
      <c r="AKI3" s="427"/>
      <c r="AKJ3" s="427"/>
      <c r="AKK3" s="427"/>
      <c r="AKL3" s="427"/>
      <c r="AKM3" s="427"/>
      <c r="AKN3" s="427"/>
      <c r="AKO3" s="427"/>
      <c r="AKP3" s="427"/>
      <c r="AKQ3" s="427"/>
      <c r="AKR3" s="427"/>
      <c r="AKS3" s="427"/>
      <c r="AKT3" s="427"/>
      <c r="AKU3" s="427"/>
      <c r="AKV3" s="427"/>
      <c r="AKW3" s="427"/>
      <c r="AKX3" s="427"/>
      <c r="AKY3" s="427"/>
      <c r="AKZ3" s="427"/>
      <c r="ALA3" s="427"/>
      <c r="ALB3" s="427"/>
      <c r="ALC3" s="427"/>
      <c r="ALD3" s="427"/>
      <c r="ALE3" s="427"/>
      <c r="ALF3" s="427"/>
      <c r="ALG3" s="427"/>
      <c r="ALH3" s="427"/>
      <c r="ALI3" s="427"/>
      <c r="ALJ3" s="427"/>
      <c r="ALK3" s="427"/>
      <c r="ALL3" s="427"/>
      <c r="ALM3" s="427"/>
      <c r="ALN3" s="427"/>
      <c r="ALO3" s="427"/>
      <c r="ALP3" s="427"/>
      <c r="ALQ3" s="427"/>
      <c r="ALR3" s="427"/>
      <c r="ALS3" s="427"/>
      <c r="ALT3" s="427"/>
      <c r="ALU3" s="427"/>
      <c r="ALV3" s="427"/>
      <c r="ALW3" s="427"/>
      <c r="ALX3" s="427"/>
      <c r="ALY3" s="427"/>
      <c r="ALZ3" s="427"/>
      <c r="AMA3" s="427"/>
      <c r="AMB3" s="427"/>
      <c r="AMC3" s="427"/>
      <c r="AMD3" s="427"/>
      <c r="AME3" s="427"/>
      <c r="AMF3" s="427"/>
      <c r="AMG3" s="427"/>
      <c r="AMH3" s="427"/>
      <c r="AMI3" s="427"/>
      <c r="AMJ3" s="427"/>
      <c r="AMK3" s="427"/>
      <c r="AML3" s="427"/>
      <c r="AMM3" s="427"/>
      <c r="AMN3" s="427"/>
      <c r="AMO3" s="427"/>
      <c r="AMP3" s="427"/>
      <c r="AMQ3" s="427"/>
      <c r="AMR3" s="427"/>
      <c r="AMS3" s="427"/>
      <c r="AMT3" s="427"/>
      <c r="AMU3" s="427"/>
      <c r="AMV3" s="427"/>
      <c r="AMW3" s="427"/>
      <c r="AMX3" s="427"/>
      <c r="AMY3" s="427"/>
      <c r="AMZ3" s="427"/>
      <c r="ANA3" s="427"/>
      <c r="ANB3" s="427"/>
      <c r="ANC3" s="427"/>
      <c r="AND3" s="427"/>
      <c r="ANE3" s="427"/>
      <c r="ANF3" s="427"/>
      <c r="ANG3" s="427"/>
      <c r="ANH3" s="427"/>
      <c r="ANI3" s="427"/>
      <c r="ANJ3" s="427"/>
      <c r="ANK3" s="427"/>
      <c r="ANL3" s="427"/>
      <c r="ANM3" s="427"/>
      <c r="ANN3" s="427"/>
      <c r="ANO3" s="427"/>
      <c r="ANP3" s="427"/>
      <c r="ANQ3" s="427"/>
      <c r="ANR3" s="427"/>
      <c r="ANS3" s="427"/>
      <c r="ANT3" s="427"/>
      <c r="ANU3" s="427"/>
      <c r="ANV3" s="427"/>
      <c r="ANW3" s="427"/>
      <c r="ANX3" s="427"/>
      <c r="ANY3" s="427"/>
      <c r="ANZ3" s="427"/>
      <c r="AOA3" s="427"/>
      <c r="AOB3" s="427"/>
      <c r="AOC3" s="427"/>
      <c r="AOD3" s="427"/>
      <c r="AOE3" s="427"/>
      <c r="AOF3" s="427"/>
      <c r="AOG3" s="427"/>
      <c r="AOH3" s="427"/>
      <c r="AOI3" s="427"/>
      <c r="AOJ3" s="427"/>
      <c r="AOK3" s="427"/>
      <c r="AOL3" s="427"/>
      <c r="AOM3" s="427"/>
      <c r="AON3" s="427"/>
      <c r="AOO3" s="427"/>
      <c r="AOP3" s="427"/>
      <c r="AOQ3" s="427"/>
      <c r="AOR3" s="427"/>
      <c r="AOS3" s="427"/>
      <c r="AOT3" s="427"/>
      <c r="AOU3" s="427"/>
      <c r="AOV3" s="427"/>
      <c r="AOW3" s="427"/>
      <c r="AOX3" s="427"/>
      <c r="AOY3" s="427"/>
      <c r="AOZ3" s="427"/>
      <c r="APA3" s="427"/>
      <c r="APB3" s="427"/>
      <c r="APC3" s="427"/>
      <c r="APD3" s="427"/>
      <c r="APE3" s="427"/>
      <c r="APF3" s="427"/>
      <c r="APG3" s="427"/>
      <c r="APH3" s="427"/>
      <c r="API3" s="427"/>
      <c r="APJ3" s="427"/>
      <c r="APK3" s="427"/>
      <c r="APL3" s="427"/>
      <c r="APM3" s="427"/>
      <c r="APN3" s="427"/>
      <c r="APO3" s="427"/>
      <c r="APP3" s="427"/>
      <c r="APQ3" s="427"/>
      <c r="APR3" s="427"/>
      <c r="APS3" s="427"/>
      <c r="APT3" s="427"/>
      <c r="APU3" s="427"/>
      <c r="APV3" s="427"/>
      <c r="APW3" s="427"/>
      <c r="APX3" s="427"/>
      <c r="APY3" s="427"/>
      <c r="APZ3" s="427"/>
      <c r="AQA3" s="427"/>
      <c r="AQB3" s="427"/>
      <c r="AQC3" s="427"/>
      <c r="AQD3" s="427"/>
      <c r="AQE3" s="427"/>
      <c r="AQF3" s="427"/>
      <c r="AQG3" s="427"/>
      <c r="AQH3" s="427"/>
      <c r="AQI3" s="427"/>
      <c r="AQJ3" s="427"/>
      <c r="AQK3" s="427"/>
      <c r="AQL3" s="427"/>
      <c r="AQM3" s="427"/>
      <c r="AQN3" s="427"/>
      <c r="AQO3" s="427"/>
      <c r="AQP3" s="427"/>
      <c r="AQQ3" s="427"/>
      <c r="AQR3" s="427"/>
      <c r="AQS3" s="427"/>
      <c r="AQT3" s="427"/>
      <c r="AQU3" s="427"/>
      <c r="AQV3" s="427"/>
      <c r="AQW3" s="427"/>
      <c r="AQX3" s="427"/>
      <c r="AQY3" s="427"/>
      <c r="AQZ3" s="427"/>
      <c r="ARA3" s="427"/>
      <c r="ARB3" s="427"/>
      <c r="ARC3" s="427"/>
      <c r="ARD3" s="427"/>
      <c r="ARE3" s="427"/>
      <c r="ARF3" s="427"/>
      <c r="ARG3" s="427"/>
      <c r="ARH3" s="427"/>
      <c r="ARI3" s="427"/>
      <c r="ARJ3" s="427"/>
      <c r="ARK3" s="427"/>
      <c r="ARL3" s="427"/>
      <c r="ARM3" s="427"/>
      <c r="ARN3" s="427"/>
      <c r="ARO3" s="427"/>
      <c r="ARP3" s="427"/>
      <c r="ARQ3" s="427"/>
      <c r="ARR3" s="427"/>
      <c r="ARS3" s="427"/>
      <c r="ART3" s="427"/>
      <c r="ARU3" s="427"/>
      <c r="ARV3" s="427"/>
      <c r="ARW3" s="427"/>
      <c r="ARX3" s="427"/>
      <c r="ARY3" s="427"/>
      <c r="ARZ3" s="427"/>
      <c r="ASA3" s="427"/>
      <c r="ASB3" s="427"/>
      <c r="ASC3" s="427"/>
      <c r="ASD3" s="427"/>
      <c r="ASE3" s="427"/>
      <c r="ASF3" s="427"/>
      <c r="ASG3" s="427"/>
      <c r="ASH3" s="427"/>
      <c r="ASI3" s="427"/>
      <c r="ASJ3" s="427"/>
      <c r="ASK3" s="427"/>
      <c r="ASL3" s="427"/>
      <c r="ASM3" s="427"/>
      <c r="ASN3" s="427"/>
      <c r="ASO3" s="427"/>
      <c r="ASP3" s="427"/>
      <c r="ASQ3" s="427"/>
      <c r="ASR3" s="427"/>
      <c r="ASS3" s="427"/>
      <c r="AST3" s="427"/>
      <c r="ASU3" s="427"/>
      <c r="ASV3" s="427"/>
      <c r="ASW3" s="427"/>
      <c r="ASX3" s="427"/>
      <c r="ASY3" s="427"/>
      <c r="ASZ3" s="427"/>
      <c r="ATA3" s="427"/>
      <c r="ATB3" s="427"/>
      <c r="ATC3" s="427"/>
      <c r="ATD3" s="427"/>
      <c r="ATE3" s="427"/>
      <c r="ATF3" s="427"/>
      <c r="ATG3" s="427"/>
      <c r="ATH3" s="427"/>
      <c r="ATI3" s="427"/>
      <c r="ATJ3" s="427"/>
      <c r="ATK3" s="427"/>
      <c r="ATL3" s="427"/>
      <c r="ATM3" s="427"/>
      <c r="ATN3" s="427"/>
      <c r="ATO3" s="427"/>
      <c r="ATP3" s="427"/>
      <c r="ATQ3" s="427"/>
      <c r="ATR3" s="427"/>
      <c r="ATS3" s="427"/>
      <c r="ATT3" s="427"/>
      <c r="ATU3" s="427"/>
      <c r="ATV3" s="427"/>
      <c r="ATW3" s="427"/>
      <c r="ATX3" s="427"/>
      <c r="ATY3" s="427"/>
      <c r="ATZ3" s="427"/>
      <c r="AUA3" s="427"/>
      <c r="AUB3" s="427"/>
      <c r="AUC3" s="427"/>
      <c r="AUD3" s="427"/>
      <c r="AUE3" s="427"/>
      <c r="AUF3" s="427"/>
      <c r="AUG3" s="427"/>
      <c r="AUH3" s="427"/>
      <c r="AUI3" s="427"/>
      <c r="AUJ3" s="427"/>
      <c r="AUK3" s="427"/>
      <c r="AUL3" s="427"/>
      <c r="AUM3" s="427"/>
      <c r="AUN3" s="427"/>
      <c r="AUO3" s="427"/>
      <c r="AUP3" s="427"/>
      <c r="AUQ3" s="427"/>
      <c r="AUR3" s="427"/>
      <c r="AUS3" s="427"/>
      <c r="AUT3" s="427"/>
      <c r="AUU3" s="427"/>
      <c r="AUV3" s="427"/>
      <c r="AUW3" s="427"/>
      <c r="AUX3" s="427"/>
      <c r="AUY3" s="427"/>
      <c r="AUZ3" s="427"/>
      <c r="AVA3" s="427"/>
      <c r="AVB3" s="427"/>
      <c r="AVC3" s="427"/>
      <c r="AVD3" s="427"/>
      <c r="AVE3" s="427"/>
      <c r="AVF3" s="427"/>
      <c r="AVG3" s="427"/>
      <c r="AVH3" s="427"/>
      <c r="AVI3" s="427"/>
      <c r="AVJ3" s="427"/>
      <c r="AVK3" s="427"/>
      <c r="AVL3" s="427"/>
      <c r="AVM3" s="427"/>
      <c r="AVN3" s="427"/>
      <c r="AVO3" s="427"/>
      <c r="AVP3" s="427"/>
      <c r="AVQ3" s="427"/>
      <c r="AVR3" s="427"/>
      <c r="AVS3" s="427"/>
      <c r="AVT3" s="427"/>
      <c r="AVU3" s="427"/>
      <c r="AVV3" s="427"/>
      <c r="AVW3" s="427"/>
      <c r="AVX3" s="427"/>
      <c r="AVY3" s="427"/>
      <c r="AVZ3" s="427"/>
      <c r="AWA3" s="427"/>
      <c r="AWB3" s="427"/>
      <c r="AWC3" s="427"/>
      <c r="AWD3" s="427"/>
      <c r="AWE3" s="427"/>
      <c r="AWF3" s="427"/>
      <c r="AWG3" s="427"/>
      <c r="AWH3" s="427"/>
      <c r="AWI3" s="427"/>
      <c r="AWJ3" s="427"/>
      <c r="AWK3" s="427"/>
      <c r="AWL3" s="427"/>
      <c r="AWM3" s="427"/>
      <c r="AWN3" s="427"/>
      <c r="AWO3" s="427"/>
      <c r="AWP3" s="427"/>
      <c r="AWQ3" s="427"/>
      <c r="AWR3" s="427"/>
      <c r="AWS3" s="427"/>
      <c r="AWT3" s="427"/>
      <c r="AWU3" s="427"/>
      <c r="AWV3" s="427"/>
      <c r="AWW3" s="427"/>
      <c r="AWX3" s="427"/>
      <c r="AWY3" s="427"/>
      <c r="AWZ3" s="427"/>
      <c r="AXA3" s="427"/>
      <c r="AXB3" s="427"/>
      <c r="AXC3" s="427"/>
      <c r="AXD3" s="427"/>
      <c r="AXE3" s="427"/>
      <c r="AXF3" s="427"/>
      <c r="AXG3" s="427"/>
      <c r="AXH3" s="427"/>
      <c r="AXI3" s="427"/>
      <c r="AXJ3" s="427"/>
      <c r="AXK3" s="427"/>
      <c r="AXL3" s="427"/>
      <c r="AXM3" s="427"/>
      <c r="AXN3" s="427"/>
      <c r="AXO3" s="427"/>
      <c r="AXP3" s="427"/>
      <c r="AXQ3" s="427"/>
      <c r="AXR3" s="427"/>
      <c r="AXS3" s="427"/>
      <c r="AXT3" s="427"/>
      <c r="AXU3" s="427"/>
      <c r="AXV3" s="427"/>
      <c r="AXW3" s="427"/>
      <c r="AXX3" s="427"/>
      <c r="AXY3" s="427"/>
      <c r="AXZ3" s="427"/>
      <c r="AYA3" s="427"/>
      <c r="AYB3" s="427"/>
      <c r="AYC3" s="427"/>
      <c r="AYD3" s="427"/>
      <c r="AYE3" s="427"/>
      <c r="AYF3" s="427"/>
      <c r="AYG3" s="427"/>
      <c r="AYH3" s="427"/>
      <c r="AYI3" s="427"/>
      <c r="AYJ3" s="427"/>
      <c r="AYK3" s="427"/>
      <c r="AYL3" s="427"/>
      <c r="AYM3" s="427"/>
      <c r="AYN3" s="427"/>
      <c r="AYO3" s="427"/>
      <c r="AYP3" s="427"/>
      <c r="AYQ3" s="427"/>
      <c r="AYR3" s="427"/>
      <c r="AYS3" s="427"/>
      <c r="AYT3" s="427"/>
      <c r="AYU3" s="427"/>
      <c r="AYV3" s="427"/>
      <c r="AYW3" s="427"/>
      <c r="AYX3" s="427"/>
      <c r="AYY3" s="427"/>
      <c r="AYZ3" s="427"/>
      <c r="AZA3" s="427"/>
      <c r="AZB3" s="427"/>
      <c r="AZC3" s="427"/>
      <c r="AZD3" s="427"/>
      <c r="AZE3" s="427"/>
      <c r="AZF3" s="427"/>
      <c r="AZG3" s="427"/>
      <c r="AZH3" s="427"/>
      <c r="AZI3" s="427"/>
      <c r="AZJ3" s="427"/>
      <c r="AZK3" s="427"/>
      <c r="AZL3" s="427"/>
      <c r="AZM3" s="427"/>
      <c r="AZN3" s="427"/>
      <c r="AZO3" s="427"/>
      <c r="AZP3" s="427"/>
      <c r="AZQ3" s="427"/>
      <c r="AZR3" s="427"/>
      <c r="AZS3" s="427"/>
      <c r="AZT3" s="427"/>
      <c r="AZU3" s="427"/>
      <c r="AZV3" s="427"/>
      <c r="AZW3" s="427"/>
      <c r="AZX3" s="427"/>
      <c r="AZY3" s="427"/>
      <c r="AZZ3" s="427"/>
      <c r="BAA3" s="427"/>
      <c r="BAB3" s="427"/>
      <c r="BAC3" s="427"/>
      <c r="BAD3" s="427"/>
      <c r="BAE3" s="427"/>
      <c r="BAF3" s="427"/>
      <c r="BAG3" s="427"/>
      <c r="BAH3" s="427"/>
      <c r="BAI3" s="427"/>
      <c r="BAJ3" s="427"/>
      <c r="BAK3" s="427"/>
      <c r="BAL3" s="427"/>
      <c r="BAM3" s="427"/>
      <c r="BAN3" s="427"/>
      <c r="BAO3" s="427"/>
      <c r="BAP3" s="427"/>
      <c r="BAQ3" s="427"/>
      <c r="BAR3" s="427"/>
      <c r="BAS3" s="427"/>
      <c r="BAT3" s="427"/>
      <c r="BAU3" s="427"/>
      <c r="BAV3" s="427"/>
      <c r="BAW3" s="427"/>
      <c r="BAX3" s="427"/>
      <c r="BAY3" s="427"/>
      <c r="BAZ3" s="427"/>
      <c r="BBA3" s="427"/>
      <c r="BBB3" s="427"/>
      <c r="BBC3" s="427"/>
      <c r="BBD3" s="427"/>
      <c r="BBE3" s="427"/>
      <c r="BBF3" s="427"/>
      <c r="BBG3" s="427"/>
      <c r="BBH3" s="427"/>
      <c r="BBI3" s="427"/>
      <c r="BBJ3" s="427"/>
      <c r="BBK3" s="427"/>
      <c r="BBL3" s="427"/>
      <c r="BBM3" s="427"/>
      <c r="BBN3" s="427"/>
      <c r="BBO3" s="427"/>
      <c r="BBP3" s="427"/>
      <c r="BBQ3" s="427"/>
      <c r="BBR3" s="427"/>
      <c r="BBS3" s="427"/>
      <c r="BBT3" s="427"/>
      <c r="BBU3" s="427"/>
      <c r="BBV3" s="427"/>
      <c r="BBW3" s="427"/>
      <c r="BBX3" s="427"/>
      <c r="BBY3" s="427"/>
      <c r="BBZ3" s="427"/>
      <c r="BCA3" s="427"/>
      <c r="BCB3" s="427"/>
      <c r="BCC3" s="427"/>
      <c r="BCD3" s="427"/>
      <c r="BCE3" s="427"/>
      <c r="BCF3" s="427"/>
      <c r="BCG3" s="427"/>
      <c r="BCH3" s="427"/>
      <c r="BCI3" s="427"/>
      <c r="BCJ3" s="427"/>
      <c r="BCK3" s="427"/>
      <c r="BCL3" s="427"/>
      <c r="BCM3" s="427"/>
      <c r="BCN3" s="427"/>
      <c r="BCO3" s="427"/>
      <c r="BCP3" s="427"/>
      <c r="BCQ3" s="427"/>
      <c r="BCR3" s="427"/>
      <c r="BCS3" s="427"/>
      <c r="BCT3" s="427"/>
      <c r="BCU3" s="427"/>
      <c r="BCV3" s="427"/>
      <c r="BCW3" s="427"/>
      <c r="BCX3" s="427"/>
      <c r="BCY3" s="427"/>
      <c r="BCZ3" s="427"/>
      <c r="BDA3" s="427"/>
      <c r="BDB3" s="427"/>
      <c r="BDC3" s="427"/>
      <c r="BDD3" s="427"/>
      <c r="BDE3" s="427"/>
      <c r="BDF3" s="427"/>
      <c r="BDG3" s="427"/>
      <c r="BDH3" s="427"/>
      <c r="BDI3" s="427"/>
      <c r="BDJ3" s="427"/>
      <c r="BDK3" s="427"/>
      <c r="BDL3" s="427"/>
      <c r="BDM3" s="427"/>
      <c r="BDN3" s="427"/>
      <c r="BDO3" s="427"/>
      <c r="BDP3" s="427"/>
      <c r="BDQ3" s="427"/>
      <c r="BDR3" s="427"/>
      <c r="BDS3" s="427"/>
      <c r="BDT3" s="427"/>
      <c r="BDU3" s="427"/>
      <c r="BDV3" s="427"/>
      <c r="BDW3" s="427"/>
      <c r="BDX3" s="427"/>
      <c r="BDY3" s="427"/>
      <c r="BDZ3" s="427"/>
      <c r="BEA3" s="427"/>
      <c r="BEB3" s="427"/>
      <c r="BEC3" s="427"/>
      <c r="BED3" s="427"/>
      <c r="BEE3" s="427"/>
      <c r="BEF3" s="427"/>
      <c r="BEG3" s="427"/>
      <c r="BEH3" s="427"/>
      <c r="BEI3" s="427"/>
      <c r="BEJ3" s="427"/>
      <c r="BEK3" s="427"/>
      <c r="BEL3" s="427"/>
      <c r="BEM3" s="427"/>
      <c r="BEN3" s="427"/>
      <c r="BEO3" s="427"/>
      <c r="BEP3" s="427"/>
      <c r="BEQ3" s="427"/>
      <c r="BER3" s="427"/>
      <c r="BES3" s="427"/>
      <c r="BET3" s="427"/>
      <c r="BEU3" s="427"/>
      <c r="BEV3" s="427"/>
      <c r="BEW3" s="427"/>
      <c r="BEX3" s="427"/>
      <c r="BEY3" s="427"/>
      <c r="BEZ3" s="427"/>
      <c r="BFA3" s="427"/>
      <c r="BFB3" s="427"/>
      <c r="BFC3" s="427"/>
      <c r="BFD3" s="427"/>
      <c r="BFE3" s="427"/>
      <c r="BFF3" s="427"/>
      <c r="BFG3" s="427"/>
      <c r="BFH3" s="427"/>
      <c r="BFI3" s="427"/>
      <c r="BFJ3" s="427"/>
      <c r="BFK3" s="427"/>
      <c r="BFL3" s="427"/>
      <c r="BFM3" s="427"/>
      <c r="BFN3" s="427"/>
      <c r="BFO3" s="427"/>
      <c r="BFP3" s="427"/>
      <c r="BFQ3" s="427"/>
      <c r="BFR3" s="427"/>
      <c r="BFS3" s="427"/>
      <c r="BFT3" s="427"/>
      <c r="BFU3" s="427"/>
      <c r="BFV3" s="427"/>
      <c r="BFW3" s="427"/>
      <c r="BFX3" s="427"/>
      <c r="BFY3" s="427"/>
      <c r="BFZ3" s="427"/>
      <c r="BGA3" s="427"/>
      <c r="BGB3" s="427"/>
      <c r="BGC3" s="427"/>
      <c r="BGD3" s="427"/>
      <c r="BGE3" s="427"/>
      <c r="BGF3" s="427"/>
      <c r="BGG3" s="427"/>
      <c r="BGH3" s="427"/>
      <c r="BGI3" s="427"/>
      <c r="BGJ3" s="427"/>
      <c r="BGK3" s="427"/>
      <c r="BGL3" s="427"/>
      <c r="BGM3" s="427"/>
      <c r="BGN3" s="427"/>
      <c r="BGO3" s="427"/>
      <c r="BGP3" s="427"/>
      <c r="BGQ3" s="427"/>
      <c r="BGR3" s="427"/>
      <c r="BGS3" s="427"/>
      <c r="BGT3" s="427"/>
      <c r="BGU3" s="427"/>
      <c r="BGV3" s="427"/>
      <c r="BGW3" s="427"/>
      <c r="BGX3" s="427"/>
      <c r="BGY3" s="427"/>
      <c r="BGZ3" s="427"/>
      <c r="BHA3" s="427"/>
      <c r="BHB3" s="427"/>
      <c r="BHC3" s="427"/>
      <c r="BHD3" s="427"/>
      <c r="BHE3" s="427"/>
      <c r="BHF3" s="427"/>
      <c r="BHG3" s="427"/>
      <c r="BHH3" s="427"/>
      <c r="BHI3" s="427"/>
      <c r="BHJ3" s="427"/>
      <c r="BHK3" s="427"/>
      <c r="BHL3" s="427"/>
      <c r="BHM3" s="427"/>
      <c r="BHN3" s="427"/>
      <c r="BHO3" s="427"/>
      <c r="BHP3" s="427"/>
      <c r="BHQ3" s="427"/>
      <c r="BHR3" s="427"/>
      <c r="BHS3" s="427"/>
      <c r="BHT3" s="427"/>
      <c r="BHU3" s="427"/>
      <c r="BHV3" s="427"/>
      <c r="BHW3" s="427"/>
      <c r="BHX3" s="427"/>
      <c r="BHY3" s="427"/>
      <c r="BHZ3" s="427"/>
      <c r="BIA3" s="427"/>
      <c r="BIB3" s="427"/>
      <c r="BIC3" s="427"/>
      <c r="BID3" s="427"/>
      <c r="BIE3" s="427"/>
      <c r="BIF3" s="427"/>
      <c r="BIG3" s="427"/>
      <c r="BIH3" s="427"/>
      <c r="BII3" s="427"/>
      <c r="BIJ3" s="427"/>
      <c r="BIK3" s="427"/>
      <c r="BIL3" s="427"/>
      <c r="BIM3" s="427"/>
      <c r="BIN3" s="427"/>
      <c r="BIO3" s="427"/>
      <c r="BIP3" s="427"/>
      <c r="BIQ3" s="427"/>
      <c r="BIR3" s="427"/>
      <c r="BIS3" s="427"/>
      <c r="BIT3" s="427"/>
      <c r="BIU3" s="427"/>
      <c r="BIV3" s="427"/>
      <c r="BIW3" s="427"/>
      <c r="BIX3" s="427"/>
      <c r="BIY3" s="427"/>
      <c r="BIZ3" s="427"/>
      <c r="BJA3" s="427"/>
      <c r="BJB3" s="427"/>
      <c r="BJC3" s="427"/>
      <c r="BJD3" s="427"/>
      <c r="BJE3" s="427"/>
      <c r="BJF3" s="427"/>
      <c r="BJG3" s="427"/>
      <c r="BJH3" s="427"/>
      <c r="BJI3" s="427"/>
      <c r="BJJ3" s="427"/>
      <c r="BJK3" s="427"/>
      <c r="BJL3" s="427"/>
      <c r="BJM3" s="427"/>
      <c r="BJN3" s="427"/>
      <c r="BJO3" s="427"/>
      <c r="BJP3" s="427"/>
      <c r="BJQ3" s="427"/>
      <c r="BJR3" s="427"/>
      <c r="BJS3" s="427"/>
      <c r="BJT3" s="427"/>
      <c r="BJU3" s="427"/>
      <c r="BJV3" s="427"/>
      <c r="BJW3" s="427"/>
      <c r="BJX3" s="427"/>
      <c r="BJY3" s="427"/>
      <c r="BJZ3" s="427"/>
      <c r="BKA3" s="427"/>
      <c r="BKB3" s="427"/>
      <c r="BKC3" s="427"/>
      <c r="BKD3" s="427"/>
      <c r="BKE3" s="427"/>
      <c r="BKF3" s="427"/>
      <c r="BKG3" s="427"/>
      <c r="BKH3" s="427"/>
      <c r="BKI3" s="427"/>
      <c r="BKJ3" s="427"/>
      <c r="BKK3" s="427"/>
      <c r="BKL3" s="427"/>
      <c r="BKM3" s="427"/>
      <c r="BKN3" s="427"/>
      <c r="BKO3" s="427"/>
      <c r="BKP3" s="427"/>
      <c r="BKQ3" s="427"/>
      <c r="BKR3" s="427"/>
      <c r="BKS3" s="427"/>
      <c r="BKT3" s="427"/>
      <c r="BKU3" s="427"/>
      <c r="BKV3" s="427"/>
      <c r="BKW3" s="427"/>
      <c r="BKX3" s="427"/>
      <c r="BKY3" s="427"/>
      <c r="BKZ3" s="427"/>
      <c r="BLA3" s="427"/>
      <c r="BLB3" s="427"/>
      <c r="BLC3" s="427"/>
      <c r="BLD3" s="427"/>
      <c r="BLE3" s="427"/>
      <c r="BLF3" s="427"/>
      <c r="BLG3" s="427"/>
      <c r="BLH3" s="427"/>
      <c r="BLI3" s="427"/>
      <c r="BLJ3" s="427"/>
      <c r="BLK3" s="427"/>
      <c r="BLL3" s="427"/>
      <c r="BLM3" s="427"/>
      <c r="BLN3" s="427"/>
      <c r="BLO3" s="427"/>
      <c r="BLP3" s="427"/>
      <c r="BLQ3" s="427"/>
      <c r="BLR3" s="427"/>
      <c r="BLS3" s="427"/>
      <c r="BLT3" s="427"/>
      <c r="BLU3" s="427"/>
      <c r="BLV3" s="427"/>
      <c r="BLW3" s="427"/>
      <c r="BLX3" s="427"/>
      <c r="BLY3" s="427"/>
      <c r="BLZ3" s="427"/>
      <c r="BMA3" s="427"/>
      <c r="BMB3" s="427"/>
      <c r="BMC3" s="427"/>
      <c r="BMD3" s="427"/>
      <c r="BME3" s="427"/>
      <c r="BMF3" s="427"/>
      <c r="BMG3" s="427"/>
      <c r="BMH3" s="427"/>
      <c r="BMI3" s="427"/>
      <c r="BMJ3" s="427"/>
      <c r="BMK3" s="427"/>
      <c r="BML3" s="427"/>
      <c r="BMM3" s="427"/>
      <c r="BMN3" s="427"/>
      <c r="BMO3" s="427"/>
      <c r="BMP3" s="427"/>
      <c r="BMQ3" s="427"/>
      <c r="BMR3" s="427"/>
      <c r="BMS3" s="427"/>
      <c r="BMT3" s="427"/>
      <c r="BMU3" s="427"/>
      <c r="BMV3" s="427"/>
      <c r="BMW3" s="427"/>
      <c r="BMX3" s="427"/>
      <c r="BMY3" s="427"/>
      <c r="BMZ3" s="427"/>
      <c r="BNA3" s="427"/>
      <c r="BNB3" s="427"/>
      <c r="BNC3" s="427"/>
      <c r="BND3" s="427"/>
      <c r="BNE3" s="427"/>
      <c r="BNF3" s="427"/>
      <c r="BNG3" s="427"/>
      <c r="BNH3" s="427"/>
      <c r="BNI3" s="427"/>
      <c r="BNJ3" s="427"/>
      <c r="BNK3" s="427"/>
      <c r="BNL3" s="427"/>
      <c r="BNM3" s="427"/>
      <c r="BNN3" s="427"/>
      <c r="BNO3" s="427"/>
      <c r="BNP3" s="427"/>
      <c r="BNQ3" s="427"/>
      <c r="BNR3" s="427"/>
      <c r="BNS3" s="427"/>
      <c r="BNT3" s="427"/>
      <c r="BNU3" s="427"/>
      <c r="BNV3" s="427"/>
      <c r="BNW3" s="427"/>
      <c r="BNX3" s="427"/>
      <c r="BNY3" s="427"/>
      <c r="BNZ3" s="427"/>
      <c r="BOA3" s="427"/>
      <c r="BOB3" s="427"/>
      <c r="BOC3" s="427"/>
      <c r="BOD3" s="427"/>
      <c r="BOE3" s="427"/>
      <c r="BOF3" s="427"/>
      <c r="BOG3" s="427"/>
      <c r="BOH3" s="427"/>
      <c r="BOI3" s="427"/>
      <c r="BOJ3" s="427"/>
      <c r="BOK3" s="427"/>
      <c r="BOL3" s="427"/>
      <c r="BOM3" s="427"/>
      <c r="BON3" s="427"/>
      <c r="BOO3" s="427"/>
      <c r="BOP3" s="427"/>
      <c r="BOQ3" s="427"/>
      <c r="BOR3" s="427"/>
      <c r="BOS3" s="427"/>
      <c r="BOT3" s="427"/>
      <c r="BOU3" s="427"/>
      <c r="BOV3" s="427"/>
      <c r="BOW3" s="427"/>
      <c r="BOX3" s="427"/>
      <c r="BOY3" s="427"/>
      <c r="BOZ3" s="427"/>
      <c r="BPA3" s="427"/>
      <c r="BPB3" s="427"/>
      <c r="BPC3" s="427"/>
      <c r="BPD3" s="427"/>
      <c r="BPE3" s="427"/>
      <c r="BPF3" s="427"/>
      <c r="BPG3" s="427"/>
      <c r="BPH3" s="427"/>
      <c r="BPI3" s="427"/>
      <c r="BPJ3" s="427"/>
      <c r="BPK3" s="427"/>
      <c r="BPL3" s="427"/>
      <c r="BPM3" s="427"/>
      <c r="BPN3" s="427"/>
      <c r="BPO3" s="427"/>
      <c r="BPP3" s="427"/>
      <c r="BPQ3" s="427"/>
      <c r="BPR3" s="427"/>
      <c r="BPS3" s="427"/>
      <c r="BPT3" s="427"/>
      <c r="BPU3" s="427"/>
      <c r="BPV3" s="427"/>
      <c r="BPW3" s="427"/>
      <c r="BPX3" s="427"/>
      <c r="BPY3" s="427"/>
      <c r="BPZ3" s="427"/>
      <c r="BQA3" s="427"/>
      <c r="BQB3" s="427"/>
      <c r="BQC3" s="427"/>
      <c r="BQD3" s="427"/>
      <c r="BQE3" s="427"/>
      <c r="BQF3" s="427"/>
      <c r="BQG3" s="427"/>
      <c r="BQH3" s="427"/>
      <c r="BQI3" s="427"/>
      <c r="BQJ3" s="427"/>
      <c r="BQK3" s="427"/>
      <c r="BQL3" s="427"/>
      <c r="BQM3" s="427"/>
      <c r="BQN3" s="427"/>
      <c r="BQO3" s="427"/>
      <c r="BQP3" s="427"/>
      <c r="BQQ3" s="427"/>
      <c r="BQR3" s="427"/>
      <c r="BQS3" s="427"/>
      <c r="BQT3" s="427"/>
      <c r="BQU3" s="427"/>
      <c r="BQV3" s="427"/>
      <c r="BQW3" s="427"/>
      <c r="BQX3" s="427"/>
      <c r="BQY3" s="427"/>
      <c r="BQZ3" s="427"/>
      <c r="BRA3" s="427"/>
      <c r="BRB3" s="427"/>
      <c r="BRC3" s="427"/>
      <c r="BRD3" s="427"/>
      <c r="BRE3" s="427"/>
      <c r="BRF3" s="427"/>
      <c r="BRG3" s="427"/>
      <c r="BRH3" s="427"/>
      <c r="BRI3" s="427"/>
      <c r="BRJ3" s="427"/>
      <c r="BRK3" s="427"/>
      <c r="BRL3" s="427"/>
      <c r="BRM3" s="427"/>
      <c r="BRN3" s="427"/>
      <c r="BRO3" s="427"/>
      <c r="BRP3" s="427"/>
      <c r="BRQ3" s="427"/>
      <c r="BRR3" s="427"/>
      <c r="BRS3" s="427"/>
      <c r="BRT3" s="427"/>
      <c r="BRU3" s="427"/>
      <c r="BRV3" s="427"/>
      <c r="BRW3" s="427"/>
      <c r="BRX3" s="427"/>
      <c r="BRY3" s="427"/>
      <c r="BRZ3" s="427"/>
      <c r="BSA3" s="427"/>
      <c r="BSB3" s="427"/>
      <c r="BSC3" s="427"/>
      <c r="BSD3" s="427"/>
      <c r="BSE3" s="427"/>
      <c r="BSF3" s="427"/>
      <c r="BSG3" s="427"/>
      <c r="BSH3" s="427"/>
      <c r="BSI3" s="427"/>
      <c r="BSJ3" s="427"/>
      <c r="BSK3" s="427"/>
      <c r="BSL3" s="427"/>
      <c r="BSM3" s="427"/>
      <c r="BSN3" s="427"/>
      <c r="BSO3" s="427"/>
      <c r="BSP3" s="427"/>
      <c r="BSQ3" s="427"/>
      <c r="BSR3" s="427"/>
      <c r="BSS3" s="427"/>
      <c r="BST3" s="427"/>
      <c r="BSU3" s="427"/>
      <c r="BSV3" s="427"/>
      <c r="BSW3" s="427"/>
      <c r="BSX3" s="427"/>
      <c r="BSY3" s="427"/>
      <c r="BSZ3" s="427"/>
      <c r="BTA3" s="427"/>
      <c r="BTB3" s="427"/>
      <c r="BTC3" s="427"/>
      <c r="BTD3" s="427"/>
      <c r="BTE3" s="427"/>
      <c r="BTF3" s="427"/>
      <c r="BTG3" s="427"/>
      <c r="BTH3" s="427"/>
      <c r="BTI3" s="427"/>
      <c r="BTJ3" s="427"/>
      <c r="BTK3" s="427"/>
      <c r="BTL3" s="427"/>
      <c r="BTM3" s="427"/>
      <c r="BTN3" s="427"/>
      <c r="BTO3" s="427"/>
      <c r="BTP3" s="427"/>
      <c r="BTQ3" s="427"/>
      <c r="BTR3" s="427"/>
      <c r="BTS3" s="427"/>
      <c r="BTT3" s="427"/>
      <c r="BTU3" s="427"/>
      <c r="BTV3" s="427"/>
      <c r="BTW3" s="427"/>
      <c r="BTX3" s="427"/>
      <c r="BTY3" s="427"/>
      <c r="BTZ3" s="427"/>
      <c r="BUA3" s="427"/>
      <c r="BUB3" s="427"/>
      <c r="BUC3" s="427"/>
      <c r="BUD3" s="427"/>
      <c r="BUE3" s="427"/>
      <c r="BUF3" s="427"/>
      <c r="BUG3" s="427"/>
      <c r="BUH3" s="427"/>
      <c r="BUI3" s="427"/>
      <c r="BUJ3" s="427"/>
      <c r="BUK3" s="427"/>
      <c r="BUL3" s="427"/>
      <c r="BUM3" s="427"/>
      <c r="BUN3" s="427"/>
      <c r="BUO3" s="427"/>
      <c r="BUP3" s="427"/>
      <c r="BUQ3" s="427"/>
      <c r="BUR3" s="427"/>
      <c r="BUS3" s="427"/>
      <c r="BUT3" s="427"/>
      <c r="BUU3" s="427"/>
      <c r="BUV3" s="427"/>
      <c r="BUW3" s="427"/>
      <c r="BUX3" s="427"/>
      <c r="BUY3" s="427"/>
      <c r="BUZ3" s="427"/>
      <c r="BVA3" s="427"/>
      <c r="BVB3" s="427"/>
      <c r="BVC3" s="427"/>
      <c r="BVD3" s="427"/>
      <c r="BVE3" s="427"/>
      <c r="BVF3" s="427"/>
      <c r="BVG3" s="427"/>
      <c r="BVH3" s="427"/>
      <c r="BVI3" s="427"/>
      <c r="BVJ3" s="427"/>
      <c r="BVK3" s="427"/>
      <c r="BVL3" s="427"/>
      <c r="BVM3" s="427"/>
      <c r="BVN3" s="427"/>
      <c r="BVO3" s="427"/>
      <c r="BVP3" s="427"/>
      <c r="BVQ3" s="427"/>
      <c r="BVR3" s="427"/>
      <c r="BVS3" s="427"/>
      <c r="BVT3" s="427"/>
      <c r="BVU3" s="427"/>
      <c r="BVV3" s="427"/>
      <c r="BVW3" s="427"/>
      <c r="BVX3" s="427"/>
      <c r="BVY3" s="427"/>
      <c r="BVZ3" s="427"/>
      <c r="BWA3" s="427"/>
      <c r="BWB3" s="427"/>
      <c r="BWC3" s="427"/>
      <c r="BWD3" s="427"/>
      <c r="BWE3" s="427"/>
      <c r="BWF3" s="427"/>
      <c r="BWG3" s="427"/>
      <c r="BWH3" s="427"/>
      <c r="BWI3" s="427"/>
      <c r="BWJ3" s="427"/>
      <c r="BWK3" s="427"/>
      <c r="BWL3" s="427"/>
      <c r="BWM3" s="427"/>
      <c r="BWN3" s="427"/>
      <c r="BWO3" s="427"/>
      <c r="BWP3" s="427"/>
      <c r="BWQ3" s="427"/>
      <c r="BWR3" s="427"/>
      <c r="BWS3" s="427"/>
      <c r="BWT3" s="427"/>
      <c r="BWU3" s="427"/>
      <c r="BWV3" s="427"/>
      <c r="BWW3" s="427"/>
      <c r="BWX3" s="427"/>
      <c r="BWY3" s="427"/>
      <c r="BWZ3" s="427"/>
      <c r="BXA3" s="427"/>
      <c r="BXB3" s="427"/>
      <c r="BXC3" s="427"/>
      <c r="BXD3" s="427"/>
      <c r="BXE3" s="427"/>
      <c r="BXF3" s="427"/>
      <c r="BXG3" s="427"/>
      <c r="BXH3" s="427"/>
      <c r="BXI3" s="427"/>
      <c r="BXJ3" s="427"/>
      <c r="BXK3" s="427"/>
      <c r="BXL3" s="427"/>
      <c r="BXM3" s="427"/>
      <c r="BXN3" s="427"/>
      <c r="BXO3" s="427"/>
      <c r="BXP3" s="427"/>
      <c r="BXQ3" s="427"/>
      <c r="BXR3" s="427"/>
      <c r="BXS3" s="427"/>
      <c r="BXT3" s="427"/>
      <c r="BXU3" s="427"/>
      <c r="BXV3" s="427"/>
      <c r="BXW3" s="427"/>
      <c r="BXX3" s="427"/>
      <c r="BXY3" s="427"/>
      <c r="BXZ3" s="427"/>
      <c r="BYA3" s="427"/>
      <c r="BYB3" s="427"/>
      <c r="BYC3" s="427"/>
      <c r="BYD3" s="427"/>
      <c r="BYE3" s="427"/>
      <c r="BYF3" s="427"/>
      <c r="BYG3" s="427"/>
      <c r="BYH3" s="427"/>
      <c r="BYI3" s="427"/>
      <c r="BYJ3" s="427"/>
      <c r="BYK3" s="427"/>
      <c r="BYL3" s="427"/>
      <c r="BYM3" s="427"/>
      <c r="BYN3" s="427"/>
      <c r="BYO3" s="427"/>
      <c r="BYP3" s="427"/>
      <c r="BYQ3" s="427"/>
      <c r="BYR3" s="427"/>
      <c r="BYS3" s="427"/>
      <c r="BYT3" s="427"/>
      <c r="BYU3" s="427"/>
      <c r="BYV3" s="427"/>
      <c r="BYW3" s="427"/>
      <c r="BYX3" s="427"/>
      <c r="BYY3" s="427"/>
      <c r="BYZ3" s="427"/>
      <c r="BZA3" s="427"/>
      <c r="BZB3" s="427"/>
      <c r="BZC3" s="427"/>
      <c r="BZD3" s="427"/>
      <c r="BZE3" s="427"/>
      <c r="BZF3" s="427"/>
      <c r="BZG3" s="427"/>
      <c r="BZH3" s="427"/>
      <c r="BZI3" s="427"/>
      <c r="BZJ3" s="427"/>
      <c r="BZK3" s="427"/>
      <c r="BZL3" s="427"/>
      <c r="BZM3" s="427"/>
      <c r="BZN3" s="427"/>
      <c r="BZO3" s="427"/>
      <c r="BZP3" s="427"/>
      <c r="BZQ3" s="427"/>
      <c r="BZR3" s="427"/>
      <c r="BZS3" s="427"/>
      <c r="BZT3" s="427"/>
      <c r="BZU3" s="427"/>
      <c r="BZV3" s="427"/>
      <c r="BZW3" s="427"/>
      <c r="BZX3" s="427"/>
      <c r="BZY3" s="427"/>
      <c r="BZZ3" s="427"/>
      <c r="CAA3" s="427"/>
      <c r="CAB3" s="427"/>
      <c r="CAC3" s="427"/>
      <c r="CAD3" s="427"/>
      <c r="CAE3" s="427"/>
      <c r="CAF3" s="427"/>
      <c r="CAG3" s="427"/>
      <c r="CAH3" s="427"/>
      <c r="CAI3" s="427"/>
      <c r="CAJ3" s="427"/>
      <c r="CAK3" s="427"/>
      <c r="CAL3" s="427"/>
      <c r="CAM3" s="427"/>
      <c r="CAN3" s="427"/>
      <c r="CAO3" s="427"/>
      <c r="CAP3" s="427"/>
      <c r="CAQ3" s="427"/>
      <c r="CAR3" s="427"/>
      <c r="CAS3" s="427"/>
      <c r="CAT3" s="427"/>
      <c r="CAU3" s="427"/>
      <c r="CAV3" s="427"/>
      <c r="CAW3" s="427"/>
      <c r="CAX3" s="427"/>
      <c r="CAY3" s="427"/>
      <c r="CAZ3" s="427"/>
      <c r="CBA3" s="427"/>
      <c r="CBB3" s="427"/>
      <c r="CBC3" s="427"/>
      <c r="CBD3" s="427"/>
      <c r="CBE3" s="427"/>
      <c r="CBF3" s="427"/>
      <c r="CBG3" s="427"/>
      <c r="CBH3" s="427"/>
      <c r="CBI3" s="427"/>
      <c r="CBJ3" s="427"/>
      <c r="CBK3" s="427"/>
      <c r="CBL3" s="427"/>
      <c r="CBM3" s="427"/>
      <c r="CBN3" s="427"/>
      <c r="CBO3" s="427"/>
      <c r="CBP3" s="427"/>
      <c r="CBQ3" s="427"/>
      <c r="CBR3" s="427"/>
      <c r="CBS3" s="427"/>
      <c r="CBT3" s="427"/>
      <c r="CBU3" s="427"/>
      <c r="CBV3" s="427"/>
      <c r="CBW3" s="427"/>
      <c r="CBX3" s="427"/>
      <c r="CBY3" s="427"/>
      <c r="CBZ3" s="427"/>
      <c r="CCA3" s="427"/>
      <c r="CCB3" s="427"/>
      <c r="CCC3" s="427"/>
      <c r="CCD3" s="427"/>
      <c r="CCE3" s="427"/>
      <c r="CCF3" s="427"/>
      <c r="CCG3" s="427"/>
      <c r="CCH3" s="427"/>
      <c r="CCI3" s="427"/>
      <c r="CCJ3" s="427"/>
      <c r="CCK3" s="427"/>
      <c r="CCL3" s="427"/>
      <c r="CCM3" s="427"/>
      <c r="CCN3" s="427"/>
      <c r="CCO3" s="427"/>
      <c r="CCP3" s="427"/>
      <c r="CCQ3" s="427"/>
      <c r="CCR3" s="427"/>
      <c r="CCS3" s="427"/>
      <c r="CCT3" s="427"/>
      <c r="CCU3" s="427"/>
      <c r="CCV3" s="427"/>
      <c r="CCW3" s="427"/>
      <c r="CCX3" s="427"/>
      <c r="CCY3" s="427"/>
      <c r="CCZ3" s="427"/>
      <c r="CDA3" s="427"/>
      <c r="CDB3" s="427"/>
      <c r="CDC3" s="427"/>
      <c r="CDD3" s="427"/>
      <c r="CDE3" s="427"/>
      <c r="CDF3" s="427"/>
      <c r="CDG3" s="427"/>
      <c r="CDH3" s="427"/>
      <c r="CDI3" s="427"/>
      <c r="CDJ3" s="427"/>
      <c r="CDK3" s="427"/>
      <c r="CDL3" s="427"/>
      <c r="CDM3" s="427"/>
      <c r="CDN3" s="427"/>
      <c r="CDO3" s="427"/>
      <c r="CDP3" s="427"/>
      <c r="CDQ3" s="427"/>
      <c r="CDR3" s="427"/>
      <c r="CDS3" s="427"/>
      <c r="CDT3" s="427"/>
      <c r="CDU3" s="427"/>
      <c r="CDV3" s="427"/>
      <c r="CDW3" s="427"/>
      <c r="CDX3" s="427"/>
      <c r="CDY3" s="427"/>
      <c r="CDZ3" s="427"/>
      <c r="CEA3" s="427"/>
      <c r="CEB3" s="427"/>
      <c r="CEC3" s="427"/>
      <c r="CED3" s="427"/>
      <c r="CEE3" s="427"/>
      <c r="CEF3" s="427"/>
      <c r="CEG3" s="427"/>
      <c r="CEH3" s="427"/>
      <c r="CEI3" s="427"/>
      <c r="CEJ3" s="427"/>
      <c r="CEK3" s="427"/>
      <c r="CEL3" s="427"/>
      <c r="CEM3" s="427"/>
      <c r="CEN3" s="427"/>
      <c r="CEO3" s="427"/>
      <c r="CEP3" s="427"/>
      <c r="CEQ3" s="427"/>
      <c r="CER3" s="427"/>
      <c r="CES3" s="427"/>
      <c r="CET3" s="427"/>
      <c r="CEU3" s="427"/>
      <c r="CEV3" s="427"/>
      <c r="CEW3" s="427"/>
      <c r="CEX3" s="427"/>
      <c r="CEY3" s="427"/>
      <c r="CEZ3" s="427"/>
      <c r="CFA3" s="427"/>
      <c r="CFB3" s="427"/>
      <c r="CFC3" s="427"/>
      <c r="CFD3" s="427"/>
      <c r="CFE3" s="427"/>
      <c r="CFF3" s="427"/>
      <c r="CFG3" s="427"/>
      <c r="CFH3" s="427"/>
      <c r="CFI3" s="427"/>
      <c r="CFJ3" s="427"/>
      <c r="CFK3" s="427"/>
      <c r="CFL3" s="427"/>
      <c r="CFM3" s="427"/>
      <c r="CFN3" s="427"/>
      <c r="CFO3" s="427"/>
      <c r="CFP3" s="427"/>
      <c r="CFQ3" s="427"/>
      <c r="CFR3" s="427"/>
      <c r="CFS3" s="427"/>
      <c r="CFT3" s="427"/>
      <c r="CFU3" s="427"/>
      <c r="CFV3" s="427"/>
      <c r="CFW3" s="427"/>
      <c r="CFX3" s="427"/>
      <c r="CFY3" s="427"/>
      <c r="CFZ3" s="427"/>
      <c r="CGA3" s="427"/>
      <c r="CGB3" s="427"/>
      <c r="CGC3" s="427"/>
      <c r="CGD3" s="427"/>
      <c r="CGE3" s="427"/>
      <c r="CGF3" s="427"/>
      <c r="CGG3" s="427"/>
      <c r="CGH3" s="427"/>
      <c r="CGI3" s="427"/>
      <c r="CGJ3" s="427"/>
      <c r="CGK3" s="427"/>
      <c r="CGL3" s="427"/>
      <c r="CGM3" s="427"/>
      <c r="CGN3" s="427"/>
      <c r="CGO3" s="427"/>
      <c r="CGP3" s="427"/>
      <c r="CGQ3" s="427"/>
      <c r="CGR3" s="427"/>
      <c r="CGS3" s="427"/>
      <c r="CGT3" s="427"/>
      <c r="CGU3" s="427"/>
      <c r="CGV3" s="427"/>
      <c r="CGW3" s="427"/>
      <c r="CGX3" s="427"/>
      <c r="CGY3" s="427"/>
      <c r="CGZ3" s="427"/>
      <c r="CHA3" s="427"/>
      <c r="CHB3" s="427"/>
      <c r="CHC3" s="427"/>
      <c r="CHD3" s="427"/>
      <c r="CHE3" s="427"/>
      <c r="CHF3" s="427"/>
      <c r="CHG3" s="427"/>
      <c r="CHH3" s="427"/>
      <c r="CHI3" s="427"/>
      <c r="CHJ3" s="427"/>
      <c r="CHK3" s="427"/>
      <c r="CHL3" s="427"/>
      <c r="CHM3" s="427"/>
      <c r="CHN3" s="427"/>
      <c r="CHO3" s="427"/>
      <c r="CHP3" s="427"/>
      <c r="CHQ3" s="427"/>
      <c r="CHR3" s="427"/>
      <c r="CHS3" s="427"/>
      <c r="CHT3" s="427"/>
      <c r="CHU3" s="427"/>
      <c r="CHV3" s="427"/>
      <c r="CHW3" s="427"/>
      <c r="CHX3" s="427"/>
      <c r="CHY3" s="427"/>
      <c r="CHZ3" s="427"/>
      <c r="CIA3" s="427"/>
      <c r="CIB3" s="427"/>
      <c r="CIC3" s="427"/>
      <c r="CID3" s="427"/>
      <c r="CIE3" s="427"/>
      <c r="CIF3" s="427"/>
      <c r="CIG3" s="427"/>
      <c r="CIH3" s="427"/>
      <c r="CII3" s="427"/>
      <c r="CIJ3" s="427"/>
      <c r="CIK3" s="427"/>
      <c r="CIL3" s="427"/>
      <c r="CIM3" s="427"/>
      <c r="CIN3" s="427"/>
      <c r="CIO3" s="427"/>
      <c r="CIP3" s="427"/>
      <c r="CIQ3" s="427"/>
      <c r="CIR3" s="427"/>
      <c r="CIS3" s="427"/>
      <c r="CIT3" s="427"/>
      <c r="CIU3" s="427"/>
      <c r="CIV3" s="427"/>
      <c r="CIW3" s="427"/>
      <c r="CIX3" s="427"/>
      <c r="CIY3" s="427"/>
      <c r="CIZ3" s="427"/>
      <c r="CJA3" s="427"/>
      <c r="CJB3" s="427"/>
      <c r="CJC3" s="427"/>
      <c r="CJD3" s="427"/>
      <c r="CJE3" s="427"/>
      <c r="CJF3" s="427"/>
      <c r="CJG3" s="427"/>
      <c r="CJH3" s="427"/>
      <c r="CJI3" s="427"/>
      <c r="CJJ3" s="427"/>
      <c r="CJK3" s="427"/>
      <c r="CJL3" s="427"/>
      <c r="CJM3" s="427"/>
      <c r="CJN3" s="427"/>
      <c r="CJO3" s="427"/>
      <c r="CJP3" s="427"/>
      <c r="CJQ3" s="427"/>
      <c r="CJR3" s="427"/>
      <c r="CJS3" s="427"/>
      <c r="CJT3" s="427"/>
      <c r="CJU3" s="427"/>
      <c r="CJV3" s="427"/>
      <c r="CJW3" s="427"/>
      <c r="CJX3" s="427"/>
      <c r="CJY3" s="427"/>
      <c r="CJZ3" s="427"/>
      <c r="CKA3" s="427"/>
      <c r="CKB3" s="427"/>
      <c r="CKC3" s="427"/>
      <c r="CKD3" s="427"/>
      <c r="CKE3" s="427"/>
      <c r="CKF3" s="427"/>
      <c r="CKG3" s="427"/>
      <c r="CKH3" s="427"/>
      <c r="CKI3" s="427"/>
      <c r="CKJ3" s="427"/>
      <c r="CKK3" s="427"/>
      <c r="CKL3" s="427"/>
      <c r="CKM3" s="427"/>
      <c r="CKN3" s="427"/>
      <c r="CKO3" s="427"/>
      <c r="CKP3" s="427"/>
      <c r="CKQ3" s="427"/>
      <c r="CKR3" s="427"/>
      <c r="CKS3" s="427"/>
      <c r="CKT3" s="427"/>
      <c r="CKU3" s="427"/>
      <c r="CKV3" s="427"/>
      <c r="CKW3" s="427"/>
      <c r="CKX3" s="427"/>
      <c r="CKY3" s="427"/>
      <c r="CKZ3" s="427"/>
      <c r="CLA3" s="427"/>
      <c r="CLB3" s="427"/>
      <c r="CLC3" s="427"/>
      <c r="CLD3" s="427"/>
      <c r="CLE3" s="427"/>
      <c r="CLF3" s="427"/>
      <c r="CLG3" s="427"/>
      <c r="CLH3" s="427"/>
      <c r="CLI3" s="427"/>
      <c r="CLJ3" s="427"/>
      <c r="CLK3" s="427"/>
      <c r="CLL3" s="427"/>
      <c r="CLM3" s="427"/>
      <c r="CLN3" s="427"/>
      <c r="CLO3" s="427"/>
      <c r="CLP3" s="427"/>
      <c r="CLQ3" s="427"/>
      <c r="CLR3" s="427"/>
      <c r="CLS3" s="427"/>
      <c r="CLT3" s="427"/>
      <c r="CLU3" s="427"/>
      <c r="CLV3" s="427"/>
      <c r="CLW3" s="427"/>
      <c r="CLX3" s="427"/>
      <c r="CLY3" s="427"/>
      <c r="CLZ3" s="427"/>
      <c r="CMA3" s="427"/>
      <c r="CMB3" s="427"/>
      <c r="CMC3" s="427"/>
      <c r="CMD3" s="427"/>
      <c r="CME3" s="427"/>
      <c r="CMF3" s="427"/>
      <c r="CMG3" s="427"/>
      <c r="CMH3" s="427"/>
      <c r="CMI3" s="427"/>
      <c r="CMJ3" s="427"/>
      <c r="CMK3" s="427"/>
      <c r="CML3" s="427"/>
      <c r="CMM3" s="427"/>
      <c r="CMN3" s="427"/>
      <c r="CMO3" s="427"/>
      <c r="CMP3" s="427"/>
      <c r="CMQ3" s="427"/>
      <c r="CMR3" s="427"/>
      <c r="CMS3" s="427"/>
      <c r="CMT3" s="427"/>
      <c r="CMU3" s="427"/>
      <c r="CMV3" s="427"/>
      <c r="CMW3" s="427"/>
      <c r="CMX3" s="427"/>
      <c r="CMY3" s="427"/>
      <c r="CMZ3" s="427"/>
      <c r="CNA3" s="427"/>
      <c r="CNB3" s="427"/>
      <c r="CNC3" s="427"/>
      <c r="CND3" s="427"/>
      <c r="CNE3" s="427"/>
      <c r="CNF3" s="427"/>
      <c r="CNG3" s="427"/>
      <c r="CNH3" s="427"/>
      <c r="CNI3" s="427"/>
      <c r="CNJ3" s="427"/>
      <c r="CNK3" s="427"/>
      <c r="CNL3" s="427"/>
      <c r="CNM3" s="427"/>
      <c r="CNN3" s="427"/>
      <c r="CNO3" s="427"/>
      <c r="CNP3" s="427"/>
      <c r="CNQ3" s="427"/>
      <c r="CNR3" s="427"/>
      <c r="CNS3" s="427"/>
      <c r="CNT3" s="427"/>
      <c r="CNU3" s="427"/>
      <c r="CNV3" s="427"/>
      <c r="CNW3" s="427"/>
      <c r="CNX3" s="427"/>
      <c r="CNY3" s="427"/>
      <c r="CNZ3" s="427"/>
      <c r="COA3" s="427"/>
      <c r="COB3" s="427"/>
      <c r="COC3" s="427"/>
      <c r="COD3" s="427"/>
      <c r="COE3" s="427"/>
      <c r="COF3" s="427"/>
      <c r="COG3" s="427"/>
      <c r="COH3" s="427"/>
      <c r="COI3" s="427"/>
      <c r="COJ3" s="427"/>
      <c r="COK3" s="427"/>
      <c r="COL3" s="427"/>
      <c r="COM3" s="427"/>
      <c r="CON3" s="427"/>
      <c r="COO3" s="427"/>
      <c r="COP3" s="427"/>
      <c r="COQ3" s="427"/>
      <c r="COR3" s="427"/>
      <c r="COS3" s="427"/>
      <c r="COT3" s="427"/>
      <c r="COU3" s="427"/>
      <c r="COV3" s="427"/>
      <c r="COW3" s="427"/>
      <c r="COX3" s="427"/>
      <c r="COY3" s="427"/>
      <c r="COZ3" s="427"/>
      <c r="CPA3" s="427"/>
      <c r="CPB3" s="427"/>
      <c r="CPC3" s="427"/>
      <c r="CPD3" s="427"/>
      <c r="CPE3" s="427"/>
      <c r="CPF3" s="427"/>
      <c r="CPG3" s="427"/>
      <c r="CPH3" s="427"/>
      <c r="CPI3" s="427"/>
      <c r="CPJ3" s="427"/>
      <c r="CPK3" s="427"/>
      <c r="CPL3" s="427"/>
      <c r="CPM3" s="427"/>
      <c r="CPN3" s="427"/>
      <c r="CPO3" s="427"/>
      <c r="CPP3" s="427"/>
      <c r="CPQ3" s="427"/>
      <c r="CPR3" s="427"/>
      <c r="CPS3" s="427"/>
      <c r="CPT3" s="427"/>
      <c r="CPU3" s="427"/>
      <c r="CPV3" s="427"/>
      <c r="CPW3" s="427"/>
      <c r="CPX3" s="427"/>
      <c r="CPY3" s="427"/>
      <c r="CPZ3" s="427"/>
      <c r="CQA3" s="427"/>
      <c r="CQB3" s="427"/>
      <c r="CQC3" s="427"/>
      <c r="CQD3" s="427"/>
      <c r="CQE3" s="427"/>
      <c r="CQF3" s="427"/>
      <c r="CQG3" s="427"/>
      <c r="CQH3" s="427"/>
      <c r="CQI3" s="427"/>
      <c r="CQJ3" s="427"/>
      <c r="CQK3" s="427"/>
      <c r="CQL3" s="427"/>
      <c r="CQM3" s="427"/>
      <c r="CQN3" s="427"/>
      <c r="CQO3" s="427"/>
      <c r="CQP3" s="427"/>
      <c r="CQQ3" s="427"/>
      <c r="CQR3" s="427"/>
      <c r="CQS3" s="427"/>
      <c r="CQT3" s="427"/>
      <c r="CQU3" s="427"/>
      <c r="CQV3" s="427"/>
      <c r="CQW3" s="427"/>
      <c r="CQX3" s="427"/>
      <c r="CQY3" s="427"/>
      <c r="CQZ3" s="427"/>
      <c r="CRA3" s="427"/>
      <c r="CRB3" s="427"/>
      <c r="CRC3" s="427"/>
      <c r="CRD3" s="427"/>
      <c r="CRE3" s="427"/>
      <c r="CRF3" s="427"/>
      <c r="CRG3" s="427"/>
      <c r="CRH3" s="427"/>
      <c r="CRI3" s="427"/>
      <c r="CRJ3" s="427"/>
      <c r="CRK3" s="427"/>
      <c r="CRL3" s="427"/>
      <c r="CRM3" s="427"/>
      <c r="CRN3" s="427"/>
      <c r="CRO3" s="427"/>
      <c r="CRP3" s="427"/>
      <c r="CRQ3" s="427"/>
      <c r="CRR3" s="427"/>
      <c r="CRS3" s="427"/>
      <c r="CRT3" s="427"/>
      <c r="CRU3" s="427"/>
      <c r="CRV3" s="427"/>
      <c r="CRW3" s="427"/>
      <c r="CRX3" s="427"/>
      <c r="CRY3" s="427"/>
      <c r="CRZ3" s="427"/>
      <c r="CSA3" s="427"/>
      <c r="CSB3" s="427"/>
      <c r="CSC3" s="427"/>
      <c r="CSD3" s="427"/>
      <c r="CSE3" s="427"/>
      <c r="CSF3" s="427"/>
      <c r="CSG3" s="427"/>
      <c r="CSH3" s="427"/>
      <c r="CSI3" s="427"/>
      <c r="CSJ3" s="427"/>
      <c r="CSK3" s="427"/>
      <c r="CSL3" s="427"/>
      <c r="CSM3" s="427"/>
      <c r="CSN3" s="427"/>
      <c r="CSO3" s="427"/>
      <c r="CSP3" s="427"/>
      <c r="CSQ3" s="427"/>
      <c r="CSR3" s="427"/>
      <c r="CSS3" s="427"/>
      <c r="CST3" s="427"/>
      <c r="CSU3" s="427"/>
      <c r="CSV3" s="427"/>
      <c r="CSW3" s="427"/>
      <c r="CSX3" s="427"/>
      <c r="CSY3" s="427"/>
      <c r="CSZ3" s="427"/>
      <c r="CTA3" s="427"/>
      <c r="CTB3" s="427"/>
      <c r="CTC3" s="427"/>
      <c r="CTD3" s="427"/>
      <c r="CTE3" s="427"/>
      <c r="CTF3" s="427"/>
      <c r="CTG3" s="427"/>
      <c r="CTH3" s="427"/>
      <c r="CTI3" s="427"/>
      <c r="CTJ3" s="427"/>
      <c r="CTK3" s="427"/>
      <c r="CTL3" s="427"/>
      <c r="CTM3" s="427"/>
      <c r="CTN3" s="427"/>
      <c r="CTO3" s="427"/>
      <c r="CTP3" s="427"/>
      <c r="CTQ3" s="427"/>
      <c r="CTR3" s="427"/>
      <c r="CTS3" s="427"/>
      <c r="CTT3" s="427"/>
      <c r="CTU3" s="427"/>
      <c r="CTV3" s="427"/>
      <c r="CTW3" s="427"/>
      <c r="CTX3" s="427"/>
      <c r="CTY3" s="427"/>
      <c r="CTZ3" s="427"/>
      <c r="CUA3" s="427"/>
      <c r="CUB3" s="427"/>
      <c r="CUC3" s="427"/>
      <c r="CUD3" s="427"/>
      <c r="CUE3" s="427"/>
      <c r="CUF3" s="427"/>
      <c r="CUG3" s="427"/>
      <c r="CUH3" s="427"/>
      <c r="CUI3" s="427"/>
      <c r="CUJ3" s="427"/>
      <c r="CUK3" s="427"/>
      <c r="CUL3" s="427"/>
      <c r="CUM3" s="427"/>
      <c r="CUN3" s="427"/>
      <c r="CUO3" s="427"/>
      <c r="CUP3" s="427"/>
      <c r="CUQ3" s="427"/>
      <c r="CUR3" s="427"/>
      <c r="CUS3" s="427"/>
      <c r="CUT3" s="427"/>
      <c r="CUU3" s="427"/>
      <c r="CUV3" s="427"/>
      <c r="CUW3" s="427"/>
      <c r="CUX3" s="427"/>
      <c r="CUY3" s="427"/>
      <c r="CUZ3" s="427"/>
      <c r="CVA3" s="427"/>
      <c r="CVB3" s="427"/>
      <c r="CVC3" s="427"/>
      <c r="CVD3" s="427"/>
      <c r="CVE3" s="427"/>
      <c r="CVF3" s="427"/>
      <c r="CVG3" s="427"/>
      <c r="CVH3" s="427"/>
      <c r="CVI3" s="427"/>
      <c r="CVJ3" s="427"/>
      <c r="CVK3" s="427"/>
      <c r="CVL3" s="427"/>
      <c r="CVM3" s="427"/>
      <c r="CVN3" s="427"/>
      <c r="CVO3" s="427"/>
      <c r="CVP3" s="427"/>
      <c r="CVQ3" s="427"/>
      <c r="CVR3" s="427"/>
      <c r="CVS3" s="427"/>
      <c r="CVT3" s="427"/>
      <c r="CVU3" s="427"/>
      <c r="CVV3" s="427"/>
      <c r="CVW3" s="427"/>
      <c r="CVX3" s="427"/>
      <c r="CVY3" s="427"/>
      <c r="CVZ3" s="427"/>
      <c r="CWA3" s="427"/>
      <c r="CWB3" s="427"/>
      <c r="CWC3" s="427"/>
      <c r="CWD3" s="427"/>
      <c r="CWE3" s="427"/>
      <c r="CWF3" s="427"/>
      <c r="CWG3" s="427"/>
      <c r="CWH3" s="427"/>
      <c r="CWI3" s="427"/>
      <c r="CWJ3" s="427"/>
      <c r="CWK3" s="427"/>
      <c r="CWL3" s="427"/>
      <c r="CWM3" s="427"/>
      <c r="CWN3" s="427"/>
      <c r="CWO3" s="427"/>
      <c r="CWP3" s="427"/>
      <c r="CWQ3" s="427"/>
      <c r="CWR3" s="427"/>
      <c r="CWS3" s="427"/>
      <c r="CWT3" s="427"/>
      <c r="CWU3" s="427"/>
      <c r="CWV3" s="427"/>
      <c r="CWW3" s="427"/>
      <c r="CWX3" s="427"/>
      <c r="CWY3" s="427"/>
      <c r="CWZ3" s="427"/>
      <c r="CXA3" s="427"/>
      <c r="CXB3" s="427"/>
      <c r="CXC3" s="427"/>
      <c r="CXD3" s="427"/>
      <c r="CXE3" s="427"/>
      <c r="CXF3" s="427"/>
      <c r="CXG3" s="427"/>
      <c r="CXH3" s="427"/>
      <c r="CXI3" s="427"/>
      <c r="CXJ3" s="427"/>
      <c r="CXK3" s="427"/>
      <c r="CXL3" s="427"/>
      <c r="CXM3" s="427"/>
      <c r="CXN3" s="427"/>
      <c r="CXO3" s="427"/>
      <c r="CXP3" s="427"/>
      <c r="CXQ3" s="427"/>
      <c r="CXR3" s="427"/>
      <c r="CXS3" s="427"/>
      <c r="CXT3" s="427"/>
      <c r="CXU3" s="427"/>
      <c r="CXV3" s="427"/>
      <c r="CXW3" s="427"/>
      <c r="CXX3" s="427"/>
      <c r="CXY3" s="427"/>
      <c r="CXZ3" s="427"/>
      <c r="CYA3" s="427"/>
      <c r="CYB3" s="427"/>
      <c r="CYC3" s="427"/>
      <c r="CYD3" s="427"/>
      <c r="CYE3" s="427"/>
      <c r="CYF3" s="427"/>
      <c r="CYG3" s="427"/>
      <c r="CYH3" s="427"/>
      <c r="CYI3" s="427"/>
      <c r="CYJ3" s="427"/>
      <c r="CYK3" s="427"/>
      <c r="CYL3" s="427"/>
      <c r="CYM3" s="427"/>
      <c r="CYN3" s="427"/>
      <c r="CYO3" s="427"/>
      <c r="CYP3" s="427"/>
      <c r="CYQ3" s="427"/>
      <c r="CYR3" s="427"/>
      <c r="CYS3" s="427"/>
      <c r="CYT3" s="427"/>
      <c r="CYU3" s="427"/>
      <c r="CYV3" s="427"/>
      <c r="CYW3" s="427"/>
      <c r="CYX3" s="427"/>
      <c r="CYY3" s="427"/>
      <c r="CYZ3" s="427"/>
      <c r="CZA3" s="427"/>
      <c r="CZB3" s="427"/>
      <c r="CZC3" s="427"/>
      <c r="CZD3" s="427"/>
      <c r="CZE3" s="427"/>
      <c r="CZF3" s="427"/>
      <c r="CZG3" s="427"/>
      <c r="CZH3" s="427"/>
      <c r="CZI3" s="427"/>
      <c r="CZJ3" s="427"/>
      <c r="CZK3" s="427"/>
      <c r="CZL3" s="427"/>
      <c r="CZM3" s="427"/>
      <c r="CZN3" s="427"/>
      <c r="CZO3" s="427"/>
      <c r="CZP3" s="427"/>
      <c r="CZQ3" s="427"/>
      <c r="CZR3" s="427"/>
      <c r="CZS3" s="427"/>
      <c r="CZT3" s="427"/>
      <c r="CZU3" s="427"/>
      <c r="CZV3" s="427"/>
      <c r="CZW3" s="427"/>
      <c r="CZX3" s="427"/>
      <c r="CZY3" s="427"/>
      <c r="CZZ3" s="427"/>
      <c r="DAA3" s="427"/>
      <c r="DAB3" s="427"/>
      <c r="DAC3" s="427"/>
      <c r="DAD3" s="427"/>
      <c r="DAE3" s="427"/>
      <c r="DAF3" s="427"/>
      <c r="DAG3" s="427"/>
      <c r="DAH3" s="427"/>
      <c r="DAI3" s="427"/>
      <c r="DAJ3" s="427"/>
      <c r="DAK3" s="427"/>
      <c r="DAL3" s="427"/>
      <c r="DAM3" s="427"/>
      <c r="DAN3" s="427"/>
      <c r="DAO3" s="427"/>
      <c r="DAP3" s="427"/>
      <c r="DAQ3" s="427"/>
      <c r="DAR3" s="427"/>
      <c r="DAS3" s="427"/>
      <c r="DAT3" s="427"/>
      <c r="DAU3" s="427"/>
      <c r="DAV3" s="427"/>
      <c r="DAW3" s="427"/>
      <c r="DAX3" s="427"/>
      <c r="DAY3" s="427"/>
      <c r="DAZ3" s="427"/>
      <c r="DBA3" s="427"/>
      <c r="DBB3" s="427"/>
      <c r="DBC3" s="427"/>
      <c r="DBD3" s="427"/>
      <c r="DBE3" s="427"/>
      <c r="DBF3" s="427"/>
      <c r="DBG3" s="427"/>
      <c r="DBH3" s="427"/>
      <c r="DBI3" s="427"/>
      <c r="DBJ3" s="427"/>
      <c r="DBK3" s="427"/>
      <c r="DBL3" s="427"/>
      <c r="DBM3" s="427"/>
      <c r="DBN3" s="427"/>
      <c r="DBO3" s="427"/>
      <c r="DBP3" s="427"/>
      <c r="DBQ3" s="427"/>
      <c r="DBR3" s="427"/>
      <c r="DBS3" s="427"/>
      <c r="DBT3" s="427"/>
      <c r="DBU3" s="427"/>
      <c r="DBV3" s="427"/>
      <c r="DBW3" s="427"/>
      <c r="DBX3" s="427"/>
      <c r="DBY3" s="427"/>
      <c r="DBZ3" s="427"/>
      <c r="DCA3" s="427"/>
      <c r="DCB3" s="427"/>
      <c r="DCC3" s="427"/>
      <c r="DCD3" s="427"/>
      <c r="DCE3" s="427"/>
      <c r="DCF3" s="427"/>
      <c r="DCG3" s="427"/>
      <c r="DCH3" s="427"/>
      <c r="DCI3" s="427"/>
      <c r="DCJ3" s="427"/>
      <c r="DCK3" s="427"/>
      <c r="DCL3" s="427"/>
      <c r="DCM3" s="427"/>
      <c r="DCN3" s="427"/>
      <c r="DCO3" s="427"/>
      <c r="DCP3" s="427"/>
      <c r="DCQ3" s="427"/>
      <c r="DCR3" s="427"/>
      <c r="DCS3" s="427"/>
      <c r="DCT3" s="427"/>
      <c r="DCU3" s="427"/>
      <c r="DCV3" s="427"/>
      <c r="DCW3" s="427"/>
      <c r="DCX3" s="427"/>
      <c r="DCY3" s="427"/>
      <c r="DCZ3" s="427"/>
      <c r="DDA3" s="427"/>
      <c r="DDB3" s="427"/>
      <c r="DDC3" s="427"/>
      <c r="DDD3" s="427"/>
      <c r="DDE3" s="427"/>
      <c r="DDF3" s="427"/>
      <c r="DDG3" s="427"/>
      <c r="DDH3" s="427"/>
      <c r="DDI3" s="427"/>
      <c r="DDJ3" s="427"/>
      <c r="DDK3" s="427"/>
      <c r="DDL3" s="427"/>
      <c r="DDM3" s="427"/>
      <c r="DDN3" s="427"/>
      <c r="DDO3" s="427"/>
      <c r="DDP3" s="427"/>
      <c r="DDQ3" s="427"/>
      <c r="DDR3" s="427"/>
      <c r="DDS3" s="427"/>
      <c r="DDT3" s="427"/>
      <c r="DDU3" s="427"/>
      <c r="DDV3" s="427"/>
      <c r="DDW3" s="427"/>
      <c r="DDX3" s="427"/>
      <c r="DDY3" s="427"/>
      <c r="DDZ3" s="427"/>
      <c r="DEA3" s="427"/>
      <c r="DEB3" s="427"/>
      <c r="DEC3" s="427"/>
      <c r="DED3" s="427"/>
      <c r="DEE3" s="427"/>
      <c r="DEF3" s="427"/>
      <c r="DEG3" s="427"/>
      <c r="DEH3" s="427"/>
      <c r="DEI3" s="427"/>
      <c r="DEJ3" s="427"/>
      <c r="DEK3" s="427"/>
      <c r="DEL3" s="427"/>
      <c r="DEM3" s="427"/>
      <c r="DEN3" s="427"/>
      <c r="DEO3" s="427"/>
      <c r="DEP3" s="427"/>
      <c r="DEQ3" s="427"/>
      <c r="DER3" s="427"/>
      <c r="DES3" s="427"/>
      <c r="DET3" s="427"/>
      <c r="DEU3" s="427"/>
      <c r="DEV3" s="427"/>
      <c r="DEW3" s="427"/>
      <c r="DEX3" s="427"/>
      <c r="DEY3" s="427"/>
      <c r="DEZ3" s="427"/>
      <c r="DFA3" s="427"/>
      <c r="DFB3" s="427"/>
      <c r="DFC3" s="427"/>
      <c r="DFD3" s="427"/>
      <c r="DFE3" s="427"/>
      <c r="DFF3" s="427"/>
      <c r="DFG3" s="427"/>
      <c r="DFH3" s="427"/>
      <c r="DFI3" s="427"/>
      <c r="DFJ3" s="427"/>
      <c r="DFK3" s="427"/>
      <c r="DFL3" s="427"/>
      <c r="DFM3" s="427"/>
      <c r="DFN3" s="427"/>
      <c r="DFO3" s="427"/>
      <c r="DFP3" s="427"/>
      <c r="DFQ3" s="427"/>
      <c r="DFR3" s="427"/>
      <c r="DFS3" s="427"/>
      <c r="DFT3" s="427"/>
      <c r="DFU3" s="427"/>
      <c r="DFV3" s="427"/>
      <c r="DFW3" s="427"/>
      <c r="DFX3" s="427"/>
      <c r="DFY3" s="427"/>
      <c r="DFZ3" s="427"/>
      <c r="DGA3" s="427"/>
      <c r="DGB3" s="427"/>
      <c r="DGC3" s="427"/>
      <c r="DGD3" s="427"/>
      <c r="DGE3" s="427"/>
      <c r="DGF3" s="427"/>
      <c r="DGG3" s="427"/>
      <c r="DGH3" s="427"/>
      <c r="DGI3" s="427"/>
      <c r="DGJ3" s="427"/>
      <c r="DGK3" s="427"/>
      <c r="DGL3" s="427"/>
      <c r="DGM3" s="427"/>
      <c r="DGN3" s="427"/>
      <c r="DGO3" s="427"/>
      <c r="DGP3" s="427"/>
      <c r="DGQ3" s="427"/>
      <c r="DGR3" s="427"/>
      <c r="DGS3" s="427"/>
      <c r="DGT3" s="427"/>
      <c r="DGU3" s="427"/>
      <c r="DGV3" s="427"/>
      <c r="DGW3" s="427"/>
      <c r="DGX3" s="427"/>
      <c r="DGY3" s="427"/>
      <c r="DGZ3" s="427"/>
      <c r="DHA3" s="427"/>
      <c r="DHB3" s="427"/>
      <c r="DHC3" s="427"/>
      <c r="DHD3" s="427"/>
      <c r="DHE3" s="427"/>
      <c r="DHF3" s="427"/>
      <c r="DHG3" s="427"/>
      <c r="DHH3" s="427"/>
      <c r="DHI3" s="427"/>
      <c r="DHJ3" s="427"/>
      <c r="DHK3" s="427"/>
      <c r="DHL3" s="427"/>
      <c r="DHM3" s="427"/>
      <c r="DHN3" s="427"/>
      <c r="DHO3" s="427"/>
      <c r="DHP3" s="427"/>
      <c r="DHQ3" s="427"/>
      <c r="DHR3" s="427"/>
      <c r="DHS3" s="427"/>
      <c r="DHT3" s="427"/>
      <c r="DHU3" s="427"/>
      <c r="DHV3" s="427"/>
      <c r="DHW3" s="427"/>
      <c r="DHX3" s="427"/>
      <c r="DHY3" s="427"/>
      <c r="DHZ3" s="427"/>
      <c r="DIA3" s="427"/>
      <c r="DIB3" s="427"/>
      <c r="DIC3" s="427"/>
      <c r="DID3" s="427"/>
      <c r="DIE3" s="427"/>
      <c r="DIF3" s="427"/>
      <c r="DIG3" s="427"/>
      <c r="DIH3" s="427"/>
      <c r="DII3" s="427"/>
      <c r="DIJ3" s="427"/>
      <c r="DIK3" s="427"/>
      <c r="DIL3" s="427"/>
      <c r="DIM3" s="427"/>
      <c r="DIN3" s="427"/>
      <c r="DIO3" s="427"/>
      <c r="DIP3" s="427"/>
      <c r="DIQ3" s="427"/>
      <c r="DIR3" s="427"/>
      <c r="DIS3" s="427"/>
      <c r="DIT3" s="427"/>
      <c r="DIU3" s="427"/>
      <c r="DIV3" s="427"/>
      <c r="DIW3" s="427"/>
      <c r="DIX3" s="427"/>
      <c r="DIY3" s="427"/>
      <c r="DIZ3" s="427"/>
      <c r="DJA3" s="427"/>
      <c r="DJB3" s="427"/>
      <c r="DJC3" s="427"/>
      <c r="DJD3" s="427"/>
      <c r="DJE3" s="427"/>
      <c r="DJF3" s="427"/>
      <c r="DJG3" s="427"/>
      <c r="DJH3" s="427"/>
      <c r="DJI3" s="427"/>
      <c r="DJJ3" s="427"/>
      <c r="DJK3" s="427"/>
      <c r="DJL3" s="427"/>
      <c r="DJM3" s="427"/>
      <c r="DJN3" s="427"/>
      <c r="DJO3" s="427"/>
      <c r="DJP3" s="427"/>
      <c r="DJQ3" s="427"/>
      <c r="DJR3" s="427"/>
      <c r="DJS3" s="427"/>
      <c r="DJT3" s="427"/>
      <c r="DJU3" s="427"/>
      <c r="DJV3" s="427"/>
      <c r="DJW3" s="427"/>
      <c r="DJX3" s="427"/>
      <c r="DJY3" s="427"/>
      <c r="DJZ3" s="427"/>
      <c r="DKA3" s="427"/>
      <c r="DKB3" s="427"/>
      <c r="DKC3" s="427"/>
      <c r="DKD3" s="427"/>
      <c r="DKE3" s="427"/>
      <c r="DKF3" s="427"/>
      <c r="DKG3" s="427"/>
      <c r="DKH3" s="427"/>
      <c r="DKI3" s="427"/>
      <c r="DKJ3" s="427"/>
      <c r="DKK3" s="427"/>
      <c r="DKL3" s="427"/>
      <c r="DKM3" s="427"/>
      <c r="DKN3" s="427"/>
      <c r="DKO3" s="427"/>
      <c r="DKP3" s="427"/>
      <c r="DKQ3" s="427"/>
      <c r="DKR3" s="427"/>
      <c r="DKS3" s="427"/>
      <c r="DKT3" s="427"/>
      <c r="DKU3" s="427"/>
      <c r="DKV3" s="427"/>
      <c r="DKW3" s="427"/>
      <c r="DKX3" s="427"/>
      <c r="DKY3" s="427"/>
      <c r="DKZ3" s="427"/>
      <c r="DLA3" s="427"/>
      <c r="DLB3" s="427"/>
      <c r="DLC3" s="427"/>
      <c r="DLD3" s="427"/>
      <c r="DLE3" s="427"/>
      <c r="DLF3" s="427"/>
      <c r="DLG3" s="427"/>
      <c r="DLH3" s="427"/>
      <c r="DLI3" s="427"/>
      <c r="DLJ3" s="427"/>
      <c r="DLK3" s="427"/>
      <c r="DLL3" s="427"/>
      <c r="DLM3" s="427"/>
      <c r="DLN3" s="427"/>
      <c r="DLO3" s="427"/>
      <c r="DLP3" s="427"/>
      <c r="DLQ3" s="427"/>
      <c r="DLR3" s="427"/>
      <c r="DLS3" s="427"/>
      <c r="DLT3" s="427"/>
      <c r="DLU3" s="427"/>
      <c r="DLV3" s="427"/>
      <c r="DLW3" s="427"/>
      <c r="DLX3" s="427"/>
      <c r="DLY3" s="427"/>
      <c r="DLZ3" s="427"/>
      <c r="DMA3" s="427"/>
      <c r="DMB3" s="427"/>
      <c r="DMC3" s="427"/>
      <c r="DMD3" s="427"/>
      <c r="DME3" s="427"/>
      <c r="DMF3" s="427"/>
      <c r="DMG3" s="427"/>
      <c r="DMH3" s="427"/>
      <c r="DMI3" s="427"/>
      <c r="DMJ3" s="427"/>
      <c r="DMK3" s="427"/>
      <c r="DML3" s="427"/>
      <c r="DMM3" s="427"/>
      <c r="DMN3" s="427"/>
      <c r="DMO3" s="427"/>
      <c r="DMP3" s="427"/>
      <c r="DMQ3" s="427"/>
      <c r="DMR3" s="427"/>
      <c r="DMS3" s="427"/>
      <c r="DMT3" s="427"/>
      <c r="DMU3" s="427"/>
      <c r="DMV3" s="427"/>
      <c r="DMW3" s="427"/>
      <c r="DMX3" s="427"/>
      <c r="DMY3" s="427"/>
      <c r="DMZ3" s="427"/>
      <c r="DNA3" s="427"/>
      <c r="DNB3" s="427"/>
      <c r="DNC3" s="427"/>
      <c r="DND3" s="427"/>
      <c r="DNE3" s="427"/>
      <c r="DNF3" s="427"/>
      <c r="DNG3" s="427"/>
      <c r="DNH3" s="427"/>
      <c r="DNI3" s="427"/>
      <c r="DNJ3" s="427"/>
      <c r="DNK3" s="427"/>
      <c r="DNL3" s="427"/>
      <c r="DNM3" s="427"/>
      <c r="DNN3" s="427"/>
      <c r="DNO3" s="427"/>
      <c r="DNP3" s="427"/>
      <c r="DNQ3" s="427"/>
      <c r="DNR3" s="427"/>
      <c r="DNS3" s="427"/>
      <c r="DNT3" s="427"/>
      <c r="DNU3" s="427"/>
      <c r="DNV3" s="427"/>
      <c r="DNW3" s="427"/>
      <c r="DNX3" s="427"/>
      <c r="DNY3" s="427"/>
      <c r="DNZ3" s="427"/>
      <c r="DOA3" s="427"/>
      <c r="DOB3" s="427"/>
      <c r="DOC3" s="427"/>
      <c r="DOD3" s="427"/>
      <c r="DOE3" s="427"/>
      <c r="DOF3" s="427"/>
      <c r="DOG3" s="427"/>
      <c r="DOH3" s="427"/>
      <c r="DOI3" s="427"/>
      <c r="DOJ3" s="427"/>
      <c r="DOK3" s="427"/>
      <c r="DOL3" s="427"/>
      <c r="DOM3" s="427"/>
      <c r="DON3" s="427"/>
      <c r="DOO3" s="427"/>
      <c r="DOP3" s="427"/>
      <c r="DOQ3" s="427"/>
      <c r="DOR3" s="427"/>
      <c r="DOS3" s="427"/>
      <c r="DOT3" s="427"/>
      <c r="DOU3" s="427"/>
      <c r="DOV3" s="427"/>
      <c r="DOW3" s="427"/>
      <c r="DOX3" s="427"/>
      <c r="DOY3" s="427"/>
      <c r="DOZ3" s="427"/>
      <c r="DPA3" s="427"/>
      <c r="DPB3" s="427"/>
      <c r="DPC3" s="427"/>
      <c r="DPD3" s="427"/>
      <c r="DPE3" s="427"/>
      <c r="DPF3" s="427"/>
      <c r="DPG3" s="427"/>
      <c r="DPH3" s="427"/>
      <c r="DPI3" s="427"/>
      <c r="DPJ3" s="427"/>
      <c r="DPK3" s="427"/>
      <c r="DPL3" s="427"/>
      <c r="DPM3" s="427"/>
      <c r="DPN3" s="427"/>
      <c r="DPO3" s="427"/>
      <c r="DPP3" s="427"/>
      <c r="DPQ3" s="427"/>
      <c r="DPR3" s="427"/>
      <c r="DPS3" s="427"/>
      <c r="DPT3" s="427"/>
      <c r="DPU3" s="427"/>
      <c r="DPV3" s="427"/>
      <c r="DPW3" s="427"/>
      <c r="DPX3" s="427"/>
      <c r="DPY3" s="427"/>
      <c r="DPZ3" s="427"/>
      <c r="DQA3" s="427"/>
      <c r="DQB3" s="427"/>
      <c r="DQC3" s="427"/>
      <c r="DQD3" s="427"/>
      <c r="DQE3" s="427"/>
      <c r="DQF3" s="427"/>
      <c r="DQG3" s="427"/>
      <c r="DQH3" s="427"/>
      <c r="DQI3" s="427"/>
      <c r="DQJ3" s="427"/>
      <c r="DQK3" s="427"/>
      <c r="DQL3" s="427"/>
      <c r="DQM3" s="427"/>
      <c r="DQN3" s="427"/>
      <c r="DQO3" s="427"/>
      <c r="DQP3" s="427"/>
      <c r="DQQ3" s="427"/>
      <c r="DQR3" s="427"/>
      <c r="DQS3" s="427"/>
      <c r="DQT3" s="427"/>
      <c r="DQU3" s="427"/>
      <c r="DQV3" s="427"/>
      <c r="DQW3" s="427"/>
      <c r="DQX3" s="427"/>
      <c r="DQY3" s="427"/>
      <c r="DQZ3" s="427"/>
      <c r="DRA3" s="427"/>
      <c r="DRB3" s="427"/>
      <c r="DRC3" s="427"/>
      <c r="DRD3" s="427"/>
      <c r="DRE3" s="427"/>
      <c r="DRF3" s="427"/>
      <c r="DRG3" s="427"/>
      <c r="DRH3" s="427"/>
      <c r="DRI3" s="427"/>
      <c r="DRJ3" s="427"/>
      <c r="DRK3" s="427"/>
      <c r="DRL3" s="427"/>
      <c r="DRM3" s="427"/>
      <c r="DRN3" s="427"/>
      <c r="DRO3" s="427"/>
      <c r="DRP3" s="427"/>
      <c r="DRQ3" s="427"/>
      <c r="DRR3" s="427"/>
      <c r="DRS3" s="427"/>
      <c r="DRT3" s="427"/>
      <c r="DRU3" s="427"/>
      <c r="DRV3" s="427"/>
      <c r="DRW3" s="427"/>
      <c r="DRX3" s="427"/>
      <c r="DRY3" s="427"/>
      <c r="DRZ3" s="427"/>
      <c r="DSA3" s="427"/>
      <c r="DSB3" s="427"/>
      <c r="DSC3" s="427"/>
      <c r="DSD3" s="427"/>
      <c r="DSE3" s="427"/>
      <c r="DSF3" s="427"/>
      <c r="DSG3" s="427"/>
      <c r="DSH3" s="427"/>
      <c r="DSI3" s="427"/>
      <c r="DSJ3" s="427"/>
      <c r="DSK3" s="427"/>
      <c r="DSL3" s="427"/>
      <c r="DSM3" s="427"/>
      <c r="DSN3" s="427"/>
      <c r="DSO3" s="427"/>
      <c r="DSP3" s="427"/>
      <c r="DSQ3" s="427"/>
      <c r="DSR3" s="427"/>
      <c r="DSS3" s="427"/>
      <c r="DST3" s="427"/>
      <c r="DSU3" s="427"/>
      <c r="DSV3" s="427"/>
      <c r="DSW3" s="427"/>
      <c r="DSX3" s="427"/>
      <c r="DSY3" s="427"/>
      <c r="DSZ3" s="427"/>
      <c r="DTA3" s="427"/>
      <c r="DTB3" s="427"/>
      <c r="DTC3" s="427"/>
      <c r="DTD3" s="427"/>
      <c r="DTE3" s="427"/>
      <c r="DTF3" s="427"/>
      <c r="DTG3" s="427"/>
      <c r="DTH3" s="427"/>
      <c r="DTI3" s="427"/>
      <c r="DTJ3" s="427"/>
      <c r="DTK3" s="427"/>
      <c r="DTL3" s="427"/>
      <c r="DTM3" s="427"/>
      <c r="DTN3" s="427"/>
      <c r="DTO3" s="427"/>
      <c r="DTP3" s="427"/>
      <c r="DTQ3" s="427"/>
      <c r="DTR3" s="427"/>
      <c r="DTS3" s="427"/>
      <c r="DTT3" s="427"/>
      <c r="DTU3" s="427"/>
      <c r="DTV3" s="427"/>
      <c r="DTW3" s="427"/>
      <c r="DTX3" s="427"/>
      <c r="DTY3" s="427"/>
      <c r="DTZ3" s="427"/>
      <c r="DUA3" s="427"/>
      <c r="DUB3" s="427"/>
      <c r="DUC3" s="427"/>
      <c r="DUD3" s="427"/>
      <c r="DUE3" s="427"/>
      <c r="DUF3" s="427"/>
      <c r="DUG3" s="427"/>
      <c r="DUH3" s="427"/>
      <c r="DUI3" s="427"/>
      <c r="DUJ3" s="427"/>
      <c r="DUK3" s="427"/>
      <c r="DUL3" s="427"/>
      <c r="DUM3" s="427"/>
      <c r="DUN3" s="427"/>
      <c r="DUO3" s="427"/>
      <c r="DUP3" s="427"/>
      <c r="DUQ3" s="427"/>
      <c r="DUR3" s="427"/>
      <c r="DUS3" s="427"/>
      <c r="DUT3" s="427"/>
      <c r="DUU3" s="427"/>
      <c r="DUV3" s="427"/>
      <c r="DUW3" s="427"/>
      <c r="DUX3" s="427"/>
      <c r="DUY3" s="427"/>
      <c r="DUZ3" s="427"/>
      <c r="DVA3" s="427"/>
      <c r="DVB3" s="427"/>
      <c r="DVC3" s="427"/>
      <c r="DVD3" s="427"/>
      <c r="DVE3" s="427"/>
      <c r="DVF3" s="427"/>
      <c r="DVG3" s="427"/>
      <c r="DVH3" s="427"/>
      <c r="DVI3" s="427"/>
      <c r="DVJ3" s="427"/>
      <c r="DVK3" s="427"/>
      <c r="DVL3" s="427"/>
      <c r="DVM3" s="427"/>
      <c r="DVN3" s="427"/>
      <c r="DVO3" s="427"/>
      <c r="DVP3" s="427"/>
      <c r="DVQ3" s="427"/>
      <c r="DVR3" s="427"/>
      <c r="DVS3" s="427"/>
      <c r="DVT3" s="427"/>
      <c r="DVU3" s="427"/>
      <c r="DVV3" s="427"/>
      <c r="DVW3" s="427"/>
      <c r="DVX3" s="427"/>
      <c r="DVY3" s="427"/>
      <c r="DVZ3" s="427"/>
      <c r="DWA3" s="427"/>
      <c r="DWB3" s="427"/>
      <c r="DWC3" s="427"/>
      <c r="DWD3" s="427"/>
      <c r="DWE3" s="427"/>
      <c r="DWF3" s="427"/>
      <c r="DWG3" s="427"/>
      <c r="DWH3" s="427"/>
      <c r="DWI3" s="427"/>
      <c r="DWJ3" s="427"/>
      <c r="DWK3" s="427"/>
      <c r="DWL3" s="427"/>
      <c r="DWM3" s="427"/>
      <c r="DWN3" s="427"/>
      <c r="DWO3" s="427"/>
      <c r="DWP3" s="427"/>
      <c r="DWQ3" s="427"/>
      <c r="DWR3" s="427"/>
      <c r="DWS3" s="427"/>
      <c r="DWT3" s="427"/>
      <c r="DWU3" s="427"/>
      <c r="DWV3" s="427"/>
      <c r="DWW3" s="427"/>
      <c r="DWX3" s="427"/>
      <c r="DWY3" s="427"/>
      <c r="DWZ3" s="427"/>
      <c r="DXA3" s="427"/>
      <c r="DXB3" s="427"/>
      <c r="DXC3" s="427"/>
      <c r="DXD3" s="427"/>
      <c r="DXE3" s="427"/>
      <c r="DXF3" s="427"/>
      <c r="DXG3" s="427"/>
      <c r="DXH3" s="427"/>
      <c r="DXI3" s="427"/>
      <c r="DXJ3" s="427"/>
      <c r="DXK3" s="427"/>
      <c r="DXL3" s="427"/>
      <c r="DXM3" s="427"/>
      <c r="DXN3" s="427"/>
      <c r="DXO3" s="427"/>
      <c r="DXP3" s="427"/>
      <c r="DXQ3" s="427"/>
      <c r="DXR3" s="427"/>
      <c r="DXS3" s="427"/>
      <c r="DXT3" s="427"/>
      <c r="DXU3" s="427"/>
      <c r="DXV3" s="427"/>
      <c r="DXW3" s="427"/>
      <c r="DXX3" s="427"/>
      <c r="DXY3" s="427"/>
      <c r="DXZ3" s="427"/>
      <c r="DYA3" s="427"/>
      <c r="DYB3" s="427"/>
      <c r="DYC3" s="427"/>
      <c r="DYD3" s="427"/>
      <c r="DYE3" s="427"/>
      <c r="DYF3" s="427"/>
      <c r="DYG3" s="427"/>
      <c r="DYH3" s="427"/>
      <c r="DYI3" s="427"/>
      <c r="DYJ3" s="427"/>
      <c r="DYK3" s="427"/>
      <c r="DYL3" s="427"/>
      <c r="DYM3" s="427"/>
      <c r="DYN3" s="427"/>
      <c r="DYO3" s="427"/>
      <c r="DYP3" s="427"/>
      <c r="DYQ3" s="427"/>
      <c r="DYR3" s="427"/>
      <c r="DYS3" s="427"/>
      <c r="DYT3" s="427"/>
      <c r="DYU3" s="427"/>
      <c r="DYV3" s="427"/>
      <c r="DYW3" s="427"/>
      <c r="DYX3" s="427"/>
      <c r="DYY3" s="427"/>
      <c r="DYZ3" s="427"/>
      <c r="DZA3" s="427"/>
      <c r="DZB3" s="427"/>
      <c r="DZC3" s="427"/>
      <c r="DZD3" s="427"/>
      <c r="DZE3" s="427"/>
      <c r="DZF3" s="427"/>
      <c r="DZG3" s="427"/>
      <c r="DZH3" s="427"/>
      <c r="DZI3" s="427"/>
      <c r="DZJ3" s="427"/>
      <c r="DZK3" s="427"/>
      <c r="DZL3" s="427"/>
      <c r="DZM3" s="427"/>
      <c r="DZN3" s="427"/>
      <c r="DZO3" s="427"/>
      <c r="DZP3" s="427"/>
      <c r="DZQ3" s="427"/>
      <c r="DZR3" s="427"/>
      <c r="DZS3" s="427"/>
      <c r="DZT3" s="427"/>
      <c r="DZU3" s="427"/>
      <c r="DZV3" s="427"/>
      <c r="DZW3" s="427"/>
      <c r="DZX3" s="427"/>
      <c r="DZY3" s="427"/>
      <c r="DZZ3" s="427"/>
      <c r="EAA3" s="427"/>
      <c r="EAB3" s="427"/>
      <c r="EAC3" s="427"/>
      <c r="EAD3" s="427"/>
      <c r="EAE3" s="427"/>
      <c r="EAF3" s="427"/>
      <c r="EAG3" s="427"/>
      <c r="EAH3" s="427"/>
      <c r="EAI3" s="427"/>
      <c r="EAJ3" s="427"/>
      <c r="EAK3" s="427"/>
      <c r="EAL3" s="427"/>
      <c r="EAM3" s="427"/>
      <c r="EAN3" s="427"/>
      <c r="EAO3" s="427"/>
      <c r="EAP3" s="427"/>
      <c r="EAQ3" s="427"/>
      <c r="EAR3" s="427"/>
      <c r="EAS3" s="427"/>
      <c r="EAT3" s="427"/>
      <c r="EAU3" s="427"/>
      <c r="EAV3" s="427"/>
      <c r="EAW3" s="427"/>
      <c r="EAX3" s="427"/>
      <c r="EAY3" s="427"/>
      <c r="EAZ3" s="427"/>
      <c r="EBA3" s="427"/>
      <c r="EBB3" s="427"/>
      <c r="EBC3" s="427"/>
      <c r="EBD3" s="427"/>
      <c r="EBE3" s="427"/>
      <c r="EBF3" s="427"/>
      <c r="EBG3" s="427"/>
      <c r="EBH3" s="427"/>
      <c r="EBI3" s="427"/>
      <c r="EBJ3" s="427"/>
      <c r="EBK3" s="427"/>
      <c r="EBL3" s="427"/>
      <c r="EBM3" s="427"/>
      <c r="EBN3" s="427"/>
      <c r="EBO3" s="427"/>
      <c r="EBP3" s="427"/>
      <c r="EBQ3" s="427"/>
      <c r="EBR3" s="427"/>
      <c r="EBS3" s="427"/>
      <c r="EBT3" s="427"/>
      <c r="EBU3" s="427"/>
      <c r="EBV3" s="427"/>
      <c r="EBW3" s="427"/>
      <c r="EBX3" s="427"/>
      <c r="EBY3" s="427"/>
      <c r="EBZ3" s="427"/>
      <c r="ECA3" s="427"/>
      <c r="ECB3" s="427"/>
      <c r="ECC3" s="427"/>
      <c r="ECD3" s="427"/>
      <c r="ECE3" s="427"/>
      <c r="ECF3" s="427"/>
      <c r="ECG3" s="427"/>
      <c r="ECH3" s="427"/>
      <c r="ECI3" s="427"/>
      <c r="ECJ3" s="427"/>
      <c r="ECK3" s="427"/>
      <c r="ECL3" s="427"/>
      <c r="ECM3" s="427"/>
      <c r="ECN3" s="427"/>
      <c r="ECO3" s="427"/>
      <c r="ECP3" s="427"/>
      <c r="ECQ3" s="427"/>
      <c r="ECR3" s="427"/>
      <c r="ECS3" s="427"/>
      <c r="ECT3" s="427"/>
      <c r="ECU3" s="427"/>
      <c r="ECV3" s="427"/>
      <c r="ECW3" s="427"/>
      <c r="ECX3" s="427"/>
      <c r="ECY3" s="427"/>
      <c r="ECZ3" s="427"/>
      <c r="EDA3" s="427"/>
      <c r="EDB3" s="427"/>
      <c r="EDC3" s="427"/>
      <c r="EDD3" s="427"/>
      <c r="EDE3" s="427"/>
      <c r="EDF3" s="427"/>
      <c r="EDG3" s="427"/>
      <c r="EDH3" s="427"/>
      <c r="EDI3" s="427"/>
      <c r="EDJ3" s="427"/>
      <c r="EDK3" s="427"/>
      <c r="EDL3" s="427"/>
      <c r="EDM3" s="427"/>
      <c r="EDN3" s="427"/>
      <c r="EDO3" s="427"/>
      <c r="EDP3" s="427"/>
      <c r="EDQ3" s="427"/>
      <c r="EDR3" s="427"/>
      <c r="EDS3" s="427"/>
      <c r="EDT3" s="427"/>
      <c r="EDU3" s="427"/>
      <c r="EDV3" s="427"/>
      <c r="EDW3" s="427"/>
      <c r="EDX3" s="427"/>
      <c r="EDY3" s="427"/>
      <c r="EDZ3" s="427"/>
      <c r="EEA3" s="427"/>
      <c r="EEB3" s="427"/>
      <c r="EEC3" s="427"/>
      <c r="EED3" s="427"/>
      <c r="EEE3" s="427"/>
      <c r="EEF3" s="427"/>
      <c r="EEG3" s="427"/>
      <c r="EEH3" s="427"/>
      <c r="EEI3" s="427"/>
      <c r="EEJ3" s="427"/>
      <c r="EEK3" s="427"/>
      <c r="EEL3" s="427"/>
      <c r="EEM3" s="427"/>
      <c r="EEN3" s="427"/>
      <c r="EEO3" s="427"/>
      <c r="EEP3" s="427"/>
      <c r="EEQ3" s="427"/>
      <c r="EER3" s="427"/>
      <c r="EES3" s="427"/>
      <c r="EET3" s="427"/>
      <c r="EEU3" s="427"/>
      <c r="EEV3" s="427"/>
      <c r="EEW3" s="427"/>
      <c r="EEX3" s="427"/>
      <c r="EEY3" s="427"/>
      <c r="EEZ3" s="427"/>
      <c r="EFA3" s="427"/>
      <c r="EFB3" s="427"/>
      <c r="EFC3" s="427"/>
      <c r="EFD3" s="427"/>
      <c r="EFE3" s="427"/>
      <c r="EFF3" s="427"/>
      <c r="EFG3" s="427"/>
      <c r="EFH3" s="427"/>
      <c r="EFI3" s="427"/>
      <c r="EFJ3" s="427"/>
      <c r="EFK3" s="427"/>
      <c r="EFL3" s="427"/>
      <c r="EFM3" s="427"/>
      <c r="EFN3" s="427"/>
      <c r="EFO3" s="427"/>
      <c r="EFP3" s="427"/>
      <c r="EFQ3" s="427"/>
      <c r="EFR3" s="427"/>
      <c r="EFS3" s="427"/>
      <c r="EFT3" s="427"/>
      <c r="EFU3" s="427"/>
      <c r="EFV3" s="427"/>
      <c r="EFW3" s="427"/>
      <c r="EFX3" s="427"/>
      <c r="EFY3" s="427"/>
      <c r="EFZ3" s="427"/>
      <c r="EGA3" s="427"/>
      <c r="EGB3" s="427"/>
      <c r="EGC3" s="427"/>
      <c r="EGD3" s="427"/>
      <c r="EGE3" s="427"/>
      <c r="EGF3" s="427"/>
      <c r="EGG3" s="427"/>
      <c r="EGH3" s="427"/>
      <c r="EGI3" s="427"/>
      <c r="EGJ3" s="427"/>
      <c r="EGK3" s="427"/>
      <c r="EGL3" s="427"/>
      <c r="EGM3" s="427"/>
      <c r="EGN3" s="427"/>
      <c r="EGO3" s="427"/>
      <c r="EGP3" s="427"/>
      <c r="EGQ3" s="427"/>
      <c r="EGR3" s="427"/>
      <c r="EGS3" s="427"/>
      <c r="EGT3" s="427"/>
      <c r="EGU3" s="427"/>
      <c r="EGV3" s="427"/>
      <c r="EGW3" s="427"/>
      <c r="EGX3" s="427"/>
      <c r="EGY3" s="427"/>
      <c r="EGZ3" s="427"/>
      <c r="EHA3" s="427"/>
      <c r="EHB3" s="427"/>
      <c r="EHC3" s="427"/>
      <c r="EHD3" s="427"/>
      <c r="EHE3" s="427"/>
      <c r="EHF3" s="427"/>
      <c r="EHG3" s="427"/>
      <c r="EHH3" s="427"/>
      <c r="EHI3" s="427"/>
      <c r="EHJ3" s="427"/>
      <c r="EHK3" s="427"/>
      <c r="EHL3" s="427"/>
      <c r="EHM3" s="427"/>
      <c r="EHN3" s="427"/>
      <c r="EHO3" s="427"/>
      <c r="EHP3" s="427"/>
      <c r="EHQ3" s="427"/>
      <c r="EHR3" s="427"/>
      <c r="EHS3" s="427"/>
      <c r="EHT3" s="427"/>
      <c r="EHU3" s="427"/>
      <c r="EHV3" s="427"/>
      <c r="EHW3" s="427"/>
      <c r="EHX3" s="427"/>
      <c r="EHY3" s="427"/>
      <c r="EHZ3" s="427"/>
      <c r="EIA3" s="427"/>
      <c r="EIB3" s="427"/>
      <c r="EIC3" s="427"/>
      <c r="EID3" s="427"/>
      <c r="EIE3" s="427"/>
      <c r="EIF3" s="427"/>
      <c r="EIG3" s="427"/>
      <c r="EIH3" s="427"/>
      <c r="EII3" s="427"/>
      <c r="EIJ3" s="427"/>
      <c r="EIK3" s="427"/>
      <c r="EIL3" s="427"/>
      <c r="EIM3" s="427"/>
      <c r="EIN3" s="427"/>
      <c r="EIO3" s="427"/>
      <c r="EIP3" s="427"/>
      <c r="EIQ3" s="427"/>
      <c r="EIR3" s="427"/>
      <c r="EIS3" s="427"/>
      <c r="EIT3" s="427"/>
      <c r="EIU3" s="427"/>
      <c r="EIV3" s="427"/>
      <c r="EIW3" s="427"/>
      <c r="EIX3" s="427"/>
      <c r="EIY3" s="427"/>
      <c r="EIZ3" s="427"/>
      <c r="EJA3" s="427"/>
      <c r="EJB3" s="427"/>
      <c r="EJC3" s="427"/>
      <c r="EJD3" s="427"/>
      <c r="EJE3" s="427"/>
      <c r="EJF3" s="427"/>
      <c r="EJG3" s="427"/>
      <c r="EJH3" s="427"/>
      <c r="EJI3" s="427"/>
      <c r="EJJ3" s="427"/>
      <c r="EJK3" s="427"/>
      <c r="EJL3" s="427"/>
      <c r="EJM3" s="427"/>
      <c r="EJN3" s="427"/>
      <c r="EJO3" s="427"/>
      <c r="EJP3" s="427"/>
      <c r="EJQ3" s="427"/>
      <c r="EJR3" s="427"/>
      <c r="EJS3" s="427"/>
      <c r="EJT3" s="427"/>
      <c r="EJU3" s="427"/>
      <c r="EJV3" s="427"/>
      <c r="EJW3" s="427"/>
      <c r="EJX3" s="427"/>
      <c r="EJY3" s="427"/>
      <c r="EJZ3" s="427"/>
      <c r="EKA3" s="427"/>
      <c r="EKB3" s="427"/>
      <c r="EKC3" s="427"/>
      <c r="EKD3" s="427"/>
      <c r="EKE3" s="427"/>
      <c r="EKF3" s="427"/>
      <c r="EKG3" s="427"/>
      <c r="EKH3" s="427"/>
      <c r="EKI3" s="427"/>
      <c r="EKJ3" s="427"/>
      <c r="EKK3" s="427"/>
      <c r="EKL3" s="427"/>
      <c r="EKM3" s="427"/>
      <c r="EKN3" s="427"/>
      <c r="EKO3" s="427"/>
      <c r="EKP3" s="427"/>
      <c r="EKQ3" s="427"/>
      <c r="EKR3" s="427"/>
      <c r="EKS3" s="427"/>
      <c r="EKT3" s="427"/>
      <c r="EKU3" s="427"/>
      <c r="EKV3" s="427"/>
      <c r="EKW3" s="427"/>
      <c r="EKX3" s="427"/>
      <c r="EKY3" s="427"/>
      <c r="EKZ3" s="427"/>
      <c r="ELA3" s="427"/>
      <c r="ELB3" s="427"/>
      <c r="ELC3" s="427"/>
      <c r="ELD3" s="427"/>
      <c r="ELE3" s="427"/>
      <c r="ELF3" s="427"/>
      <c r="ELG3" s="427"/>
      <c r="ELH3" s="427"/>
      <c r="ELI3" s="427"/>
      <c r="ELJ3" s="427"/>
      <c r="ELK3" s="427"/>
      <c r="ELL3" s="427"/>
      <c r="ELM3" s="427"/>
      <c r="ELN3" s="427"/>
      <c r="ELO3" s="427"/>
      <c r="ELP3" s="427"/>
      <c r="ELQ3" s="427"/>
      <c r="ELR3" s="427"/>
      <c r="ELS3" s="427"/>
      <c r="ELT3" s="427"/>
      <c r="ELU3" s="427"/>
      <c r="ELV3" s="427"/>
      <c r="ELW3" s="427"/>
      <c r="ELX3" s="427"/>
      <c r="ELY3" s="427"/>
      <c r="ELZ3" s="427"/>
      <c r="EMA3" s="427"/>
      <c r="EMB3" s="427"/>
      <c r="EMC3" s="427"/>
      <c r="EMD3" s="427"/>
      <c r="EME3" s="427"/>
      <c r="EMF3" s="427"/>
      <c r="EMG3" s="427"/>
      <c r="EMH3" s="427"/>
      <c r="EMI3" s="427"/>
      <c r="EMJ3" s="427"/>
      <c r="EMK3" s="427"/>
      <c r="EML3" s="427"/>
      <c r="EMM3" s="427"/>
      <c r="EMN3" s="427"/>
      <c r="EMO3" s="427"/>
      <c r="EMP3" s="427"/>
      <c r="EMQ3" s="427"/>
      <c r="EMR3" s="427"/>
      <c r="EMS3" s="427"/>
      <c r="EMT3" s="427"/>
      <c r="EMU3" s="427"/>
      <c r="EMV3" s="427"/>
      <c r="EMW3" s="427"/>
      <c r="EMX3" s="427"/>
      <c r="EMY3" s="427"/>
      <c r="EMZ3" s="427"/>
      <c r="ENA3" s="427"/>
      <c r="ENB3" s="427"/>
      <c r="ENC3" s="427"/>
      <c r="END3" s="427"/>
      <c r="ENE3" s="427"/>
      <c r="ENF3" s="427"/>
      <c r="ENG3" s="427"/>
      <c r="ENH3" s="427"/>
      <c r="ENI3" s="427"/>
      <c r="ENJ3" s="427"/>
      <c r="ENK3" s="427"/>
      <c r="ENL3" s="427"/>
      <c r="ENM3" s="427"/>
      <c r="ENN3" s="427"/>
      <c r="ENO3" s="427"/>
      <c r="ENP3" s="427"/>
      <c r="ENQ3" s="427"/>
      <c r="ENR3" s="427"/>
      <c r="ENS3" s="427"/>
      <c r="ENT3" s="427"/>
      <c r="ENU3" s="427"/>
      <c r="ENV3" s="427"/>
      <c r="ENW3" s="427"/>
      <c r="ENX3" s="427"/>
      <c r="ENY3" s="427"/>
      <c r="ENZ3" s="427"/>
      <c r="EOA3" s="427"/>
      <c r="EOB3" s="427"/>
      <c r="EOC3" s="427"/>
      <c r="EOD3" s="427"/>
      <c r="EOE3" s="427"/>
      <c r="EOF3" s="427"/>
      <c r="EOG3" s="427"/>
      <c r="EOH3" s="427"/>
      <c r="EOI3" s="427"/>
      <c r="EOJ3" s="427"/>
      <c r="EOK3" s="427"/>
      <c r="EOL3" s="427"/>
      <c r="EOM3" s="427"/>
      <c r="EON3" s="427"/>
      <c r="EOO3" s="427"/>
      <c r="EOP3" s="427"/>
      <c r="EOQ3" s="427"/>
      <c r="EOR3" s="427"/>
      <c r="EOS3" s="427"/>
      <c r="EOT3" s="427"/>
      <c r="EOU3" s="427"/>
      <c r="EOV3" s="427"/>
      <c r="EOW3" s="427"/>
      <c r="EOX3" s="427"/>
      <c r="EOY3" s="427"/>
      <c r="EOZ3" s="427"/>
      <c r="EPA3" s="427"/>
      <c r="EPB3" s="427"/>
      <c r="EPC3" s="427"/>
      <c r="EPD3" s="427"/>
      <c r="EPE3" s="427"/>
      <c r="EPF3" s="427"/>
      <c r="EPG3" s="427"/>
      <c r="EPH3" s="427"/>
      <c r="EPI3" s="427"/>
      <c r="EPJ3" s="427"/>
      <c r="EPK3" s="427"/>
      <c r="EPL3" s="427"/>
      <c r="EPM3" s="427"/>
      <c r="EPN3" s="427"/>
      <c r="EPO3" s="427"/>
      <c r="EPP3" s="427"/>
      <c r="EPQ3" s="427"/>
      <c r="EPR3" s="427"/>
      <c r="EPS3" s="427"/>
      <c r="EPT3" s="427"/>
      <c r="EPU3" s="427"/>
      <c r="EPV3" s="427"/>
      <c r="EPW3" s="427"/>
      <c r="EPX3" s="427"/>
      <c r="EPY3" s="427"/>
      <c r="EPZ3" s="427"/>
      <c r="EQA3" s="427"/>
      <c r="EQB3" s="427"/>
      <c r="EQC3" s="427"/>
      <c r="EQD3" s="427"/>
      <c r="EQE3" s="427"/>
      <c r="EQF3" s="427"/>
      <c r="EQG3" s="427"/>
      <c r="EQH3" s="427"/>
      <c r="EQI3" s="427"/>
      <c r="EQJ3" s="427"/>
      <c r="EQK3" s="427"/>
      <c r="EQL3" s="427"/>
      <c r="EQM3" s="427"/>
      <c r="EQN3" s="427"/>
      <c r="EQO3" s="427"/>
      <c r="EQP3" s="427"/>
      <c r="EQQ3" s="427"/>
      <c r="EQR3" s="427"/>
      <c r="EQS3" s="427"/>
      <c r="EQT3" s="427"/>
      <c r="EQU3" s="427"/>
      <c r="EQV3" s="427"/>
      <c r="EQW3" s="427"/>
      <c r="EQX3" s="427"/>
      <c r="EQY3" s="427"/>
      <c r="EQZ3" s="427"/>
      <c r="ERA3" s="427"/>
      <c r="ERB3" s="427"/>
      <c r="ERC3" s="427"/>
      <c r="ERD3" s="427"/>
      <c r="ERE3" s="427"/>
      <c r="ERF3" s="427"/>
      <c r="ERG3" s="427"/>
      <c r="ERH3" s="427"/>
      <c r="ERI3" s="427"/>
      <c r="ERJ3" s="427"/>
      <c r="ERK3" s="427"/>
      <c r="ERL3" s="427"/>
      <c r="ERM3" s="427"/>
      <c r="ERN3" s="427"/>
      <c r="ERO3" s="427"/>
      <c r="ERP3" s="427"/>
      <c r="ERQ3" s="427"/>
      <c r="ERR3" s="427"/>
      <c r="ERS3" s="427"/>
      <c r="ERT3" s="427"/>
      <c r="ERU3" s="427"/>
      <c r="ERV3" s="427"/>
      <c r="ERW3" s="427"/>
      <c r="ERX3" s="427"/>
      <c r="ERY3" s="427"/>
      <c r="ERZ3" s="427"/>
      <c r="ESA3" s="427"/>
      <c r="ESB3" s="427"/>
      <c r="ESC3" s="427"/>
      <c r="ESD3" s="427"/>
      <c r="ESE3" s="427"/>
      <c r="ESF3" s="427"/>
      <c r="ESG3" s="427"/>
      <c r="ESH3" s="427"/>
      <c r="ESI3" s="427"/>
      <c r="ESJ3" s="427"/>
      <c r="ESK3" s="427"/>
      <c r="ESL3" s="427"/>
      <c r="ESM3" s="427"/>
      <c r="ESN3" s="427"/>
      <c r="ESO3" s="427"/>
      <c r="ESP3" s="427"/>
      <c r="ESQ3" s="427"/>
      <c r="ESR3" s="427"/>
      <c r="ESS3" s="427"/>
      <c r="EST3" s="427"/>
      <c r="ESU3" s="427"/>
      <c r="ESV3" s="427"/>
      <c r="ESW3" s="427"/>
      <c r="ESX3" s="427"/>
      <c r="ESY3" s="427"/>
      <c r="ESZ3" s="427"/>
      <c r="ETA3" s="427"/>
      <c r="ETB3" s="427"/>
      <c r="ETC3" s="427"/>
      <c r="ETD3" s="427"/>
      <c r="ETE3" s="427"/>
      <c r="ETF3" s="427"/>
      <c r="ETG3" s="427"/>
      <c r="ETH3" s="427"/>
      <c r="ETI3" s="427"/>
      <c r="ETJ3" s="427"/>
      <c r="ETK3" s="427"/>
      <c r="ETL3" s="427"/>
      <c r="ETM3" s="427"/>
      <c r="ETN3" s="427"/>
      <c r="ETO3" s="427"/>
      <c r="ETP3" s="427"/>
      <c r="ETQ3" s="427"/>
      <c r="ETR3" s="427"/>
      <c r="ETS3" s="427"/>
      <c r="ETT3" s="427"/>
      <c r="ETU3" s="427"/>
      <c r="ETV3" s="427"/>
      <c r="ETW3" s="427"/>
      <c r="ETX3" s="427"/>
      <c r="ETY3" s="427"/>
      <c r="ETZ3" s="427"/>
      <c r="EUA3" s="427"/>
      <c r="EUB3" s="427"/>
      <c r="EUC3" s="427"/>
      <c r="EUD3" s="427"/>
      <c r="EUE3" s="427"/>
      <c r="EUF3" s="427"/>
      <c r="EUG3" s="427"/>
      <c r="EUH3" s="427"/>
      <c r="EUI3" s="427"/>
      <c r="EUJ3" s="427"/>
      <c r="EUK3" s="427"/>
      <c r="EUL3" s="427"/>
      <c r="EUM3" s="427"/>
      <c r="EUN3" s="427"/>
      <c r="EUO3" s="427"/>
      <c r="EUP3" s="427"/>
      <c r="EUQ3" s="427"/>
      <c r="EUR3" s="427"/>
      <c r="EUS3" s="427"/>
      <c r="EUT3" s="427"/>
      <c r="EUU3" s="427"/>
      <c r="EUV3" s="427"/>
      <c r="EUW3" s="427"/>
      <c r="EUX3" s="427"/>
      <c r="EUY3" s="427"/>
      <c r="EUZ3" s="427"/>
      <c r="EVA3" s="427"/>
      <c r="EVB3" s="427"/>
      <c r="EVC3" s="427"/>
      <c r="EVD3" s="427"/>
      <c r="EVE3" s="427"/>
      <c r="EVF3" s="427"/>
      <c r="EVG3" s="427"/>
      <c r="EVH3" s="427"/>
      <c r="EVI3" s="427"/>
      <c r="EVJ3" s="427"/>
      <c r="EVK3" s="427"/>
      <c r="EVL3" s="427"/>
      <c r="EVM3" s="427"/>
      <c r="EVN3" s="427"/>
      <c r="EVO3" s="427"/>
      <c r="EVP3" s="427"/>
      <c r="EVQ3" s="427"/>
      <c r="EVR3" s="427"/>
      <c r="EVS3" s="427"/>
      <c r="EVT3" s="427"/>
      <c r="EVU3" s="427"/>
      <c r="EVV3" s="427"/>
      <c r="EVW3" s="427"/>
      <c r="EVX3" s="427"/>
      <c r="EVY3" s="427"/>
      <c r="EVZ3" s="427"/>
      <c r="EWA3" s="427"/>
      <c r="EWB3" s="427"/>
      <c r="EWC3" s="427"/>
      <c r="EWD3" s="427"/>
      <c r="EWE3" s="427"/>
      <c r="EWF3" s="427"/>
      <c r="EWG3" s="427"/>
      <c r="EWH3" s="427"/>
      <c r="EWI3" s="427"/>
      <c r="EWJ3" s="427"/>
      <c r="EWK3" s="427"/>
      <c r="EWL3" s="427"/>
      <c r="EWM3" s="427"/>
      <c r="EWN3" s="427"/>
      <c r="EWO3" s="427"/>
      <c r="EWP3" s="427"/>
      <c r="EWQ3" s="427"/>
      <c r="EWR3" s="427"/>
      <c r="EWS3" s="427"/>
      <c r="EWT3" s="427"/>
      <c r="EWU3" s="427"/>
      <c r="EWV3" s="427"/>
      <c r="EWW3" s="427"/>
      <c r="EWX3" s="427"/>
      <c r="EWY3" s="427"/>
      <c r="EWZ3" s="427"/>
      <c r="EXA3" s="427"/>
      <c r="EXB3" s="427"/>
      <c r="EXC3" s="427"/>
      <c r="EXD3" s="427"/>
      <c r="EXE3" s="427"/>
      <c r="EXF3" s="427"/>
      <c r="EXG3" s="427"/>
      <c r="EXH3" s="427"/>
      <c r="EXI3" s="427"/>
      <c r="EXJ3" s="427"/>
      <c r="EXK3" s="427"/>
      <c r="EXL3" s="427"/>
      <c r="EXM3" s="427"/>
      <c r="EXN3" s="427"/>
      <c r="EXO3" s="427"/>
      <c r="EXP3" s="427"/>
      <c r="EXQ3" s="427"/>
      <c r="EXR3" s="427"/>
      <c r="EXS3" s="427"/>
      <c r="EXT3" s="427"/>
      <c r="EXU3" s="427"/>
      <c r="EXV3" s="427"/>
      <c r="EXW3" s="427"/>
      <c r="EXX3" s="427"/>
      <c r="EXY3" s="427"/>
      <c r="EXZ3" s="427"/>
      <c r="EYA3" s="427"/>
      <c r="EYB3" s="427"/>
      <c r="EYC3" s="427"/>
      <c r="EYD3" s="427"/>
      <c r="EYE3" s="427"/>
      <c r="EYF3" s="427"/>
      <c r="EYG3" s="427"/>
      <c r="EYH3" s="427"/>
      <c r="EYI3" s="427"/>
      <c r="EYJ3" s="427"/>
      <c r="EYK3" s="427"/>
      <c r="EYL3" s="427"/>
      <c r="EYM3" s="427"/>
      <c r="EYN3" s="427"/>
      <c r="EYO3" s="427"/>
      <c r="EYP3" s="427"/>
      <c r="EYQ3" s="427"/>
      <c r="EYR3" s="427"/>
      <c r="EYS3" s="427"/>
      <c r="EYT3" s="427"/>
      <c r="EYU3" s="427"/>
      <c r="EYV3" s="427"/>
      <c r="EYW3" s="427"/>
      <c r="EYX3" s="427"/>
      <c r="EYY3" s="427"/>
      <c r="EYZ3" s="427"/>
      <c r="EZA3" s="427"/>
      <c r="EZB3" s="427"/>
      <c r="EZC3" s="427"/>
      <c r="EZD3" s="427"/>
      <c r="EZE3" s="427"/>
      <c r="EZF3" s="427"/>
      <c r="EZG3" s="427"/>
      <c r="EZH3" s="427"/>
      <c r="EZI3" s="427"/>
      <c r="EZJ3" s="427"/>
      <c r="EZK3" s="427"/>
      <c r="EZL3" s="427"/>
      <c r="EZM3" s="427"/>
      <c r="EZN3" s="427"/>
      <c r="EZO3" s="427"/>
      <c r="EZP3" s="427"/>
      <c r="EZQ3" s="427"/>
      <c r="EZR3" s="427"/>
      <c r="EZS3" s="427"/>
      <c r="EZT3" s="427"/>
      <c r="EZU3" s="427"/>
      <c r="EZV3" s="427"/>
      <c r="EZW3" s="427"/>
      <c r="EZX3" s="427"/>
      <c r="EZY3" s="427"/>
      <c r="EZZ3" s="427"/>
      <c r="FAA3" s="427"/>
      <c r="FAB3" s="427"/>
      <c r="FAC3" s="427"/>
      <c r="FAD3" s="427"/>
      <c r="FAE3" s="427"/>
      <c r="FAF3" s="427"/>
      <c r="FAG3" s="427"/>
      <c r="FAH3" s="427"/>
      <c r="FAI3" s="427"/>
      <c r="FAJ3" s="427"/>
      <c r="FAK3" s="427"/>
      <c r="FAL3" s="427"/>
      <c r="FAM3" s="427"/>
      <c r="FAN3" s="427"/>
      <c r="FAO3" s="427"/>
      <c r="FAP3" s="427"/>
      <c r="FAQ3" s="427"/>
      <c r="FAR3" s="427"/>
      <c r="FAS3" s="427"/>
      <c r="FAT3" s="427"/>
      <c r="FAU3" s="427"/>
      <c r="FAV3" s="427"/>
      <c r="FAW3" s="427"/>
      <c r="FAX3" s="427"/>
      <c r="FAY3" s="427"/>
      <c r="FAZ3" s="427"/>
      <c r="FBA3" s="427"/>
      <c r="FBB3" s="427"/>
      <c r="FBC3" s="427"/>
      <c r="FBD3" s="427"/>
      <c r="FBE3" s="427"/>
      <c r="FBF3" s="427"/>
      <c r="FBG3" s="427"/>
      <c r="FBH3" s="427"/>
      <c r="FBI3" s="427"/>
      <c r="FBJ3" s="427"/>
      <c r="FBK3" s="427"/>
      <c r="FBL3" s="427"/>
      <c r="FBM3" s="427"/>
      <c r="FBN3" s="427"/>
      <c r="FBO3" s="427"/>
      <c r="FBP3" s="427"/>
      <c r="FBQ3" s="427"/>
      <c r="FBR3" s="427"/>
      <c r="FBS3" s="427"/>
      <c r="FBT3" s="427"/>
      <c r="FBU3" s="427"/>
      <c r="FBV3" s="427"/>
      <c r="FBW3" s="427"/>
      <c r="FBX3" s="427"/>
      <c r="FBY3" s="427"/>
      <c r="FBZ3" s="427"/>
      <c r="FCA3" s="427"/>
      <c r="FCB3" s="427"/>
      <c r="FCC3" s="427"/>
      <c r="FCD3" s="427"/>
      <c r="FCE3" s="427"/>
      <c r="FCF3" s="427"/>
      <c r="FCG3" s="427"/>
      <c r="FCH3" s="427"/>
      <c r="FCI3" s="427"/>
      <c r="FCJ3" s="427"/>
      <c r="FCK3" s="427"/>
      <c r="FCL3" s="427"/>
      <c r="FCM3" s="427"/>
      <c r="FCN3" s="427"/>
      <c r="FCO3" s="427"/>
      <c r="FCP3" s="427"/>
      <c r="FCQ3" s="427"/>
      <c r="FCR3" s="427"/>
      <c r="FCS3" s="427"/>
      <c r="FCT3" s="427"/>
      <c r="FCU3" s="427"/>
      <c r="FCV3" s="427"/>
      <c r="FCW3" s="427"/>
      <c r="FCX3" s="427"/>
      <c r="FCY3" s="427"/>
      <c r="FCZ3" s="427"/>
      <c r="FDA3" s="427"/>
      <c r="FDB3" s="427"/>
      <c r="FDC3" s="427"/>
      <c r="FDD3" s="427"/>
      <c r="FDE3" s="427"/>
      <c r="FDF3" s="427"/>
      <c r="FDG3" s="427"/>
      <c r="FDH3" s="427"/>
      <c r="FDI3" s="427"/>
      <c r="FDJ3" s="427"/>
      <c r="FDK3" s="427"/>
      <c r="FDL3" s="427"/>
      <c r="FDM3" s="427"/>
      <c r="FDN3" s="427"/>
      <c r="FDO3" s="427"/>
      <c r="FDP3" s="427"/>
      <c r="FDQ3" s="427"/>
      <c r="FDR3" s="427"/>
      <c r="FDS3" s="427"/>
      <c r="FDT3" s="427"/>
      <c r="FDU3" s="427"/>
      <c r="FDV3" s="427"/>
      <c r="FDW3" s="427"/>
      <c r="FDX3" s="427"/>
      <c r="FDY3" s="427"/>
      <c r="FDZ3" s="427"/>
      <c r="FEA3" s="427"/>
      <c r="FEB3" s="427"/>
      <c r="FEC3" s="427"/>
      <c r="FED3" s="427"/>
      <c r="FEE3" s="427"/>
      <c r="FEF3" s="427"/>
      <c r="FEG3" s="427"/>
      <c r="FEH3" s="427"/>
      <c r="FEI3" s="427"/>
      <c r="FEJ3" s="427"/>
      <c r="FEK3" s="427"/>
      <c r="FEL3" s="427"/>
      <c r="FEM3" s="427"/>
      <c r="FEN3" s="427"/>
      <c r="FEO3" s="427"/>
      <c r="FEP3" s="427"/>
      <c r="FEQ3" s="427"/>
      <c r="FER3" s="427"/>
      <c r="FES3" s="427"/>
      <c r="FET3" s="427"/>
      <c r="FEU3" s="427"/>
      <c r="FEV3" s="427"/>
      <c r="FEW3" s="427"/>
      <c r="FEX3" s="427"/>
      <c r="FEY3" s="427"/>
      <c r="FEZ3" s="427"/>
      <c r="FFA3" s="427"/>
      <c r="FFB3" s="427"/>
      <c r="FFC3" s="427"/>
      <c r="FFD3" s="427"/>
      <c r="FFE3" s="427"/>
      <c r="FFF3" s="427"/>
      <c r="FFG3" s="427"/>
      <c r="FFH3" s="427"/>
      <c r="FFI3" s="427"/>
      <c r="FFJ3" s="427"/>
      <c r="FFK3" s="427"/>
      <c r="FFL3" s="427"/>
      <c r="FFM3" s="427"/>
      <c r="FFN3" s="427"/>
      <c r="FFO3" s="427"/>
      <c r="FFP3" s="427"/>
      <c r="FFQ3" s="427"/>
      <c r="FFR3" s="427"/>
      <c r="FFS3" s="427"/>
      <c r="FFT3" s="427"/>
      <c r="FFU3" s="427"/>
      <c r="FFV3" s="427"/>
      <c r="FFW3" s="427"/>
      <c r="FFX3" s="427"/>
      <c r="FFY3" s="427"/>
      <c r="FFZ3" s="427"/>
      <c r="FGA3" s="427"/>
      <c r="FGB3" s="427"/>
      <c r="FGC3" s="427"/>
      <c r="FGD3" s="427"/>
      <c r="FGE3" s="427"/>
      <c r="FGF3" s="427"/>
      <c r="FGG3" s="427"/>
      <c r="FGH3" s="427"/>
      <c r="FGI3" s="427"/>
      <c r="FGJ3" s="427"/>
      <c r="FGK3" s="427"/>
      <c r="FGL3" s="427"/>
      <c r="FGM3" s="427"/>
      <c r="FGN3" s="427"/>
      <c r="FGO3" s="427"/>
      <c r="FGP3" s="427"/>
      <c r="FGQ3" s="427"/>
      <c r="FGR3" s="427"/>
      <c r="FGS3" s="427"/>
      <c r="FGT3" s="427"/>
      <c r="FGU3" s="427"/>
      <c r="FGV3" s="427"/>
      <c r="FGW3" s="427"/>
      <c r="FGX3" s="427"/>
      <c r="FGY3" s="427"/>
      <c r="FGZ3" s="427"/>
      <c r="FHA3" s="427"/>
      <c r="FHB3" s="427"/>
      <c r="FHC3" s="427"/>
      <c r="FHD3" s="427"/>
      <c r="FHE3" s="427"/>
      <c r="FHF3" s="427"/>
      <c r="FHG3" s="427"/>
      <c r="FHH3" s="427"/>
      <c r="FHI3" s="427"/>
      <c r="FHJ3" s="427"/>
      <c r="FHK3" s="427"/>
      <c r="FHL3" s="427"/>
      <c r="FHM3" s="427"/>
      <c r="FHN3" s="427"/>
      <c r="FHO3" s="427"/>
      <c r="FHP3" s="427"/>
      <c r="FHQ3" s="427"/>
      <c r="FHR3" s="427"/>
      <c r="FHS3" s="427"/>
      <c r="FHT3" s="427"/>
      <c r="FHU3" s="427"/>
      <c r="FHV3" s="427"/>
      <c r="FHW3" s="427"/>
      <c r="FHX3" s="427"/>
      <c r="FHY3" s="427"/>
      <c r="FHZ3" s="427"/>
      <c r="FIA3" s="427"/>
      <c r="FIB3" s="427"/>
      <c r="FIC3" s="427"/>
      <c r="FID3" s="427"/>
      <c r="FIE3" s="427"/>
      <c r="FIF3" s="427"/>
      <c r="FIG3" s="427"/>
      <c r="FIH3" s="427"/>
      <c r="FII3" s="427"/>
      <c r="FIJ3" s="427"/>
      <c r="FIK3" s="427"/>
      <c r="FIL3" s="427"/>
      <c r="FIM3" s="427"/>
      <c r="FIN3" s="427"/>
      <c r="FIO3" s="427"/>
      <c r="FIP3" s="427"/>
      <c r="FIQ3" s="427"/>
      <c r="FIR3" s="427"/>
      <c r="FIS3" s="427"/>
      <c r="FIT3" s="427"/>
      <c r="FIU3" s="427"/>
      <c r="FIV3" s="427"/>
      <c r="FIW3" s="427"/>
      <c r="FIX3" s="427"/>
      <c r="FIY3" s="427"/>
      <c r="FIZ3" s="427"/>
      <c r="FJA3" s="427"/>
      <c r="FJB3" s="427"/>
      <c r="FJC3" s="427"/>
      <c r="FJD3" s="427"/>
      <c r="FJE3" s="427"/>
      <c r="FJF3" s="427"/>
      <c r="FJG3" s="427"/>
      <c r="FJH3" s="427"/>
      <c r="FJI3" s="427"/>
      <c r="FJJ3" s="427"/>
      <c r="FJK3" s="427"/>
      <c r="FJL3" s="427"/>
      <c r="FJM3" s="427"/>
      <c r="FJN3" s="427"/>
      <c r="FJO3" s="427"/>
      <c r="FJP3" s="427"/>
      <c r="FJQ3" s="427"/>
      <c r="FJR3" s="427"/>
      <c r="FJS3" s="427"/>
      <c r="FJT3" s="427"/>
      <c r="FJU3" s="427"/>
      <c r="FJV3" s="427"/>
      <c r="FJW3" s="427"/>
      <c r="FJX3" s="427"/>
      <c r="FJY3" s="427"/>
      <c r="FJZ3" s="427"/>
      <c r="FKA3" s="427"/>
      <c r="FKB3" s="427"/>
      <c r="FKC3" s="427"/>
      <c r="FKD3" s="427"/>
      <c r="FKE3" s="427"/>
      <c r="FKF3" s="427"/>
      <c r="FKG3" s="427"/>
      <c r="FKH3" s="427"/>
      <c r="FKI3" s="427"/>
      <c r="FKJ3" s="427"/>
      <c r="FKK3" s="427"/>
      <c r="FKL3" s="427"/>
      <c r="FKM3" s="427"/>
      <c r="FKN3" s="427"/>
      <c r="FKO3" s="427"/>
      <c r="FKP3" s="427"/>
      <c r="FKQ3" s="427"/>
      <c r="FKR3" s="427"/>
      <c r="FKS3" s="427"/>
      <c r="FKT3" s="427"/>
      <c r="FKU3" s="427"/>
      <c r="FKV3" s="427"/>
      <c r="FKW3" s="427"/>
      <c r="FKX3" s="427"/>
      <c r="FKY3" s="427"/>
      <c r="FKZ3" s="427"/>
      <c r="FLA3" s="427"/>
      <c r="FLB3" s="427"/>
      <c r="FLC3" s="427"/>
      <c r="FLD3" s="427"/>
      <c r="FLE3" s="427"/>
      <c r="FLF3" s="427"/>
      <c r="FLG3" s="427"/>
      <c r="FLH3" s="427"/>
      <c r="FLI3" s="427"/>
      <c r="FLJ3" s="427"/>
      <c r="FLK3" s="427"/>
      <c r="FLL3" s="427"/>
      <c r="FLM3" s="427"/>
      <c r="FLN3" s="427"/>
      <c r="FLO3" s="427"/>
      <c r="FLP3" s="427"/>
      <c r="FLQ3" s="427"/>
      <c r="FLR3" s="427"/>
      <c r="FLS3" s="427"/>
      <c r="FLT3" s="427"/>
      <c r="FLU3" s="427"/>
      <c r="FLV3" s="427"/>
      <c r="FLW3" s="427"/>
      <c r="FLX3" s="427"/>
      <c r="FLY3" s="427"/>
      <c r="FLZ3" s="427"/>
      <c r="FMA3" s="427"/>
      <c r="FMB3" s="427"/>
      <c r="FMC3" s="427"/>
      <c r="FMD3" s="427"/>
      <c r="FME3" s="427"/>
      <c r="FMF3" s="427"/>
      <c r="FMG3" s="427"/>
      <c r="FMH3" s="427"/>
      <c r="FMI3" s="427"/>
      <c r="FMJ3" s="427"/>
      <c r="FMK3" s="427"/>
      <c r="FML3" s="427"/>
      <c r="FMM3" s="427"/>
      <c r="FMN3" s="427"/>
      <c r="FMO3" s="427"/>
      <c r="FMP3" s="427"/>
      <c r="FMQ3" s="427"/>
      <c r="FMR3" s="427"/>
      <c r="FMS3" s="427"/>
      <c r="FMT3" s="427"/>
      <c r="FMU3" s="427"/>
      <c r="FMV3" s="427"/>
      <c r="FMW3" s="427"/>
      <c r="FMX3" s="427"/>
      <c r="FMY3" s="427"/>
      <c r="FMZ3" s="427"/>
      <c r="FNA3" s="427"/>
      <c r="FNB3" s="427"/>
      <c r="FNC3" s="427"/>
      <c r="FND3" s="427"/>
      <c r="FNE3" s="427"/>
      <c r="FNF3" s="427"/>
      <c r="FNG3" s="427"/>
      <c r="FNH3" s="427"/>
      <c r="FNI3" s="427"/>
      <c r="FNJ3" s="427"/>
      <c r="FNK3" s="427"/>
      <c r="FNL3" s="427"/>
      <c r="FNM3" s="427"/>
      <c r="FNN3" s="427"/>
      <c r="FNO3" s="427"/>
      <c r="FNP3" s="427"/>
      <c r="FNQ3" s="427"/>
      <c r="FNR3" s="427"/>
      <c r="FNS3" s="427"/>
      <c r="FNT3" s="427"/>
      <c r="FNU3" s="427"/>
      <c r="FNV3" s="427"/>
      <c r="FNW3" s="427"/>
      <c r="FNX3" s="427"/>
      <c r="FNY3" s="427"/>
      <c r="FNZ3" s="427"/>
      <c r="FOA3" s="427"/>
      <c r="FOB3" s="427"/>
      <c r="FOC3" s="427"/>
      <c r="FOD3" s="427"/>
      <c r="FOE3" s="427"/>
      <c r="FOF3" s="427"/>
      <c r="FOG3" s="427"/>
      <c r="FOH3" s="427"/>
      <c r="FOI3" s="427"/>
      <c r="FOJ3" s="427"/>
      <c r="FOK3" s="427"/>
      <c r="FOL3" s="427"/>
      <c r="FOM3" s="427"/>
      <c r="FON3" s="427"/>
      <c r="FOO3" s="427"/>
      <c r="FOP3" s="427"/>
      <c r="FOQ3" s="427"/>
      <c r="FOR3" s="427"/>
      <c r="FOS3" s="427"/>
      <c r="FOT3" s="427"/>
      <c r="FOU3" s="427"/>
      <c r="FOV3" s="427"/>
      <c r="FOW3" s="427"/>
      <c r="FOX3" s="427"/>
      <c r="FOY3" s="427"/>
      <c r="FOZ3" s="427"/>
      <c r="FPA3" s="427"/>
      <c r="FPB3" s="427"/>
      <c r="FPC3" s="427"/>
      <c r="FPD3" s="427"/>
      <c r="FPE3" s="427"/>
      <c r="FPF3" s="427"/>
      <c r="FPG3" s="427"/>
      <c r="FPH3" s="427"/>
      <c r="FPI3" s="427"/>
      <c r="FPJ3" s="427"/>
      <c r="FPK3" s="427"/>
      <c r="FPL3" s="427"/>
      <c r="FPM3" s="427"/>
      <c r="FPN3" s="427"/>
      <c r="FPO3" s="427"/>
      <c r="FPP3" s="427"/>
      <c r="FPQ3" s="427"/>
      <c r="FPR3" s="427"/>
      <c r="FPS3" s="427"/>
      <c r="FPT3" s="427"/>
      <c r="FPU3" s="427"/>
      <c r="FPV3" s="427"/>
      <c r="FPW3" s="427"/>
      <c r="FPX3" s="427"/>
      <c r="FPY3" s="427"/>
      <c r="FPZ3" s="427"/>
      <c r="FQA3" s="427"/>
      <c r="FQB3" s="427"/>
      <c r="FQC3" s="427"/>
      <c r="FQD3" s="427"/>
      <c r="FQE3" s="427"/>
      <c r="FQF3" s="427"/>
      <c r="FQG3" s="427"/>
      <c r="FQH3" s="427"/>
      <c r="FQI3" s="427"/>
      <c r="FQJ3" s="427"/>
      <c r="FQK3" s="427"/>
      <c r="FQL3" s="427"/>
      <c r="FQM3" s="427"/>
      <c r="FQN3" s="427"/>
      <c r="FQO3" s="427"/>
      <c r="FQP3" s="427"/>
      <c r="FQQ3" s="427"/>
      <c r="FQR3" s="427"/>
      <c r="FQS3" s="427"/>
      <c r="FQT3" s="427"/>
      <c r="FQU3" s="427"/>
      <c r="FQV3" s="427"/>
      <c r="FQW3" s="427"/>
      <c r="FQX3" s="427"/>
      <c r="FQY3" s="427"/>
      <c r="FQZ3" s="427"/>
      <c r="FRA3" s="427"/>
      <c r="FRB3" s="427"/>
      <c r="FRC3" s="427"/>
      <c r="FRD3" s="427"/>
      <c r="FRE3" s="427"/>
      <c r="FRF3" s="427"/>
      <c r="FRG3" s="427"/>
      <c r="FRH3" s="427"/>
      <c r="FRI3" s="427"/>
      <c r="FRJ3" s="427"/>
      <c r="FRK3" s="427"/>
      <c r="FRL3" s="427"/>
      <c r="FRM3" s="427"/>
      <c r="FRN3" s="427"/>
      <c r="FRO3" s="427"/>
      <c r="FRP3" s="427"/>
      <c r="FRQ3" s="427"/>
      <c r="FRR3" s="427"/>
      <c r="FRS3" s="427"/>
      <c r="FRT3" s="427"/>
      <c r="FRU3" s="427"/>
      <c r="FRV3" s="427"/>
      <c r="FRW3" s="427"/>
      <c r="FRX3" s="427"/>
      <c r="FRY3" s="427"/>
      <c r="FRZ3" s="427"/>
      <c r="FSA3" s="427"/>
      <c r="FSB3" s="427"/>
      <c r="FSC3" s="427"/>
      <c r="FSD3" s="427"/>
      <c r="FSE3" s="427"/>
      <c r="FSF3" s="427"/>
      <c r="FSG3" s="427"/>
      <c r="FSH3" s="427"/>
      <c r="FSI3" s="427"/>
      <c r="FSJ3" s="427"/>
      <c r="FSK3" s="427"/>
      <c r="FSL3" s="427"/>
      <c r="FSM3" s="427"/>
      <c r="FSN3" s="427"/>
      <c r="FSO3" s="427"/>
      <c r="FSP3" s="427"/>
      <c r="FSQ3" s="427"/>
      <c r="FSR3" s="427"/>
      <c r="FSS3" s="427"/>
      <c r="FST3" s="427"/>
      <c r="FSU3" s="427"/>
      <c r="FSV3" s="427"/>
      <c r="FSW3" s="427"/>
      <c r="FSX3" s="427"/>
      <c r="FSY3" s="427"/>
      <c r="FSZ3" s="427"/>
      <c r="FTA3" s="427"/>
      <c r="FTB3" s="427"/>
      <c r="FTC3" s="427"/>
      <c r="FTD3" s="427"/>
      <c r="FTE3" s="427"/>
      <c r="FTF3" s="427"/>
      <c r="FTG3" s="427"/>
      <c r="FTH3" s="427"/>
      <c r="FTI3" s="427"/>
      <c r="FTJ3" s="427"/>
      <c r="FTK3" s="427"/>
      <c r="FTL3" s="427"/>
      <c r="FTM3" s="427"/>
      <c r="FTN3" s="427"/>
      <c r="FTO3" s="427"/>
      <c r="FTP3" s="427"/>
      <c r="FTQ3" s="427"/>
      <c r="FTR3" s="427"/>
      <c r="FTS3" s="427"/>
      <c r="FTT3" s="427"/>
      <c r="FTU3" s="427"/>
      <c r="FTV3" s="427"/>
      <c r="FTW3" s="427"/>
      <c r="FTX3" s="427"/>
      <c r="FTY3" s="427"/>
      <c r="FTZ3" s="427"/>
      <c r="FUA3" s="427"/>
      <c r="FUB3" s="427"/>
      <c r="FUC3" s="427"/>
      <c r="FUD3" s="427"/>
      <c r="FUE3" s="427"/>
      <c r="FUF3" s="427"/>
      <c r="FUG3" s="427"/>
      <c r="FUH3" s="427"/>
      <c r="FUI3" s="427"/>
      <c r="FUJ3" s="427"/>
      <c r="FUK3" s="427"/>
      <c r="FUL3" s="427"/>
      <c r="FUM3" s="427"/>
      <c r="FUN3" s="427"/>
      <c r="FUO3" s="427"/>
      <c r="FUP3" s="427"/>
      <c r="FUQ3" s="427"/>
      <c r="FUR3" s="427"/>
      <c r="FUS3" s="427"/>
      <c r="FUT3" s="427"/>
      <c r="FUU3" s="427"/>
      <c r="FUV3" s="427"/>
      <c r="FUW3" s="427"/>
      <c r="FUX3" s="427"/>
      <c r="FUY3" s="427"/>
      <c r="FUZ3" s="427"/>
      <c r="FVA3" s="427"/>
      <c r="FVB3" s="427"/>
      <c r="FVC3" s="427"/>
      <c r="FVD3" s="427"/>
      <c r="FVE3" s="427"/>
      <c r="FVF3" s="427"/>
      <c r="FVG3" s="427"/>
      <c r="FVH3" s="427"/>
      <c r="FVI3" s="427"/>
      <c r="FVJ3" s="427"/>
      <c r="FVK3" s="427"/>
      <c r="FVL3" s="427"/>
      <c r="FVM3" s="427"/>
      <c r="FVN3" s="427"/>
      <c r="FVO3" s="427"/>
      <c r="FVP3" s="427"/>
      <c r="FVQ3" s="427"/>
      <c r="FVR3" s="427"/>
      <c r="FVS3" s="427"/>
      <c r="FVT3" s="427"/>
      <c r="FVU3" s="427"/>
      <c r="FVV3" s="427"/>
      <c r="FVW3" s="427"/>
      <c r="FVX3" s="427"/>
      <c r="FVY3" s="427"/>
      <c r="FVZ3" s="427"/>
      <c r="FWA3" s="427"/>
      <c r="FWB3" s="427"/>
      <c r="FWC3" s="427"/>
      <c r="FWD3" s="427"/>
      <c r="FWE3" s="427"/>
      <c r="FWF3" s="427"/>
      <c r="FWG3" s="427"/>
      <c r="FWH3" s="427"/>
      <c r="FWI3" s="427"/>
      <c r="FWJ3" s="427"/>
      <c r="FWK3" s="427"/>
      <c r="FWL3" s="427"/>
      <c r="FWM3" s="427"/>
      <c r="FWN3" s="427"/>
      <c r="FWO3" s="427"/>
      <c r="FWP3" s="427"/>
      <c r="FWQ3" s="427"/>
      <c r="FWR3" s="427"/>
      <c r="FWS3" s="427"/>
      <c r="FWT3" s="427"/>
      <c r="FWU3" s="427"/>
      <c r="FWV3" s="427"/>
      <c r="FWW3" s="427"/>
      <c r="FWX3" s="427"/>
      <c r="FWY3" s="427"/>
      <c r="FWZ3" s="427"/>
      <c r="FXA3" s="427"/>
      <c r="FXB3" s="427"/>
      <c r="FXC3" s="427"/>
      <c r="FXD3" s="427"/>
      <c r="FXE3" s="427"/>
      <c r="FXF3" s="427"/>
      <c r="FXG3" s="427"/>
      <c r="FXH3" s="427"/>
      <c r="FXI3" s="427"/>
      <c r="FXJ3" s="427"/>
      <c r="FXK3" s="427"/>
      <c r="FXL3" s="427"/>
      <c r="FXM3" s="427"/>
      <c r="FXN3" s="427"/>
      <c r="FXO3" s="427"/>
      <c r="FXP3" s="427"/>
      <c r="FXQ3" s="427"/>
      <c r="FXR3" s="427"/>
      <c r="FXS3" s="427"/>
      <c r="FXT3" s="427"/>
      <c r="FXU3" s="427"/>
      <c r="FXV3" s="427"/>
      <c r="FXW3" s="427"/>
      <c r="FXX3" s="427"/>
      <c r="FXY3" s="427"/>
      <c r="FXZ3" s="427"/>
      <c r="FYA3" s="427"/>
      <c r="FYB3" s="427"/>
      <c r="FYC3" s="427"/>
      <c r="FYD3" s="427"/>
      <c r="FYE3" s="427"/>
      <c r="FYF3" s="427"/>
      <c r="FYG3" s="427"/>
      <c r="FYH3" s="427"/>
      <c r="FYI3" s="427"/>
      <c r="FYJ3" s="427"/>
      <c r="FYK3" s="427"/>
      <c r="FYL3" s="427"/>
      <c r="FYM3" s="427"/>
      <c r="FYN3" s="427"/>
      <c r="FYO3" s="427"/>
      <c r="FYP3" s="427"/>
      <c r="FYQ3" s="427"/>
      <c r="FYR3" s="427"/>
      <c r="FYS3" s="427"/>
      <c r="FYT3" s="427"/>
      <c r="FYU3" s="427"/>
      <c r="FYV3" s="427"/>
      <c r="FYW3" s="427"/>
      <c r="FYX3" s="427"/>
      <c r="FYY3" s="427"/>
      <c r="FYZ3" s="427"/>
      <c r="FZA3" s="427"/>
      <c r="FZB3" s="427"/>
      <c r="FZC3" s="427"/>
      <c r="FZD3" s="427"/>
      <c r="FZE3" s="427"/>
      <c r="FZF3" s="427"/>
      <c r="FZG3" s="427"/>
      <c r="FZH3" s="427"/>
      <c r="FZI3" s="427"/>
      <c r="FZJ3" s="427"/>
      <c r="FZK3" s="427"/>
      <c r="FZL3" s="427"/>
      <c r="FZM3" s="427"/>
      <c r="FZN3" s="427"/>
      <c r="FZO3" s="427"/>
      <c r="FZP3" s="427"/>
      <c r="FZQ3" s="427"/>
      <c r="FZR3" s="427"/>
      <c r="FZS3" s="427"/>
      <c r="FZT3" s="427"/>
      <c r="FZU3" s="427"/>
      <c r="FZV3" s="427"/>
      <c r="FZW3" s="427"/>
      <c r="FZX3" s="427"/>
      <c r="FZY3" s="427"/>
      <c r="FZZ3" s="427"/>
      <c r="GAA3" s="427"/>
      <c r="GAB3" s="427"/>
      <c r="GAC3" s="427"/>
      <c r="GAD3" s="427"/>
      <c r="GAE3" s="427"/>
      <c r="GAF3" s="427"/>
      <c r="GAG3" s="427"/>
      <c r="GAH3" s="427"/>
      <c r="GAI3" s="427"/>
      <c r="GAJ3" s="427"/>
      <c r="GAK3" s="427"/>
      <c r="GAL3" s="427"/>
      <c r="GAM3" s="427"/>
      <c r="GAN3" s="427"/>
      <c r="GAO3" s="427"/>
      <c r="GAP3" s="427"/>
      <c r="GAQ3" s="427"/>
      <c r="GAR3" s="427"/>
      <c r="GAS3" s="427"/>
      <c r="GAT3" s="427"/>
      <c r="GAU3" s="427"/>
      <c r="GAV3" s="427"/>
      <c r="GAW3" s="427"/>
      <c r="GAX3" s="427"/>
      <c r="GAY3" s="427"/>
      <c r="GAZ3" s="427"/>
      <c r="GBA3" s="427"/>
      <c r="GBB3" s="427"/>
      <c r="GBC3" s="427"/>
      <c r="GBD3" s="427"/>
      <c r="GBE3" s="427"/>
      <c r="GBF3" s="427"/>
      <c r="GBG3" s="427"/>
      <c r="GBH3" s="427"/>
      <c r="GBI3" s="427"/>
      <c r="GBJ3" s="427"/>
      <c r="GBK3" s="427"/>
      <c r="GBL3" s="427"/>
      <c r="GBM3" s="427"/>
      <c r="GBN3" s="427"/>
      <c r="GBO3" s="427"/>
      <c r="GBP3" s="427"/>
      <c r="GBQ3" s="427"/>
      <c r="GBR3" s="427"/>
      <c r="GBS3" s="427"/>
      <c r="GBT3" s="427"/>
      <c r="GBU3" s="427"/>
      <c r="GBV3" s="427"/>
      <c r="GBW3" s="427"/>
      <c r="GBX3" s="427"/>
      <c r="GBY3" s="427"/>
      <c r="GBZ3" s="427"/>
      <c r="GCA3" s="427"/>
      <c r="GCB3" s="427"/>
      <c r="GCC3" s="427"/>
      <c r="GCD3" s="427"/>
      <c r="GCE3" s="427"/>
      <c r="GCF3" s="427"/>
      <c r="GCG3" s="427"/>
      <c r="GCH3" s="427"/>
      <c r="GCI3" s="427"/>
      <c r="GCJ3" s="427"/>
      <c r="GCK3" s="427"/>
      <c r="GCL3" s="427"/>
      <c r="GCM3" s="427"/>
      <c r="GCN3" s="427"/>
      <c r="GCO3" s="427"/>
      <c r="GCP3" s="427"/>
      <c r="GCQ3" s="427"/>
      <c r="GCR3" s="427"/>
      <c r="GCS3" s="427"/>
      <c r="GCT3" s="427"/>
      <c r="GCU3" s="427"/>
      <c r="GCV3" s="427"/>
      <c r="GCW3" s="427"/>
      <c r="GCX3" s="427"/>
      <c r="GCY3" s="427"/>
      <c r="GCZ3" s="427"/>
      <c r="GDA3" s="427"/>
      <c r="GDB3" s="427"/>
      <c r="GDC3" s="427"/>
      <c r="GDD3" s="427"/>
      <c r="GDE3" s="427"/>
      <c r="GDF3" s="427"/>
      <c r="GDG3" s="427"/>
      <c r="GDH3" s="427"/>
      <c r="GDI3" s="427"/>
      <c r="GDJ3" s="427"/>
      <c r="GDK3" s="427"/>
      <c r="GDL3" s="427"/>
      <c r="GDM3" s="427"/>
      <c r="GDN3" s="427"/>
      <c r="GDO3" s="427"/>
      <c r="GDP3" s="427"/>
      <c r="GDQ3" s="427"/>
      <c r="GDR3" s="427"/>
      <c r="GDS3" s="427"/>
      <c r="GDT3" s="427"/>
      <c r="GDU3" s="427"/>
      <c r="GDV3" s="427"/>
      <c r="GDW3" s="427"/>
      <c r="GDX3" s="427"/>
      <c r="GDY3" s="427"/>
      <c r="GDZ3" s="427"/>
      <c r="GEA3" s="427"/>
      <c r="GEB3" s="427"/>
      <c r="GEC3" s="427"/>
      <c r="GED3" s="427"/>
      <c r="GEE3" s="427"/>
      <c r="GEF3" s="427"/>
      <c r="GEG3" s="427"/>
      <c r="GEH3" s="427"/>
      <c r="GEI3" s="427"/>
      <c r="GEJ3" s="427"/>
      <c r="GEK3" s="427"/>
      <c r="GEL3" s="427"/>
      <c r="GEM3" s="427"/>
      <c r="GEN3" s="427"/>
      <c r="GEO3" s="427"/>
      <c r="GEP3" s="427"/>
      <c r="GEQ3" s="427"/>
      <c r="GER3" s="427"/>
      <c r="GES3" s="427"/>
      <c r="GET3" s="427"/>
      <c r="GEU3" s="427"/>
      <c r="GEV3" s="427"/>
      <c r="GEW3" s="427"/>
      <c r="GEX3" s="427"/>
      <c r="GEY3" s="427"/>
      <c r="GEZ3" s="427"/>
      <c r="GFA3" s="427"/>
      <c r="GFB3" s="427"/>
      <c r="GFC3" s="427"/>
      <c r="GFD3" s="427"/>
      <c r="GFE3" s="427"/>
      <c r="GFF3" s="427"/>
      <c r="GFG3" s="427"/>
      <c r="GFH3" s="427"/>
      <c r="GFI3" s="427"/>
      <c r="GFJ3" s="427"/>
      <c r="GFK3" s="427"/>
      <c r="GFL3" s="427"/>
      <c r="GFM3" s="427"/>
      <c r="GFN3" s="427"/>
      <c r="GFO3" s="427"/>
      <c r="GFP3" s="427"/>
      <c r="GFQ3" s="427"/>
      <c r="GFR3" s="427"/>
      <c r="GFS3" s="427"/>
      <c r="GFT3" s="427"/>
      <c r="GFU3" s="427"/>
      <c r="GFV3" s="427"/>
      <c r="GFW3" s="427"/>
      <c r="GFX3" s="427"/>
      <c r="GFY3" s="427"/>
      <c r="GFZ3" s="427"/>
      <c r="GGA3" s="427"/>
      <c r="GGB3" s="427"/>
      <c r="GGC3" s="427"/>
      <c r="GGD3" s="427"/>
      <c r="GGE3" s="427"/>
      <c r="GGF3" s="427"/>
      <c r="GGG3" s="427"/>
      <c r="GGH3" s="427"/>
      <c r="GGI3" s="427"/>
      <c r="GGJ3" s="427"/>
      <c r="GGK3" s="427"/>
      <c r="GGL3" s="427"/>
      <c r="GGM3" s="427"/>
      <c r="GGN3" s="427"/>
      <c r="GGO3" s="427"/>
      <c r="GGP3" s="427"/>
      <c r="GGQ3" s="427"/>
      <c r="GGR3" s="427"/>
      <c r="GGS3" s="427"/>
      <c r="GGT3" s="427"/>
      <c r="GGU3" s="427"/>
      <c r="GGV3" s="427"/>
      <c r="GGW3" s="427"/>
      <c r="GGX3" s="427"/>
      <c r="GGY3" s="427"/>
      <c r="GGZ3" s="427"/>
      <c r="GHA3" s="427"/>
      <c r="GHB3" s="427"/>
      <c r="GHC3" s="427"/>
      <c r="GHD3" s="427"/>
      <c r="GHE3" s="427"/>
      <c r="GHF3" s="427"/>
      <c r="GHG3" s="427"/>
      <c r="GHH3" s="427"/>
      <c r="GHI3" s="427"/>
      <c r="GHJ3" s="427"/>
      <c r="GHK3" s="427"/>
      <c r="GHL3" s="427"/>
      <c r="GHM3" s="427"/>
      <c r="GHN3" s="427"/>
      <c r="GHO3" s="427"/>
      <c r="GHP3" s="427"/>
      <c r="GHQ3" s="427"/>
      <c r="GHR3" s="427"/>
      <c r="GHS3" s="427"/>
      <c r="GHT3" s="427"/>
      <c r="GHU3" s="427"/>
      <c r="GHV3" s="427"/>
      <c r="GHW3" s="427"/>
      <c r="GHX3" s="427"/>
      <c r="GHY3" s="427"/>
      <c r="GHZ3" s="427"/>
      <c r="GIA3" s="427"/>
      <c r="GIB3" s="427"/>
      <c r="GIC3" s="427"/>
      <c r="GID3" s="427"/>
      <c r="GIE3" s="427"/>
      <c r="GIF3" s="427"/>
      <c r="GIG3" s="427"/>
      <c r="GIH3" s="427"/>
      <c r="GII3" s="427"/>
      <c r="GIJ3" s="427"/>
      <c r="GIK3" s="427"/>
      <c r="GIL3" s="427"/>
      <c r="GIM3" s="427"/>
      <c r="GIN3" s="427"/>
      <c r="GIO3" s="427"/>
      <c r="GIP3" s="427"/>
      <c r="GIQ3" s="427"/>
      <c r="GIR3" s="427"/>
      <c r="GIS3" s="427"/>
      <c r="GIT3" s="427"/>
      <c r="GIU3" s="427"/>
      <c r="GIV3" s="427"/>
      <c r="GIW3" s="427"/>
      <c r="GIX3" s="427"/>
      <c r="GIY3" s="427"/>
      <c r="GIZ3" s="427"/>
      <c r="GJA3" s="427"/>
      <c r="GJB3" s="427"/>
      <c r="GJC3" s="427"/>
      <c r="GJD3" s="427"/>
      <c r="GJE3" s="427"/>
      <c r="GJF3" s="427"/>
      <c r="GJG3" s="427"/>
      <c r="GJH3" s="427"/>
      <c r="GJI3" s="427"/>
      <c r="GJJ3" s="427"/>
      <c r="GJK3" s="427"/>
      <c r="GJL3" s="427"/>
      <c r="GJM3" s="427"/>
      <c r="GJN3" s="427"/>
      <c r="GJO3" s="427"/>
      <c r="GJP3" s="427"/>
      <c r="GJQ3" s="427"/>
      <c r="GJR3" s="427"/>
      <c r="GJS3" s="427"/>
      <c r="GJT3" s="427"/>
      <c r="GJU3" s="427"/>
      <c r="GJV3" s="427"/>
      <c r="GJW3" s="427"/>
      <c r="GJX3" s="427"/>
      <c r="GJY3" s="427"/>
      <c r="GJZ3" s="427"/>
      <c r="GKA3" s="427"/>
      <c r="GKB3" s="427"/>
      <c r="GKC3" s="427"/>
      <c r="GKD3" s="427"/>
      <c r="GKE3" s="427"/>
      <c r="GKF3" s="427"/>
      <c r="GKG3" s="427"/>
      <c r="GKH3" s="427"/>
      <c r="GKI3" s="427"/>
      <c r="GKJ3" s="427"/>
      <c r="GKK3" s="427"/>
      <c r="GKL3" s="427"/>
      <c r="GKM3" s="427"/>
      <c r="GKN3" s="427"/>
      <c r="GKO3" s="427"/>
      <c r="GKP3" s="427"/>
      <c r="GKQ3" s="427"/>
      <c r="GKR3" s="427"/>
      <c r="GKS3" s="427"/>
      <c r="GKT3" s="427"/>
      <c r="GKU3" s="427"/>
      <c r="GKV3" s="427"/>
      <c r="GKW3" s="427"/>
      <c r="GKX3" s="427"/>
      <c r="GKY3" s="427"/>
      <c r="GKZ3" s="427"/>
      <c r="GLA3" s="427"/>
      <c r="GLB3" s="427"/>
      <c r="GLC3" s="427"/>
      <c r="GLD3" s="427"/>
      <c r="GLE3" s="427"/>
      <c r="GLF3" s="427"/>
      <c r="GLG3" s="427"/>
      <c r="GLH3" s="427"/>
      <c r="GLI3" s="427"/>
      <c r="GLJ3" s="427"/>
      <c r="GLK3" s="427"/>
      <c r="GLL3" s="427"/>
      <c r="GLM3" s="427"/>
      <c r="GLN3" s="427"/>
      <c r="GLO3" s="427"/>
      <c r="GLP3" s="427"/>
      <c r="GLQ3" s="427"/>
      <c r="GLR3" s="427"/>
      <c r="GLS3" s="427"/>
      <c r="GLT3" s="427"/>
      <c r="GLU3" s="427"/>
      <c r="GLV3" s="427"/>
      <c r="GLW3" s="427"/>
      <c r="GLX3" s="427"/>
      <c r="GLY3" s="427"/>
      <c r="GLZ3" s="427"/>
      <c r="GMA3" s="427"/>
      <c r="GMB3" s="427"/>
      <c r="GMC3" s="427"/>
      <c r="GMD3" s="427"/>
      <c r="GME3" s="427"/>
      <c r="GMF3" s="427"/>
      <c r="GMG3" s="427"/>
      <c r="GMH3" s="427"/>
      <c r="GMI3" s="427"/>
      <c r="GMJ3" s="427"/>
      <c r="GMK3" s="427"/>
      <c r="GML3" s="427"/>
      <c r="GMM3" s="427"/>
      <c r="GMN3" s="427"/>
      <c r="GMO3" s="427"/>
      <c r="GMP3" s="427"/>
      <c r="GMQ3" s="427"/>
      <c r="GMR3" s="427"/>
      <c r="GMS3" s="427"/>
      <c r="GMT3" s="427"/>
      <c r="GMU3" s="427"/>
      <c r="GMV3" s="427"/>
      <c r="GMW3" s="427"/>
      <c r="GMX3" s="427"/>
      <c r="GMY3" s="427"/>
      <c r="GMZ3" s="427"/>
      <c r="GNA3" s="427"/>
      <c r="GNB3" s="427"/>
      <c r="GNC3" s="427"/>
      <c r="GND3" s="427"/>
      <c r="GNE3" s="427"/>
      <c r="GNF3" s="427"/>
      <c r="GNG3" s="427"/>
      <c r="GNH3" s="427"/>
      <c r="GNI3" s="427"/>
      <c r="GNJ3" s="427"/>
      <c r="GNK3" s="427"/>
      <c r="GNL3" s="427"/>
      <c r="GNM3" s="427"/>
      <c r="GNN3" s="427"/>
      <c r="GNO3" s="427"/>
      <c r="GNP3" s="427"/>
      <c r="GNQ3" s="427"/>
      <c r="GNR3" s="427"/>
      <c r="GNS3" s="427"/>
      <c r="GNT3" s="427"/>
      <c r="GNU3" s="427"/>
      <c r="GNV3" s="427"/>
      <c r="GNW3" s="427"/>
      <c r="GNX3" s="427"/>
      <c r="GNY3" s="427"/>
      <c r="GNZ3" s="427"/>
      <c r="GOA3" s="427"/>
      <c r="GOB3" s="427"/>
      <c r="GOC3" s="427"/>
      <c r="GOD3" s="427"/>
      <c r="GOE3" s="427"/>
      <c r="GOF3" s="427"/>
      <c r="GOG3" s="427"/>
      <c r="GOH3" s="427"/>
      <c r="GOI3" s="427"/>
      <c r="GOJ3" s="427"/>
      <c r="GOK3" s="427"/>
      <c r="GOL3" s="427"/>
      <c r="GOM3" s="427"/>
      <c r="GON3" s="427"/>
      <c r="GOO3" s="427"/>
      <c r="GOP3" s="427"/>
      <c r="GOQ3" s="427"/>
      <c r="GOR3" s="427"/>
      <c r="GOS3" s="427"/>
      <c r="GOT3" s="427"/>
      <c r="GOU3" s="427"/>
      <c r="GOV3" s="427"/>
      <c r="GOW3" s="427"/>
      <c r="GOX3" s="427"/>
      <c r="GOY3" s="427"/>
      <c r="GOZ3" s="427"/>
      <c r="GPA3" s="427"/>
      <c r="GPB3" s="427"/>
      <c r="GPC3" s="427"/>
      <c r="GPD3" s="427"/>
      <c r="GPE3" s="427"/>
      <c r="GPF3" s="427"/>
      <c r="GPG3" s="427"/>
      <c r="GPH3" s="427"/>
      <c r="GPI3" s="427"/>
      <c r="GPJ3" s="427"/>
      <c r="GPK3" s="427"/>
      <c r="GPL3" s="427"/>
      <c r="GPM3" s="427"/>
      <c r="GPN3" s="427"/>
      <c r="GPO3" s="427"/>
      <c r="GPP3" s="427"/>
      <c r="GPQ3" s="427"/>
      <c r="GPR3" s="427"/>
      <c r="GPS3" s="427"/>
      <c r="GPT3" s="427"/>
      <c r="GPU3" s="427"/>
      <c r="GPV3" s="427"/>
      <c r="GPW3" s="427"/>
      <c r="GPX3" s="427"/>
      <c r="GPY3" s="427"/>
      <c r="GPZ3" s="427"/>
      <c r="GQA3" s="427"/>
      <c r="GQB3" s="427"/>
      <c r="GQC3" s="427"/>
      <c r="GQD3" s="427"/>
      <c r="GQE3" s="427"/>
      <c r="GQF3" s="427"/>
      <c r="GQG3" s="427"/>
      <c r="GQH3" s="427"/>
      <c r="GQI3" s="427"/>
      <c r="GQJ3" s="427"/>
      <c r="GQK3" s="427"/>
      <c r="GQL3" s="427"/>
      <c r="GQM3" s="427"/>
      <c r="GQN3" s="427"/>
      <c r="GQO3" s="427"/>
      <c r="GQP3" s="427"/>
      <c r="GQQ3" s="427"/>
      <c r="GQR3" s="427"/>
      <c r="GQS3" s="427"/>
      <c r="GQT3" s="427"/>
      <c r="GQU3" s="427"/>
      <c r="GQV3" s="427"/>
      <c r="GQW3" s="427"/>
      <c r="GQX3" s="427"/>
      <c r="GQY3" s="427"/>
      <c r="GQZ3" s="427"/>
      <c r="GRA3" s="427"/>
      <c r="GRB3" s="427"/>
      <c r="GRC3" s="427"/>
      <c r="GRD3" s="427"/>
      <c r="GRE3" s="427"/>
      <c r="GRF3" s="427"/>
      <c r="GRG3" s="427"/>
      <c r="GRH3" s="427"/>
      <c r="GRI3" s="427"/>
      <c r="GRJ3" s="427"/>
      <c r="GRK3" s="427"/>
      <c r="GRL3" s="427"/>
      <c r="GRM3" s="427"/>
      <c r="GRN3" s="427"/>
      <c r="GRO3" s="427"/>
      <c r="GRP3" s="427"/>
      <c r="GRQ3" s="427"/>
      <c r="GRR3" s="427"/>
      <c r="GRS3" s="427"/>
      <c r="GRT3" s="427"/>
      <c r="GRU3" s="427"/>
      <c r="GRV3" s="427"/>
      <c r="GRW3" s="427"/>
      <c r="GRX3" s="427"/>
      <c r="GRY3" s="427"/>
      <c r="GRZ3" s="427"/>
      <c r="GSA3" s="427"/>
      <c r="GSB3" s="427"/>
      <c r="GSC3" s="427"/>
      <c r="GSD3" s="427"/>
      <c r="GSE3" s="427"/>
      <c r="GSF3" s="427"/>
      <c r="GSG3" s="427"/>
      <c r="GSH3" s="427"/>
      <c r="GSI3" s="427"/>
      <c r="GSJ3" s="427"/>
      <c r="GSK3" s="427"/>
      <c r="GSL3" s="427"/>
      <c r="GSM3" s="427"/>
      <c r="GSN3" s="427"/>
      <c r="GSO3" s="427"/>
      <c r="GSP3" s="427"/>
      <c r="GSQ3" s="427"/>
      <c r="GSR3" s="427"/>
      <c r="GSS3" s="427"/>
      <c r="GST3" s="427"/>
      <c r="GSU3" s="427"/>
      <c r="GSV3" s="427"/>
      <c r="GSW3" s="427"/>
      <c r="GSX3" s="427"/>
      <c r="GSY3" s="427"/>
      <c r="GSZ3" s="427"/>
      <c r="GTA3" s="427"/>
      <c r="GTB3" s="427"/>
      <c r="GTC3" s="427"/>
      <c r="GTD3" s="427"/>
      <c r="GTE3" s="427"/>
      <c r="GTF3" s="427"/>
      <c r="GTG3" s="427"/>
      <c r="GTH3" s="427"/>
      <c r="GTI3" s="427"/>
      <c r="GTJ3" s="427"/>
      <c r="GTK3" s="427"/>
      <c r="GTL3" s="427"/>
      <c r="GTM3" s="427"/>
      <c r="GTN3" s="427"/>
      <c r="GTO3" s="427"/>
      <c r="GTP3" s="427"/>
      <c r="GTQ3" s="427"/>
      <c r="GTR3" s="427"/>
      <c r="GTS3" s="427"/>
      <c r="GTT3" s="427"/>
      <c r="GTU3" s="427"/>
      <c r="GTV3" s="427"/>
      <c r="GTW3" s="427"/>
      <c r="GTX3" s="427"/>
      <c r="GTY3" s="427"/>
      <c r="GTZ3" s="427"/>
      <c r="GUA3" s="427"/>
      <c r="GUB3" s="427"/>
      <c r="GUC3" s="427"/>
      <c r="GUD3" s="427"/>
      <c r="GUE3" s="427"/>
      <c r="GUF3" s="427"/>
      <c r="GUG3" s="427"/>
      <c r="GUH3" s="427"/>
      <c r="GUI3" s="427"/>
      <c r="GUJ3" s="427"/>
      <c r="GUK3" s="427"/>
      <c r="GUL3" s="427"/>
      <c r="GUM3" s="427"/>
      <c r="GUN3" s="427"/>
      <c r="GUO3" s="427"/>
      <c r="GUP3" s="427"/>
      <c r="GUQ3" s="427"/>
      <c r="GUR3" s="427"/>
      <c r="GUS3" s="427"/>
      <c r="GUT3" s="427"/>
      <c r="GUU3" s="427"/>
      <c r="GUV3" s="427"/>
      <c r="GUW3" s="427"/>
      <c r="GUX3" s="427"/>
      <c r="GUY3" s="427"/>
      <c r="GUZ3" s="427"/>
      <c r="GVA3" s="427"/>
      <c r="GVB3" s="427"/>
      <c r="GVC3" s="427"/>
      <c r="GVD3" s="427"/>
      <c r="GVE3" s="427"/>
      <c r="GVF3" s="427"/>
      <c r="GVG3" s="427"/>
      <c r="GVH3" s="427"/>
      <c r="GVI3" s="427"/>
      <c r="GVJ3" s="427"/>
      <c r="GVK3" s="427"/>
      <c r="GVL3" s="427"/>
      <c r="GVM3" s="427"/>
      <c r="GVN3" s="427"/>
      <c r="GVO3" s="427"/>
      <c r="GVP3" s="427"/>
      <c r="GVQ3" s="427"/>
      <c r="GVR3" s="427"/>
      <c r="GVS3" s="427"/>
      <c r="GVT3" s="427"/>
      <c r="GVU3" s="427"/>
      <c r="GVV3" s="427"/>
      <c r="GVW3" s="427"/>
      <c r="GVX3" s="427"/>
      <c r="GVY3" s="427"/>
      <c r="GVZ3" s="427"/>
      <c r="GWA3" s="427"/>
      <c r="GWB3" s="427"/>
      <c r="GWC3" s="427"/>
      <c r="GWD3" s="427"/>
      <c r="GWE3" s="427"/>
      <c r="GWF3" s="427"/>
      <c r="GWG3" s="427"/>
      <c r="GWH3" s="427"/>
      <c r="GWI3" s="427"/>
      <c r="GWJ3" s="427"/>
      <c r="GWK3" s="427"/>
      <c r="GWL3" s="427"/>
      <c r="GWM3" s="427"/>
      <c r="GWN3" s="427"/>
      <c r="GWO3" s="427"/>
      <c r="GWP3" s="427"/>
      <c r="GWQ3" s="427"/>
      <c r="GWR3" s="427"/>
      <c r="GWS3" s="427"/>
      <c r="GWT3" s="427"/>
      <c r="GWU3" s="427"/>
      <c r="GWV3" s="427"/>
      <c r="GWW3" s="427"/>
      <c r="GWX3" s="427"/>
      <c r="GWY3" s="427"/>
      <c r="GWZ3" s="427"/>
      <c r="GXA3" s="427"/>
      <c r="GXB3" s="427"/>
      <c r="GXC3" s="427"/>
      <c r="GXD3" s="427"/>
      <c r="GXE3" s="427"/>
      <c r="GXF3" s="427"/>
      <c r="GXG3" s="427"/>
      <c r="GXH3" s="427"/>
      <c r="GXI3" s="427"/>
      <c r="GXJ3" s="427"/>
      <c r="GXK3" s="427"/>
      <c r="GXL3" s="427"/>
      <c r="GXM3" s="427"/>
      <c r="GXN3" s="427"/>
      <c r="GXO3" s="427"/>
      <c r="GXP3" s="427"/>
      <c r="GXQ3" s="427"/>
      <c r="GXR3" s="427"/>
      <c r="GXS3" s="427"/>
      <c r="GXT3" s="427"/>
      <c r="GXU3" s="427"/>
      <c r="GXV3" s="427"/>
      <c r="GXW3" s="427"/>
      <c r="GXX3" s="427"/>
      <c r="GXY3" s="427"/>
      <c r="GXZ3" s="427"/>
      <c r="GYA3" s="427"/>
      <c r="GYB3" s="427"/>
      <c r="GYC3" s="427"/>
      <c r="GYD3" s="427"/>
      <c r="GYE3" s="427"/>
      <c r="GYF3" s="427"/>
      <c r="GYG3" s="427"/>
      <c r="GYH3" s="427"/>
      <c r="GYI3" s="427"/>
      <c r="GYJ3" s="427"/>
      <c r="GYK3" s="427"/>
      <c r="GYL3" s="427"/>
      <c r="GYM3" s="427"/>
      <c r="GYN3" s="427"/>
      <c r="GYO3" s="427"/>
      <c r="GYP3" s="427"/>
      <c r="GYQ3" s="427"/>
      <c r="GYR3" s="427"/>
      <c r="GYS3" s="427"/>
      <c r="GYT3" s="427"/>
      <c r="GYU3" s="427"/>
      <c r="GYV3" s="427"/>
      <c r="GYW3" s="427"/>
      <c r="GYX3" s="427"/>
      <c r="GYY3" s="427"/>
      <c r="GYZ3" s="427"/>
      <c r="GZA3" s="427"/>
      <c r="GZB3" s="427"/>
      <c r="GZC3" s="427"/>
      <c r="GZD3" s="427"/>
      <c r="GZE3" s="427"/>
      <c r="GZF3" s="427"/>
      <c r="GZG3" s="427"/>
      <c r="GZH3" s="427"/>
      <c r="GZI3" s="427"/>
      <c r="GZJ3" s="427"/>
      <c r="GZK3" s="427"/>
      <c r="GZL3" s="427"/>
      <c r="GZM3" s="427"/>
      <c r="GZN3" s="427"/>
      <c r="GZO3" s="427"/>
      <c r="GZP3" s="427"/>
      <c r="GZQ3" s="427"/>
      <c r="GZR3" s="427"/>
      <c r="GZS3" s="427"/>
      <c r="GZT3" s="427"/>
      <c r="GZU3" s="427"/>
      <c r="GZV3" s="427"/>
      <c r="GZW3" s="427"/>
      <c r="GZX3" s="427"/>
      <c r="GZY3" s="427"/>
      <c r="GZZ3" s="427"/>
      <c r="HAA3" s="427"/>
      <c r="HAB3" s="427"/>
      <c r="HAC3" s="427"/>
      <c r="HAD3" s="427"/>
      <c r="HAE3" s="427"/>
      <c r="HAF3" s="427"/>
      <c r="HAG3" s="427"/>
      <c r="HAH3" s="427"/>
      <c r="HAI3" s="427"/>
      <c r="HAJ3" s="427"/>
      <c r="HAK3" s="427"/>
      <c r="HAL3" s="427"/>
      <c r="HAM3" s="427"/>
      <c r="HAN3" s="427"/>
      <c r="HAO3" s="427"/>
      <c r="HAP3" s="427"/>
      <c r="HAQ3" s="427"/>
      <c r="HAR3" s="427"/>
      <c r="HAS3" s="427"/>
      <c r="HAT3" s="427"/>
      <c r="HAU3" s="427"/>
      <c r="HAV3" s="427"/>
      <c r="HAW3" s="427"/>
      <c r="HAX3" s="427"/>
      <c r="HAY3" s="427"/>
      <c r="HAZ3" s="427"/>
      <c r="HBA3" s="427"/>
      <c r="HBB3" s="427"/>
      <c r="HBC3" s="427"/>
      <c r="HBD3" s="427"/>
      <c r="HBE3" s="427"/>
      <c r="HBF3" s="427"/>
      <c r="HBG3" s="427"/>
      <c r="HBH3" s="427"/>
      <c r="HBI3" s="427"/>
      <c r="HBJ3" s="427"/>
      <c r="HBK3" s="427"/>
      <c r="HBL3" s="427"/>
      <c r="HBM3" s="427"/>
      <c r="HBN3" s="427"/>
      <c r="HBO3" s="427"/>
      <c r="HBP3" s="427"/>
      <c r="HBQ3" s="427"/>
      <c r="HBR3" s="427"/>
      <c r="HBS3" s="427"/>
      <c r="HBT3" s="427"/>
      <c r="HBU3" s="427"/>
      <c r="HBV3" s="427"/>
      <c r="HBW3" s="427"/>
      <c r="HBX3" s="427"/>
      <c r="HBY3" s="427"/>
      <c r="HBZ3" s="427"/>
      <c r="HCA3" s="427"/>
      <c r="HCB3" s="427"/>
      <c r="HCC3" s="427"/>
      <c r="HCD3" s="427"/>
      <c r="HCE3" s="427"/>
      <c r="HCF3" s="427"/>
      <c r="HCG3" s="427"/>
      <c r="HCH3" s="427"/>
      <c r="HCI3" s="427"/>
      <c r="HCJ3" s="427"/>
      <c r="HCK3" s="427"/>
      <c r="HCL3" s="427"/>
      <c r="HCM3" s="427"/>
      <c r="HCN3" s="427"/>
      <c r="HCO3" s="427"/>
      <c r="HCP3" s="427"/>
      <c r="HCQ3" s="427"/>
      <c r="HCR3" s="427"/>
      <c r="HCS3" s="427"/>
      <c r="HCT3" s="427"/>
      <c r="HCU3" s="427"/>
      <c r="HCV3" s="427"/>
      <c r="HCW3" s="427"/>
      <c r="HCX3" s="427"/>
      <c r="HCY3" s="427"/>
      <c r="HCZ3" s="427"/>
      <c r="HDA3" s="427"/>
      <c r="HDB3" s="427"/>
      <c r="HDC3" s="427"/>
      <c r="HDD3" s="427"/>
      <c r="HDE3" s="427"/>
      <c r="HDF3" s="427"/>
      <c r="HDG3" s="427"/>
      <c r="HDH3" s="427"/>
      <c r="HDI3" s="427"/>
      <c r="HDJ3" s="427"/>
      <c r="HDK3" s="427"/>
      <c r="HDL3" s="427"/>
      <c r="HDM3" s="427"/>
      <c r="HDN3" s="427"/>
      <c r="HDO3" s="427"/>
      <c r="HDP3" s="427"/>
      <c r="HDQ3" s="427"/>
      <c r="HDR3" s="427"/>
      <c r="HDS3" s="427"/>
      <c r="HDT3" s="427"/>
      <c r="HDU3" s="427"/>
      <c r="HDV3" s="427"/>
      <c r="HDW3" s="427"/>
      <c r="HDX3" s="427"/>
      <c r="HDY3" s="427"/>
      <c r="HDZ3" s="427"/>
      <c r="HEA3" s="427"/>
      <c r="HEB3" s="427"/>
      <c r="HEC3" s="427"/>
      <c r="HED3" s="427"/>
      <c r="HEE3" s="427"/>
      <c r="HEF3" s="427"/>
      <c r="HEG3" s="427"/>
      <c r="HEH3" s="427"/>
      <c r="HEI3" s="427"/>
      <c r="HEJ3" s="427"/>
      <c r="HEK3" s="427"/>
      <c r="HEL3" s="427"/>
      <c r="HEM3" s="427"/>
      <c r="HEN3" s="427"/>
      <c r="HEO3" s="427"/>
      <c r="HEP3" s="427"/>
      <c r="HEQ3" s="427"/>
      <c r="HER3" s="427"/>
      <c r="HES3" s="427"/>
      <c r="HET3" s="427"/>
      <c r="HEU3" s="427"/>
      <c r="HEV3" s="427"/>
      <c r="HEW3" s="427"/>
      <c r="HEX3" s="427"/>
      <c r="HEY3" s="427"/>
      <c r="HEZ3" s="427"/>
      <c r="HFA3" s="427"/>
      <c r="HFB3" s="427"/>
      <c r="HFC3" s="427"/>
      <c r="HFD3" s="427"/>
      <c r="HFE3" s="427"/>
      <c r="HFF3" s="427"/>
      <c r="HFG3" s="427"/>
      <c r="HFH3" s="427"/>
      <c r="HFI3" s="427"/>
      <c r="HFJ3" s="427"/>
      <c r="HFK3" s="427"/>
      <c r="HFL3" s="427"/>
      <c r="HFM3" s="427"/>
      <c r="HFN3" s="427"/>
      <c r="HFO3" s="427"/>
      <c r="HFP3" s="427"/>
      <c r="HFQ3" s="427"/>
      <c r="HFR3" s="427"/>
      <c r="HFS3" s="427"/>
      <c r="HFT3" s="427"/>
      <c r="HFU3" s="427"/>
      <c r="HFV3" s="427"/>
      <c r="HFW3" s="427"/>
      <c r="HFX3" s="427"/>
      <c r="HFY3" s="427"/>
      <c r="HFZ3" s="427"/>
      <c r="HGA3" s="427"/>
      <c r="HGB3" s="427"/>
      <c r="HGC3" s="427"/>
      <c r="HGD3" s="427"/>
      <c r="HGE3" s="427"/>
      <c r="HGF3" s="427"/>
      <c r="HGG3" s="427"/>
      <c r="HGH3" s="427"/>
      <c r="HGI3" s="427"/>
      <c r="HGJ3" s="427"/>
      <c r="HGK3" s="427"/>
      <c r="HGL3" s="427"/>
      <c r="HGM3" s="427"/>
      <c r="HGN3" s="427"/>
      <c r="HGO3" s="427"/>
      <c r="HGP3" s="427"/>
      <c r="HGQ3" s="427"/>
      <c r="HGR3" s="427"/>
      <c r="HGS3" s="427"/>
      <c r="HGT3" s="427"/>
      <c r="HGU3" s="427"/>
      <c r="HGV3" s="427"/>
      <c r="HGW3" s="427"/>
      <c r="HGX3" s="427"/>
      <c r="HGY3" s="427"/>
      <c r="HGZ3" s="427"/>
      <c r="HHA3" s="427"/>
      <c r="HHB3" s="427"/>
      <c r="HHC3" s="427"/>
      <c r="HHD3" s="427"/>
      <c r="HHE3" s="427"/>
      <c r="HHF3" s="427"/>
      <c r="HHG3" s="427"/>
      <c r="HHH3" s="427"/>
      <c r="HHI3" s="427"/>
      <c r="HHJ3" s="427"/>
      <c r="HHK3" s="427"/>
      <c r="HHL3" s="427"/>
      <c r="HHM3" s="427"/>
      <c r="HHN3" s="427"/>
      <c r="HHO3" s="427"/>
      <c r="HHP3" s="427"/>
      <c r="HHQ3" s="427"/>
      <c r="HHR3" s="427"/>
      <c r="HHS3" s="427"/>
      <c r="HHT3" s="427"/>
      <c r="HHU3" s="427"/>
      <c r="HHV3" s="427"/>
      <c r="HHW3" s="427"/>
      <c r="HHX3" s="427"/>
      <c r="HHY3" s="427"/>
      <c r="HHZ3" s="427"/>
      <c r="HIA3" s="427"/>
      <c r="HIB3" s="427"/>
      <c r="HIC3" s="427"/>
      <c r="HID3" s="427"/>
      <c r="HIE3" s="427"/>
      <c r="HIF3" s="427"/>
      <c r="HIG3" s="427"/>
      <c r="HIH3" s="427"/>
      <c r="HII3" s="427"/>
      <c r="HIJ3" s="427"/>
      <c r="HIK3" s="427"/>
      <c r="HIL3" s="427"/>
      <c r="HIM3" s="427"/>
      <c r="HIN3" s="427"/>
      <c r="HIO3" s="427"/>
      <c r="HIP3" s="427"/>
      <c r="HIQ3" s="427"/>
      <c r="HIR3" s="427"/>
      <c r="HIS3" s="427"/>
      <c r="HIT3" s="427"/>
      <c r="HIU3" s="427"/>
      <c r="HIV3" s="427"/>
      <c r="HIW3" s="427"/>
      <c r="HIX3" s="427"/>
      <c r="HIY3" s="427"/>
      <c r="HIZ3" s="427"/>
      <c r="HJA3" s="427"/>
      <c r="HJB3" s="427"/>
      <c r="HJC3" s="427"/>
      <c r="HJD3" s="427"/>
      <c r="HJE3" s="427"/>
      <c r="HJF3" s="427"/>
      <c r="HJG3" s="427"/>
      <c r="HJH3" s="427"/>
      <c r="HJI3" s="427"/>
      <c r="HJJ3" s="427"/>
      <c r="HJK3" s="427"/>
      <c r="HJL3" s="427"/>
      <c r="HJM3" s="427"/>
      <c r="HJN3" s="427"/>
      <c r="HJO3" s="427"/>
      <c r="HJP3" s="427"/>
      <c r="HJQ3" s="427"/>
      <c r="HJR3" s="427"/>
      <c r="HJS3" s="427"/>
      <c r="HJT3" s="427"/>
      <c r="HJU3" s="427"/>
      <c r="HJV3" s="427"/>
      <c r="HJW3" s="427"/>
      <c r="HJX3" s="427"/>
      <c r="HJY3" s="427"/>
      <c r="HJZ3" s="427"/>
      <c r="HKA3" s="427"/>
      <c r="HKB3" s="427"/>
      <c r="HKC3" s="427"/>
      <c r="HKD3" s="427"/>
      <c r="HKE3" s="427"/>
      <c r="HKF3" s="427"/>
      <c r="HKG3" s="427"/>
      <c r="HKH3" s="427"/>
      <c r="HKI3" s="427"/>
      <c r="HKJ3" s="427"/>
      <c r="HKK3" s="427"/>
      <c r="HKL3" s="427"/>
      <c r="HKM3" s="427"/>
      <c r="HKN3" s="427"/>
      <c r="HKO3" s="427"/>
      <c r="HKP3" s="427"/>
      <c r="HKQ3" s="427"/>
      <c r="HKR3" s="427"/>
      <c r="HKS3" s="427"/>
      <c r="HKT3" s="427"/>
      <c r="HKU3" s="427"/>
      <c r="HKV3" s="427"/>
      <c r="HKW3" s="427"/>
      <c r="HKX3" s="427"/>
      <c r="HKY3" s="427"/>
      <c r="HKZ3" s="427"/>
      <c r="HLA3" s="427"/>
      <c r="HLB3" s="427"/>
      <c r="HLC3" s="427"/>
      <c r="HLD3" s="427"/>
      <c r="HLE3" s="427"/>
      <c r="HLF3" s="427"/>
      <c r="HLG3" s="427"/>
      <c r="HLH3" s="427"/>
      <c r="HLI3" s="427"/>
      <c r="HLJ3" s="427"/>
      <c r="HLK3" s="427"/>
      <c r="HLL3" s="427"/>
      <c r="HLM3" s="427"/>
      <c r="HLN3" s="427"/>
      <c r="HLO3" s="427"/>
      <c r="HLP3" s="427"/>
      <c r="HLQ3" s="427"/>
      <c r="HLR3" s="427"/>
      <c r="HLS3" s="427"/>
      <c r="HLT3" s="427"/>
      <c r="HLU3" s="427"/>
      <c r="HLV3" s="427"/>
      <c r="HLW3" s="427"/>
      <c r="HLX3" s="427"/>
      <c r="HLY3" s="427"/>
      <c r="HLZ3" s="427"/>
      <c r="HMA3" s="427"/>
      <c r="HMB3" s="427"/>
      <c r="HMC3" s="427"/>
      <c r="HMD3" s="427"/>
      <c r="HME3" s="427"/>
      <c r="HMF3" s="427"/>
      <c r="HMG3" s="427"/>
      <c r="HMH3" s="427"/>
      <c r="HMI3" s="427"/>
      <c r="HMJ3" s="427"/>
      <c r="HMK3" s="427"/>
      <c r="HML3" s="427"/>
      <c r="HMM3" s="427"/>
      <c r="HMN3" s="427"/>
      <c r="HMO3" s="427"/>
      <c r="HMP3" s="427"/>
      <c r="HMQ3" s="427"/>
      <c r="HMR3" s="427"/>
      <c r="HMS3" s="427"/>
      <c r="HMT3" s="427"/>
      <c r="HMU3" s="427"/>
      <c r="HMV3" s="427"/>
      <c r="HMW3" s="427"/>
      <c r="HMX3" s="427"/>
      <c r="HMY3" s="427"/>
      <c r="HMZ3" s="427"/>
      <c r="HNA3" s="427"/>
      <c r="HNB3" s="427"/>
      <c r="HNC3" s="427"/>
      <c r="HND3" s="427"/>
      <c r="HNE3" s="427"/>
      <c r="HNF3" s="427"/>
      <c r="HNG3" s="427"/>
      <c r="HNH3" s="427"/>
      <c r="HNI3" s="427"/>
      <c r="HNJ3" s="427"/>
      <c r="HNK3" s="427"/>
      <c r="HNL3" s="427"/>
      <c r="HNM3" s="427"/>
      <c r="HNN3" s="427"/>
      <c r="HNO3" s="427"/>
      <c r="HNP3" s="427"/>
      <c r="HNQ3" s="427"/>
      <c r="HNR3" s="427"/>
      <c r="HNS3" s="427"/>
      <c r="HNT3" s="427"/>
      <c r="HNU3" s="427"/>
      <c r="HNV3" s="427"/>
      <c r="HNW3" s="427"/>
      <c r="HNX3" s="427"/>
      <c r="HNY3" s="427"/>
      <c r="HNZ3" s="427"/>
      <c r="HOA3" s="427"/>
      <c r="HOB3" s="427"/>
      <c r="HOC3" s="427"/>
      <c r="HOD3" s="427"/>
      <c r="HOE3" s="427"/>
      <c r="HOF3" s="427"/>
      <c r="HOG3" s="427"/>
      <c r="HOH3" s="427"/>
      <c r="HOI3" s="427"/>
      <c r="HOJ3" s="427"/>
      <c r="HOK3" s="427"/>
      <c r="HOL3" s="427"/>
      <c r="HOM3" s="427"/>
      <c r="HON3" s="427"/>
      <c r="HOO3" s="427"/>
      <c r="HOP3" s="427"/>
      <c r="HOQ3" s="427"/>
      <c r="HOR3" s="427"/>
      <c r="HOS3" s="427"/>
      <c r="HOT3" s="427"/>
      <c r="HOU3" s="427"/>
      <c r="HOV3" s="427"/>
      <c r="HOW3" s="427"/>
      <c r="HOX3" s="427"/>
      <c r="HOY3" s="427"/>
      <c r="HOZ3" s="427"/>
      <c r="HPA3" s="427"/>
      <c r="HPB3" s="427"/>
      <c r="HPC3" s="427"/>
      <c r="HPD3" s="427"/>
      <c r="HPE3" s="427"/>
      <c r="HPF3" s="427"/>
      <c r="HPG3" s="427"/>
      <c r="HPH3" s="427"/>
      <c r="HPI3" s="427"/>
      <c r="HPJ3" s="427"/>
      <c r="HPK3" s="427"/>
      <c r="HPL3" s="427"/>
      <c r="HPM3" s="427"/>
      <c r="HPN3" s="427"/>
      <c r="HPO3" s="427"/>
      <c r="HPP3" s="427"/>
      <c r="HPQ3" s="427"/>
      <c r="HPR3" s="427"/>
      <c r="HPS3" s="427"/>
      <c r="HPT3" s="427"/>
      <c r="HPU3" s="427"/>
      <c r="HPV3" s="427"/>
      <c r="HPW3" s="427"/>
      <c r="HPX3" s="427"/>
      <c r="HPY3" s="427"/>
      <c r="HPZ3" s="427"/>
      <c r="HQA3" s="427"/>
      <c r="HQB3" s="427"/>
      <c r="HQC3" s="427"/>
      <c r="HQD3" s="427"/>
      <c r="HQE3" s="427"/>
      <c r="HQF3" s="427"/>
      <c r="HQG3" s="427"/>
      <c r="HQH3" s="427"/>
      <c r="HQI3" s="427"/>
      <c r="HQJ3" s="427"/>
      <c r="HQK3" s="427"/>
      <c r="HQL3" s="427"/>
      <c r="HQM3" s="427"/>
      <c r="HQN3" s="427"/>
      <c r="HQO3" s="427"/>
      <c r="HQP3" s="427"/>
      <c r="HQQ3" s="427"/>
      <c r="HQR3" s="427"/>
      <c r="HQS3" s="427"/>
      <c r="HQT3" s="427"/>
      <c r="HQU3" s="427"/>
      <c r="HQV3" s="427"/>
      <c r="HQW3" s="427"/>
      <c r="HQX3" s="427"/>
      <c r="HQY3" s="427"/>
      <c r="HQZ3" s="427"/>
      <c r="HRA3" s="427"/>
      <c r="HRB3" s="427"/>
      <c r="HRC3" s="427"/>
      <c r="HRD3" s="427"/>
      <c r="HRE3" s="427"/>
      <c r="HRF3" s="427"/>
      <c r="HRG3" s="427"/>
      <c r="HRH3" s="427"/>
      <c r="HRI3" s="427"/>
      <c r="HRJ3" s="427"/>
      <c r="HRK3" s="427"/>
      <c r="HRL3" s="427"/>
      <c r="HRM3" s="427"/>
      <c r="HRN3" s="427"/>
      <c r="HRO3" s="427"/>
      <c r="HRP3" s="427"/>
      <c r="HRQ3" s="427"/>
      <c r="HRR3" s="427"/>
      <c r="HRS3" s="427"/>
      <c r="HRT3" s="427"/>
      <c r="HRU3" s="427"/>
      <c r="HRV3" s="427"/>
      <c r="HRW3" s="427"/>
      <c r="HRX3" s="427"/>
      <c r="HRY3" s="427"/>
      <c r="HRZ3" s="427"/>
      <c r="HSA3" s="427"/>
      <c r="HSB3" s="427"/>
      <c r="HSC3" s="427"/>
      <c r="HSD3" s="427"/>
      <c r="HSE3" s="427"/>
      <c r="HSF3" s="427"/>
      <c r="HSG3" s="427"/>
      <c r="HSH3" s="427"/>
      <c r="HSI3" s="427"/>
      <c r="HSJ3" s="427"/>
      <c r="HSK3" s="427"/>
      <c r="HSL3" s="427"/>
      <c r="HSM3" s="427"/>
      <c r="HSN3" s="427"/>
      <c r="HSO3" s="427"/>
      <c r="HSP3" s="427"/>
      <c r="HSQ3" s="427"/>
      <c r="HSR3" s="427"/>
      <c r="HSS3" s="427"/>
      <c r="HST3" s="427"/>
      <c r="HSU3" s="427"/>
      <c r="HSV3" s="427"/>
      <c r="HSW3" s="427"/>
      <c r="HSX3" s="427"/>
      <c r="HSY3" s="427"/>
      <c r="HSZ3" s="427"/>
      <c r="HTA3" s="427"/>
      <c r="HTB3" s="427"/>
      <c r="HTC3" s="427"/>
      <c r="HTD3" s="427"/>
      <c r="HTE3" s="427"/>
      <c r="HTF3" s="427"/>
      <c r="HTG3" s="427"/>
      <c r="HTH3" s="427"/>
      <c r="HTI3" s="427"/>
      <c r="HTJ3" s="427"/>
      <c r="HTK3" s="427"/>
      <c r="HTL3" s="427"/>
      <c r="HTM3" s="427"/>
      <c r="HTN3" s="427"/>
      <c r="HTO3" s="427"/>
      <c r="HTP3" s="427"/>
      <c r="HTQ3" s="427"/>
      <c r="HTR3" s="427"/>
      <c r="HTS3" s="427"/>
      <c r="HTT3" s="427"/>
      <c r="HTU3" s="427"/>
      <c r="HTV3" s="427"/>
      <c r="HTW3" s="427"/>
      <c r="HTX3" s="427"/>
      <c r="HTY3" s="427"/>
      <c r="HTZ3" s="427"/>
      <c r="HUA3" s="427"/>
      <c r="HUB3" s="427"/>
      <c r="HUC3" s="427"/>
      <c r="HUD3" s="427"/>
      <c r="HUE3" s="427"/>
      <c r="HUF3" s="427"/>
      <c r="HUG3" s="427"/>
      <c r="HUH3" s="427"/>
      <c r="HUI3" s="427"/>
      <c r="HUJ3" s="427"/>
      <c r="HUK3" s="427"/>
      <c r="HUL3" s="427"/>
      <c r="HUM3" s="427"/>
      <c r="HUN3" s="427"/>
      <c r="HUO3" s="427"/>
      <c r="HUP3" s="427"/>
      <c r="HUQ3" s="427"/>
      <c r="HUR3" s="427"/>
      <c r="HUS3" s="427"/>
      <c r="HUT3" s="427"/>
      <c r="HUU3" s="427"/>
      <c r="HUV3" s="427"/>
      <c r="HUW3" s="427"/>
      <c r="HUX3" s="427"/>
      <c r="HUY3" s="427"/>
      <c r="HUZ3" s="427"/>
      <c r="HVA3" s="427"/>
      <c r="HVB3" s="427"/>
      <c r="HVC3" s="427"/>
      <c r="HVD3" s="427"/>
      <c r="HVE3" s="427"/>
      <c r="HVF3" s="427"/>
      <c r="HVG3" s="427"/>
      <c r="HVH3" s="427"/>
      <c r="HVI3" s="427"/>
      <c r="HVJ3" s="427"/>
      <c r="HVK3" s="427"/>
      <c r="HVL3" s="427"/>
      <c r="HVM3" s="427"/>
      <c r="HVN3" s="427"/>
      <c r="HVO3" s="427"/>
      <c r="HVP3" s="427"/>
      <c r="HVQ3" s="427"/>
      <c r="HVR3" s="427"/>
      <c r="HVS3" s="427"/>
      <c r="HVT3" s="427"/>
      <c r="HVU3" s="427"/>
      <c r="HVV3" s="427"/>
      <c r="HVW3" s="427"/>
      <c r="HVX3" s="427"/>
      <c r="HVY3" s="427"/>
      <c r="HVZ3" s="427"/>
      <c r="HWA3" s="427"/>
      <c r="HWB3" s="427"/>
      <c r="HWC3" s="427"/>
      <c r="HWD3" s="427"/>
      <c r="HWE3" s="427"/>
      <c r="HWF3" s="427"/>
      <c r="HWG3" s="427"/>
      <c r="HWH3" s="427"/>
      <c r="HWI3" s="427"/>
      <c r="HWJ3" s="427"/>
      <c r="HWK3" s="427"/>
      <c r="HWL3" s="427"/>
      <c r="HWM3" s="427"/>
      <c r="HWN3" s="427"/>
      <c r="HWO3" s="427"/>
      <c r="HWP3" s="427"/>
      <c r="HWQ3" s="427"/>
      <c r="HWR3" s="427"/>
      <c r="HWS3" s="427"/>
      <c r="HWT3" s="427"/>
      <c r="HWU3" s="427"/>
      <c r="HWV3" s="427"/>
      <c r="HWW3" s="427"/>
      <c r="HWX3" s="427"/>
      <c r="HWY3" s="427"/>
      <c r="HWZ3" s="427"/>
      <c r="HXA3" s="427"/>
      <c r="HXB3" s="427"/>
      <c r="HXC3" s="427"/>
      <c r="HXD3" s="427"/>
      <c r="HXE3" s="427"/>
      <c r="HXF3" s="427"/>
      <c r="HXG3" s="427"/>
      <c r="HXH3" s="427"/>
      <c r="HXI3" s="427"/>
      <c r="HXJ3" s="427"/>
      <c r="HXK3" s="427"/>
      <c r="HXL3" s="427"/>
      <c r="HXM3" s="427"/>
      <c r="HXN3" s="427"/>
      <c r="HXO3" s="427"/>
      <c r="HXP3" s="427"/>
      <c r="HXQ3" s="427"/>
      <c r="HXR3" s="427"/>
      <c r="HXS3" s="427"/>
      <c r="HXT3" s="427"/>
      <c r="HXU3" s="427"/>
      <c r="HXV3" s="427"/>
      <c r="HXW3" s="427"/>
      <c r="HXX3" s="427"/>
      <c r="HXY3" s="427"/>
      <c r="HXZ3" s="427"/>
      <c r="HYA3" s="427"/>
      <c r="HYB3" s="427"/>
      <c r="HYC3" s="427"/>
      <c r="HYD3" s="427"/>
      <c r="HYE3" s="427"/>
      <c r="HYF3" s="427"/>
      <c r="HYG3" s="427"/>
      <c r="HYH3" s="427"/>
      <c r="HYI3" s="427"/>
      <c r="HYJ3" s="427"/>
      <c r="HYK3" s="427"/>
      <c r="HYL3" s="427"/>
      <c r="HYM3" s="427"/>
      <c r="HYN3" s="427"/>
      <c r="HYO3" s="427"/>
      <c r="HYP3" s="427"/>
      <c r="HYQ3" s="427"/>
      <c r="HYR3" s="427"/>
      <c r="HYS3" s="427"/>
      <c r="HYT3" s="427"/>
      <c r="HYU3" s="427"/>
      <c r="HYV3" s="427"/>
      <c r="HYW3" s="427"/>
      <c r="HYX3" s="427"/>
      <c r="HYY3" s="427"/>
      <c r="HYZ3" s="427"/>
      <c r="HZA3" s="427"/>
      <c r="HZB3" s="427"/>
      <c r="HZC3" s="427"/>
      <c r="HZD3" s="427"/>
      <c r="HZE3" s="427"/>
      <c r="HZF3" s="427"/>
      <c r="HZG3" s="427"/>
      <c r="HZH3" s="427"/>
      <c r="HZI3" s="427"/>
      <c r="HZJ3" s="427"/>
      <c r="HZK3" s="427"/>
      <c r="HZL3" s="427"/>
      <c r="HZM3" s="427"/>
      <c r="HZN3" s="427"/>
      <c r="HZO3" s="427"/>
      <c r="HZP3" s="427"/>
      <c r="HZQ3" s="427"/>
      <c r="HZR3" s="427"/>
      <c r="HZS3" s="427"/>
      <c r="HZT3" s="427"/>
      <c r="HZU3" s="427"/>
      <c r="HZV3" s="427"/>
      <c r="HZW3" s="427"/>
      <c r="HZX3" s="427"/>
      <c r="HZY3" s="427"/>
      <c r="HZZ3" s="427"/>
      <c r="IAA3" s="427"/>
      <c r="IAB3" s="427"/>
      <c r="IAC3" s="427"/>
      <c r="IAD3" s="427"/>
      <c r="IAE3" s="427"/>
      <c r="IAF3" s="427"/>
      <c r="IAG3" s="427"/>
      <c r="IAH3" s="427"/>
      <c r="IAI3" s="427"/>
      <c r="IAJ3" s="427"/>
      <c r="IAK3" s="427"/>
      <c r="IAL3" s="427"/>
      <c r="IAM3" s="427"/>
      <c r="IAN3" s="427"/>
      <c r="IAO3" s="427"/>
      <c r="IAP3" s="427"/>
      <c r="IAQ3" s="427"/>
      <c r="IAR3" s="427"/>
      <c r="IAS3" s="427"/>
      <c r="IAT3" s="427"/>
      <c r="IAU3" s="427"/>
      <c r="IAV3" s="427"/>
      <c r="IAW3" s="427"/>
      <c r="IAX3" s="427"/>
      <c r="IAY3" s="427"/>
      <c r="IAZ3" s="427"/>
      <c r="IBA3" s="427"/>
      <c r="IBB3" s="427"/>
      <c r="IBC3" s="427"/>
      <c r="IBD3" s="427"/>
      <c r="IBE3" s="427"/>
      <c r="IBF3" s="427"/>
      <c r="IBG3" s="427"/>
      <c r="IBH3" s="427"/>
      <c r="IBI3" s="427"/>
      <c r="IBJ3" s="427"/>
      <c r="IBK3" s="427"/>
      <c r="IBL3" s="427"/>
      <c r="IBM3" s="427"/>
      <c r="IBN3" s="427"/>
      <c r="IBO3" s="427"/>
      <c r="IBP3" s="427"/>
      <c r="IBQ3" s="427"/>
      <c r="IBR3" s="427"/>
      <c r="IBS3" s="427"/>
      <c r="IBT3" s="427"/>
      <c r="IBU3" s="427"/>
      <c r="IBV3" s="427"/>
      <c r="IBW3" s="427"/>
      <c r="IBX3" s="427"/>
      <c r="IBY3" s="427"/>
      <c r="IBZ3" s="427"/>
      <c r="ICA3" s="427"/>
      <c r="ICB3" s="427"/>
      <c r="ICC3" s="427"/>
      <c r="ICD3" s="427"/>
      <c r="ICE3" s="427"/>
      <c r="ICF3" s="427"/>
      <c r="ICG3" s="427"/>
      <c r="ICH3" s="427"/>
      <c r="ICI3" s="427"/>
      <c r="ICJ3" s="427"/>
      <c r="ICK3" s="427"/>
      <c r="ICL3" s="427"/>
      <c r="ICM3" s="427"/>
      <c r="ICN3" s="427"/>
      <c r="ICO3" s="427"/>
      <c r="ICP3" s="427"/>
      <c r="ICQ3" s="427"/>
      <c r="ICR3" s="427"/>
      <c r="ICS3" s="427"/>
      <c r="ICT3" s="427"/>
      <c r="ICU3" s="427"/>
      <c r="ICV3" s="427"/>
      <c r="ICW3" s="427"/>
      <c r="ICX3" s="427"/>
      <c r="ICY3" s="427"/>
      <c r="ICZ3" s="427"/>
      <c r="IDA3" s="427"/>
      <c r="IDB3" s="427"/>
      <c r="IDC3" s="427"/>
      <c r="IDD3" s="427"/>
      <c r="IDE3" s="427"/>
      <c r="IDF3" s="427"/>
      <c r="IDG3" s="427"/>
      <c r="IDH3" s="427"/>
      <c r="IDI3" s="427"/>
      <c r="IDJ3" s="427"/>
      <c r="IDK3" s="427"/>
      <c r="IDL3" s="427"/>
      <c r="IDM3" s="427"/>
      <c r="IDN3" s="427"/>
      <c r="IDO3" s="427"/>
      <c r="IDP3" s="427"/>
      <c r="IDQ3" s="427"/>
      <c r="IDR3" s="427"/>
      <c r="IDS3" s="427"/>
      <c r="IDT3" s="427"/>
      <c r="IDU3" s="427"/>
      <c r="IDV3" s="427"/>
      <c r="IDW3" s="427"/>
      <c r="IDX3" s="427"/>
      <c r="IDY3" s="427"/>
      <c r="IDZ3" s="427"/>
      <c r="IEA3" s="427"/>
      <c r="IEB3" s="427"/>
      <c r="IEC3" s="427"/>
      <c r="IED3" s="427"/>
      <c r="IEE3" s="427"/>
      <c r="IEF3" s="427"/>
      <c r="IEG3" s="427"/>
      <c r="IEH3" s="427"/>
      <c r="IEI3" s="427"/>
      <c r="IEJ3" s="427"/>
      <c r="IEK3" s="427"/>
      <c r="IEL3" s="427"/>
      <c r="IEM3" s="427"/>
      <c r="IEN3" s="427"/>
      <c r="IEO3" s="427"/>
      <c r="IEP3" s="427"/>
      <c r="IEQ3" s="427"/>
      <c r="IER3" s="427"/>
      <c r="IES3" s="427"/>
      <c r="IET3" s="427"/>
      <c r="IEU3" s="427"/>
      <c r="IEV3" s="427"/>
      <c r="IEW3" s="427"/>
      <c r="IEX3" s="427"/>
      <c r="IEY3" s="427"/>
      <c r="IEZ3" s="427"/>
      <c r="IFA3" s="427"/>
      <c r="IFB3" s="427"/>
      <c r="IFC3" s="427"/>
      <c r="IFD3" s="427"/>
      <c r="IFE3" s="427"/>
      <c r="IFF3" s="427"/>
      <c r="IFG3" s="427"/>
      <c r="IFH3" s="427"/>
      <c r="IFI3" s="427"/>
      <c r="IFJ3" s="427"/>
      <c r="IFK3" s="427"/>
      <c r="IFL3" s="427"/>
      <c r="IFM3" s="427"/>
      <c r="IFN3" s="427"/>
      <c r="IFO3" s="427"/>
      <c r="IFP3" s="427"/>
      <c r="IFQ3" s="427"/>
      <c r="IFR3" s="427"/>
      <c r="IFS3" s="427"/>
      <c r="IFT3" s="427"/>
      <c r="IFU3" s="427"/>
      <c r="IFV3" s="427"/>
      <c r="IFW3" s="427"/>
      <c r="IFX3" s="427"/>
      <c r="IFY3" s="427"/>
      <c r="IFZ3" s="427"/>
      <c r="IGA3" s="427"/>
      <c r="IGB3" s="427"/>
      <c r="IGC3" s="427"/>
      <c r="IGD3" s="427"/>
      <c r="IGE3" s="427"/>
      <c r="IGF3" s="427"/>
      <c r="IGG3" s="427"/>
      <c r="IGH3" s="427"/>
      <c r="IGI3" s="427"/>
      <c r="IGJ3" s="427"/>
      <c r="IGK3" s="427"/>
      <c r="IGL3" s="427"/>
      <c r="IGM3" s="427"/>
      <c r="IGN3" s="427"/>
      <c r="IGO3" s="427"/>
      <c r="IGP3" s="427"/>
      <c r="IGQ3" s="427"/>
      <c r="IGR3" s="427"/>
      <c r="IGS3" s="427"/>
      <c r="IGT3" s="427"/>
      <c r="IGU3" s="427"/>
      <c r="IGV3" s="427"/>
      <c r="IGW3" s="427"/>
      <c r="IGX3" s="427"/>
      <c r="IGY3" s="427"/>
      <c r="IGZ3" s="427"/>
      <c r="IHA3" s="427"/>
      <c r="IHB3" s="427"/>
      <c r="IHC3" s="427"/>
      <c r="IHD3" s="427"/>
      <c r="IHE3" s="427"/>
      <c r="IHF3" s="427"/>
      <c r="IHG3" s="427"/>
      <c r="IHH3" s="427"/>
      <c r="IHI3" s="427"/>
      <c r="IHJ3" s="427"/>
      <c r="IHK3" s="427"/>
      <c r="IHL3" s="427"/>
      <c r="IHM3" s="427"/>
      <c r="IHN3" s="427"/>
      <c r="IHO3" s="427"/>
      <c r="IHP3" s="427"/>
      <c r="IHQ3" s="427"/>
      <c r="IHR3" s="427"/>
      <c r="IHS3" s="427"/>
      <c r="IHT3" s="427"/>
      <c r="IHU3" s="427"/>
      <c r="IHV3" s="427"/>
      <c r="IHW3" s="427"/>
      <c r="IHX3" s="427"/>
      <c r="IHY3" s="427"/>
      <c r="IHZ3" s="427"/>
      <c r="IIA3" s="427"/>
      <c r="IIB3" s="427"/>
      <c r="IIC3" s="427"/>
      <c r="IID3" s="427"/>
      <c r="IIE3" s="427"/>
      <c r="IIF3" s="427"/>
      <c r="IIG3" s="427"/>
      <c r="IIH3" s="427"/>
      <c r="III3" s="427"/>
      <c r="IIJ3" s="427"/>
      <c r="IIK3" s="427"/>
      <c r="IIL3" s="427"/>
      <c r="IIM3" s="427"/>
      <c r="IIN3" s="427"/>
      <c r="IIO3" s="427"/>
      <c r="IIP3" s="427"/>
      <c r="IIQ3" s="427"/>
      <c r="IIR3" s="427"/>
      <c r="IIS3" s="427"/>
      <c r="IIT3" s="427"/>
      <c r="IIU3" s="427"/>
      <c r="IIV3" s="427"/>
      <c r="IIW3" s="427"/>
      <c r="IIX3" s="427"/>
      <c r="IIY3" s="427"/>
      <c r="IIZ3" s="427"/>
      <c r="IJA3" s="427"/>
      <c r="IJB3" s="427"/>
      <c r="IJC3" s="427"/>
      <c r="IJD3" s="427"/>
      <c r="IJE3" s="427"/>
      <c r="IJF3" s="427"/>
      <c r="IJG3" s="427"/>
      <c r="IJH3" s="427"/>
      <c r="IJI3" s="427"/>
      <c r="IJJ3" s="427"/>
      <c r="IJK3" s="427"/>
      <c r="IJL3" s="427"/>
      <c r="IJM3" s="427"/>
      <c r="IJN3" s="427"/>
      <c r="IJO3" s="427"/>
      <c r="IJP3" s="427"/>
      <c r="IJQ3" s="427"/>
      <c r="IJR3" s="427"/>
      <c r="IJS3" s="427"/>
      <c r="IJT3" s="427"/>
      <c r="IJU3" s="427"/>
      <c r="IJV3" s="427"/>
      <c r="IJW3" s="427"/>
      <c r="IJX3" s="427"/>
      <c r="IJY3" s="427"/>
      <c r="IJZ3" s="427"/>
      <c r="IKA3" s="427"/>
      <c r="IKB3" s="427"/>
      <c r="IKC3" s="427"/>
      <c r="IKD3" s="427"/>
      <c r="IKE3" s="427"/>
      <c r="IKF3" s="427"/>
      <c r="IKG3" s="427"/>
      <c r="IKH3" s="427"/>
      <c r="IKI3" s="427"/>
      <c r="IKJ3" s="427"/>
      <c r="IKK3" s="427"/>
      <c r="IKL3" s="427"/>
      <c r="IKM3" s="427"/>
      <c r="IKN3" s="427"/>
      <c r="IKO3" s="427"/>
      <c r="IKP3" s="427"/>
      <c r="IKQ3" s="427"/>
      <c r="IKR3" s="427"/>
      <c r="IKS3" s="427"/>
      <c r="IKT3" s="427"/>
      <c r="IKU3" s="427"/>
      <c r="IKV3" s="427"/>
      <c r="IKW3" s="427"/>
      <c r="IKX3" s="427"/>
      <c r="IKY3" s="427"/>
      <c r="IKZ3" s="427"/>
      <c r="ILA3" s="427"/>
      <c r="ILB3" s="427"/>
      <c r="ILC3" s="427"/>
      <c r="ILD3" s="427"/>
      <c r="ILE3" s="427"/>
      <c r="ILF3" s="427"/>
      <c r="ILG3" s="427"/>
      <c r="ILH3" s="427"/>
      <c r="ILI3" s="427"/>
      <c r="ILJ3" s="427"/>
      <c r="ILK3" s="427"/>
      <c r="ILL3" s="427"/>
      <c r="ILM3" s="427"/>
      <c r="ILN3" s="427"/>
      <c r="ILO3" s="427"/>
      <c r="ILP3" s="427"/>
      <c r="ILQ3" s="427"/>
      <c r="ILR3" s="427"/>
      <c r="ILS3" s="427"/>
      <c r="ILT3" s="427"/>
      <c r="ILU3" s="427"/>
      <c r="ILV3" s="427"/>
      <c r="ILW3" s="427"/>
      <c r="ILX3" s="427"/>
      <c r="ILY3" s="427"/>
      <c r="ILZ3" s="427"/>
      <c r="IMA3" s="427"/>
      <c r="IMB3" s="427"/>
      <c r="IMC3" s="427"/>
      <c r="IMD3" s="427"/>
      <c r="IME3" s="427"/>
      <c r="IMF3" s="427"/>
      <c r="IMG3" s="427"/>
      <c r="IMH3" s="427"/>
      <c r="IMI3" s="427"/>
      <c r="IMJ3" s="427"/>
      <c r="IMK3" s="427"/>
      <c r="IML3" s="427"/>
      <c r="IMM3" s="427"/>
      <c r="IMN3" s="427"/>
      <c r="IMO3" s="427"/>
      <c r="IMP3" s="427"/>
      <c r="IMQ3" s="427"/>
      <c r="IMR3" s="427"/>
      <c r="IMS3" s="427"/>
      <c r="IMT3" s="427"/>
      <c r="IMU3" s="427"/>
      <c r="IMV3" s="427"/>
      <c r="IMW3" s="427"/>
      <c r="IMX3" s="427"/>
      <c r="IMY3" s="427"/>
      <c r="IMZ3" s="427"/>
      <c r="INA3" s="427"/>
      <c r="INB3" s="427"/>
      <c r="INC3" s="427"/>
      <c r="IND3" s="427"/>
      <c r="INE3" s="427"/>
      <c r="INF3" s="427"/>
      <c r="ING3" s="427"/>
      <c r="INH3" s="427"/>
      <c r="INI3" s="427"/>
      <c r="INJ3" s="427"/>
      <c r="INK3" s="427"/>
      <c r="INL3" s="427"/>
      <c r="INM3" s="427"/>
      <c r="INN3" s="427"/>
      <c r="INO3" s="427"/>
      <c r="INP3" s="427"/>
      <c r="INQ3" s="427"/>
      <c r="INR3" s="427"/>
      <c r="INS3" s="427"/>
      <c r="INT3" s="427"/>
      <c r="INU3" s="427"/>
      <c r="INV3" s="427"/>
      <c r="INW3" s="427"/>
      <c r="INX3" s="427"/>
      <c r="INY3" s="427"/>
      <c r="INZ3" s="427"/>
      <c r="IOA3" s="427"/>
      <c r="IOB3" s="427"/>
      <c r="IOC3" s="427"/>
      <c r="IOD3" s="427"/>
      <c r="IOE3" s="427"/>
      <c r="IOF3" s="427"/>
      <c r="IOG3" s="427"/>
      <c r="IOH3" s="427"/>
      <c r="IOI3" s="427"/>
      <c r="IOJ3" s="427"/>
      <c r="IOK3" s="427"/>
      <c r="IOL3" s="427"/>
      <c r="IOM3" s="427"/>
      <c r="ION3" s="427"/>
      <c r="IOO3" s="427"/>
      <c r="IOP3" s="427"/>
      <c r="IOQ3" s="427"/>
      <c r="IOR3" s="427"/>
      <c r="IOS3" s="427"/>
      <c r="IOT3" s="427"/>
      <c r="IOU3" s="427"/>
      <c r="IOV3" s="427"/>
      <c r="IOW3" s="427"/>
      <c r="IOX3" s="427"/>
      <c r="IOY3" s="427"/>
      <c r="IOZ3" s="427"/>
      <c r="IPA3" s="427"/>
      <c r="IPB3" s="427"/>
      <c r="IPC3" s="427"/>
      <c r="IPD3" s="427"/>
      <c r="IPE3" s="427"/>
      <c r="IPF3" s="427"/>
      <c r="IPG3" s="427"/>
      <c r="IPH3" s="427"/>
      <c r="IPI3" s="427"/>
      <c r="IPJ3" s="427"/>
      <c r="IPK3" s="427"/>
      <c r="IPL3" s="427"/>
      <c r="IPM3" s="427"/>
      <c r="IPN3" s="427"/>
      <c r="IPO3" s="427"/>
      <c r="IPP3" s="427"/>
      <c r="IPQ3" s="427"/>
      <c r="IPR3" s="427"/>
      <c r="IPS3" s="427"/>
      <c r="IPT3" s="427"/>
      <c r="IPU3" s="427"/>
      <c r="IPV3" s="427"/>
      <c r="IPW3" s="427"/>
      <c r="IPX3" s="427"/>
      <c r="IPY3" s="427"/>
      <c r="IPZ3" s="427"/>
      <c r="IQA3" s="427"/>
      <c r="IQB3" s="427"/>
      <c r="IQC3" s="427"/>
      <c r="IQD3" s="427"/>
      <c r="IQE3" s="427"/>
      <c r="IQF3" s="427"/>
      <c r="IQG3" s="427"/>
      <c r="IQH3" s="427"/>
      <c r="IQI3" s="427"/>
      <c r="IQJ3" s="427"/>
      <c r="IQK3" s="427"/>
      <c r="IQL3" s="427"/>
      <c r="IQM3" s="427"/>
      <c r="IQN3" s="427"/>
      <c r="IQO3" s="427"/>
      <c r="IQP3" s="427"/>
      <c r="IQQ3" s="427"/>
      <c r="IQR3" s="427"/>
      <c r="IQS3" s="427"/>
      <c r="IQT3" s="427"/>
      <c r="IQU3" s="427"/>
      <c r="IQV3" s="427"/>
      <c r="IQW3" s="427"/>
      <c r="IQX3" s="427"/>
      <c r="IQY3" s="427"/>
      <c r="IQZ3" s="427"/>
      <c r="IRA3" s="427"/>
      <c r="IRB3" s="427"/>
      <c r="IRC3" s="427"/>
      <c r="IRD3" s="427"/>
      <c r="IRE3" s="427"/>
      <c r="IRF3" s="427"/>
      <c r="IRG3" s="427"/>
      <c r="IRH3" s="427"/>
      <c r="IRI3" s="427"/>
      <c r="IRJ3" s="427"/>
      <c r="IRK3" s="427"/>
      <c r="IRL3" s="427"/>
      <c r="IRM3" s="427"/>
      <c r="IRN3" s="427"/>
      <c r="IRO3" s="427"/>
      <c r="IRP3" s="427"/>
      <c r="IRQ3" s="427"/>
      <c r="IRR3" s="427"/>
      <c r="IRS3" s="427"/>
      <c r="IRT3" s="427"/>
      <c r="IRU3" s="427"/>
      <c r="IRV3" s="427"/>
      <c r="IRW3" s="427"/>
      <c r="IRX3" s="427"/>
      <c r="IRY3" s="427"/>
      <c r="IRZ3" s="427"/>
      <c r="ISA3" s="427"/>
      <c r="ISB3" s="427"/>
      <c r="ISC3" s="427"/>
      <c r="ISD3" s="427"/>
      <c r="ISE3" s="427"/>
      <c r="ISF3" s="427"/>
      <c r="ISG3" s="427"/>
      <c r="ISH3" s="427"/>
      <c r="ISI3" s="427"/>
      <c r="ISJ3" s="427"/>
      <c r="ISK3" s="427"/>
      <c r="ISL3" s="427"/>
      <c r="ISM3" s="427"/>
      <c r="ISN3" s="427"/>
      <c r="ISO3" s="427"/>
      <c r="ISP3" s="427"/>
      <c r="ISQ3" s="427"/>
      <c r="ISR3" s="427"/>
      <c r="ISS3" s="427"/>
      <c r="IST3" s="427"/>
      <c r="ISU3" s="427"/>
      <c r="ISV3" s="427"/>
      <c r="ISW3" s="427"/>
      <c r="ISX3" s="427"/>
      <c r="ISY3" s="427"/>
      <c r="ISZ3" s="427"/>
      <c r="ITA3" s="427"/>
      <c r="ITB3" s="427"/>
      <c r="ITC3" s="427"/>
      <c r="ITD3" s="427"/>
      <c r="ITE3" s="427"/>
      <c r="ITF3" s="427"/>
      <c r="ITG3" s="427"/>
      <c r="ITH3" s="427"/>
      <c r="ITI3" s="427"/>
      <c r="ITJ3" s="427"/>
      <c r="ITK3" s="427"/>
      <c r="ITL3" s="427"/>
      <c r="ITM3" s="427"/>
      <c r="ITN3" s="427"/>
      <c r="ITO3" s="427"/>
      <c r="ITP3" s="427"/>
      <c r="ITQ3" s="427"/>
      <c r="ITR3" s="427"/>
      <c r="ITS3" s="427"/>
      <c r="ITT3" s="427"/>
      <c r="ITU3" s="427"/>
      <c r="ITV3" s="427"/>
      <c r="ITW3" s="427"/>
      <c r="ITX3" s="427"/>
      <c r="ITY3" s="427"/>
      <c r="ITZ3" s="427"/>
      <c r="IUA3" s="427"/>
      <c r="IUB3" s="427"/>
      <c r="IUC3" s="427"/>
      <c r="IUD3" s="427"/>
      <c r="IUE3" s="427"/>
      <c r="IUF3" s="427"/>
      <c r="IUG3" s="427"/>
      <c r="IUH3" s="427"/>
      <c r="IUI3" s="427"/>
      <c r="IUJ3" s="427"/>
      <c r="IUK3" s="427"/>
      <c r="IUL3" s="427"/>
      <c r="IUM3" s="427"/>
      <c r="IUN3" s="427"/>
      <c r="IUO3" s="427"/>
      <c r="IUP3" s="427"/>
      <c r="IUQ3" s="427"/>
      <c r="IUR3" s="427"/>
      <c r="IUS3" s="427"/>
      <c r="IUT3" s="427"/>
      <c r="IUU3" s="427"/>
      <c r="IUV3" s="427"/>
      <c r="IUW3" s="427"/>
      <c r="IUX3" s="427"/>
      <c r="IUY3" s="427"/>
      <c r="IUZ3" s="427"/>
      <c r="IVA3" s="427"/>
      <c r="IVB3" s="427"/>
      <c r="IVC3" s="427"/>
      <c r="IVD3" s="427"/>
      <c r="IVE3" s="427"/>
      <c r="IVF3" s="427"/>
      <c r="IVG3" s="427"/>
      <c r="IVH3" s="427"/>
      <c r="IVI3" s="427"/>
      <c r="IVJ3" s="427"/>
      <c r="IVK3" s="427"/>
      <c r="IVL3" s="427"/>
      <c r="IVM3" s="427"/>
      <c r="IVN3" s="427"/>
      <c r="IVO3" s="427"/>
      <c r="IVP3" s="427"/>
      <c r="IVQ3" s="427"/>
      <c r="IVR3" s="427"/>
      <c r="IVS3" s="427"/>
      <c r="IVT3" s="427"/>
      <c r="IVU3" s="427"/>
      <c r="IVV3" s="427"/>
      <c r="IVW3" s="427"/>
      <c r="IVX3" s="427"/>
      <c r="IVY3" s="427"/>
      <c r="IVZ3" s="427"/>
      <c r="IWA3" s="427"/>
      <c r="IWB3" s="427"/>
      <c r="IWC3" s="427"/>
      <c r="IWD3" s="427"/>
      <c r="IWE3" s="427"/>
      <c r="IWF3" s="427"/>
      <c r="IWG3" s="427"/>
      <c r="IWH3" s="427"/>
      <c r="IWI3" s="427"/>
      <c r="IWJ3" s="427"/>
      <c r="IWK3" s="427"/>
      <c r="IWL3" s="427"/>
      <c r="IWM3" s="427"/>
      <c r="IWN3" s="427"/>
      <c r="IWO3" s="427"/>
      <c r="IWP3" s="427"/>
      <c r="IWQ3" s="427"/>
      <c r="IWR3" s="427"/>
      <c r="IWS3" s="427"/>
      <c r="IWT3" s="427"/>
      <c r="IWU3" s="427"/>
      <c r="IWV3" s="427"/>
      <c r="IWW3" s="427"/>
      <c r="IWX3" s="427"/>
      <c r="IWY3" s="427"/>
      <c r="IWZ3" s="427"/>
      <c r="IXA3" s="427"/>
      <c r="IXB3" s="427"/>
      <c r="IXC3" s="427"/>
      <c r="IXD3" s="427"/>
      <c r="IXE3" s="427"/>
      <c r="IXF3" s="427"/>
      <c r="IXG3" s="427"/>
      <c r="IXH3" s="427"/>
      <c r="IXI3" s="427"/>
      <c r="IXJ3" s="427"/>
      <c r="IXK3" s="427"/>
      <c r="IXL3" s="427"/>
      <c r="IXM3" s="427"/>
      <c r="IXN3" s="427"/>
      <c r="IXO3" s="427"/>
      <c r="IXP3" s="427"/>
      <c r="IXQ3" s="427"/>
      <c r="IXR3" s="427"/>
      <c r="IXS3" s="427"/>
      <c r="IXT3" s="427"/>
      <c r="IXU3" s="427"/>
      <c r="IXV3" s="427"/>
      <c r="IXW3" s="427"/>
      <c r="IXX3" s="427"/>
      <c r="IXY3" s="427"/>
      <c r="IXZ3" s="427"/>
      <c r="IYA3" s="427"/>
      <c r="IYB3" s="427"/>
      <c r="IYC3" s="427"/>
      <c r="IYD3" s="427"/>
      <c r="IYE3" s="427"/>
      <c r="IYF3" s="427"/>
      <c r="IYG3" s="427"/>
      <c r="IYH3" s="427"/>
      <c r="IYI3" s="427"/>
      <c r="IYJ3" s="427"/>
      <c r="IYK3" s="427"/>
      <c r="IYL3" s="427"/>
      <c r="IYM3" s="427"/>
      <c r="IYN3" s="427"/>
      <c r="IYO3" s="427"/>
      <c r="IYP3" s="427"/>
      <c r="IYQ3" s="427"/>
      <c r="IYR3" s="427"/>
      <c r="IYS3" s="427"/>
      <c r="IYT3" s="427"/>
      <c r="IYU3" s="427"/>
      <c r="IYV3" s="427"/>
      <c r="IYW3" s="427"/>
      <c r="IYX3" s="427"/>
      <c r="IYY3" s="427"/>
      <c r="IYZ3" s="427"/>
      <c r="IZA3" s="427"/>
      <c r="IZB3" s="427"/>
      <c r="IZC3" s="427"/>
      <c r="IZD3" s="427"/>
      <c r="IZE3" s="427"/>
      <c r="IZF3" s="427"/>
      <c r="IZG3" s="427"/>
      <c r="IZH3" s="427"/>
      <c r="IZI3" s="427"/>
      <c r="IZJ3" s="427"/>
      <c r="IZK3" s="427"/>
      <c r="IZL3" s="427"/>
      <c r="IZM3" s="427"/>
      <c r="IZN3" s="427"/>
      <c r="IZO3" s="427"/>
      <c r="IZP3" s="427"/>
      <c r="IZQ3" s="427"/>
      <c r="IZR3" s="427"/>
      <c r="IZS3" s="427"/>
      <c r="IZT3" s="427"/>
      <c r="IZU3" s="427"/>
      <c r="IZV3" s="427"/>
      <c r="IZW3" s="427"/>
      <c r="IZX3" s="427"/>
      <c r="IZY3" s="427"/>
      <c r="IZZ3" s="427"/>
      <c r="JAA3" s="427"/>
      <c r="JAB3" s="427"/>
      <c r="JAC3" s="427"/>
      <c r="JAD3" s="427"/>
      <c r="JAE3" s="427"/>
      <c r="JAF3" s="427"/>
      <c r="JAG3" s="427"/>
      <c r="JAH3" s="427"/>
      <c r="JAI3" s="427"/>
      <c r="JAJ3" s="427"/>
      <c r="JAK3" s="427"/>
      <c r="JAL3" s="427"/>
      <c r="JAM3" s="427"/>
      <c r="JAN3" s="427"/>
      <c r="JAO3" s="427"/>
      <c r="JAP3" s="427"/>
      <c r="JAQ3" s="427"/>
      <c r="JAR3" s="427"/>
      <c r="JAS3" s="427"/>
      <c r="JAT3" s="427"/>
      <c r="JAU3" s="427"/>
      <c r="JAV3" s="427"/>
      <c r="JAW3" s="427"/>
      <c r="JAX3" s="427"/>
      <c r="JAY3" s="427"/>
      <c r="JAZ3" s="427"/>
      <c r="JBA3" s="427"/>
      <c r="JBB3" s="427"/>
      <c r="JBC3" s="427"/>
      <c r="JBD3" s="427"/>
      <c r="JBE3" s="427"/>
      <c r="JBF3" s="427"/>
      <c r="JBG3" s="427"/>
      <c r="JBH3" s="427"/>
      <c r="JBI3" s="427"/>
      <c r="JBJ3" s="427"/>
      <c r="JBK3" s="427"/>
      <c r="JBL3" s="427"/>
      <c r="JBM3" s="427"/>
      <c r="JBN3" s="427"/>
      <c r="JBO3" s="427"/>
      <c r="JBP3" s="427"/>
      <c r="JBQ3" s="427"/>
      <c r="JBR3" s="427"/>
      <c r="JBS3" s="427"/>
      <c r="JBT3" s="427"/>
      <c r="JBU3" s="427"/>
      <c r="JBV3" s="427"/>
      <c r="JBW3" s="427"/>
      <c r="JBX3" s="427"/>
      <c r="JBY3" s="427"/>
      <c r="JBZ3" s="427"/>
      <c r="JCA3" s="427"/>
      <c r="JCB3" s="427"/>
      <c r="JCC3" s="427"/>
      <c r="JCD3" s="427"/>
      <c r="JCE3" s="427"/>
      <c r="JCF3" s="427"/>
      <c r="JCG3" s="427"/>
      <c r="JCH3" s="427"/>
      <c r="JCI3" s="427"/>
      <c r="JCJ3" s="427"/>
      <c r="JCK3" s="427"/>
      <c r="JCL3" s="427"/>
      <c r="JCM3" s="427"/>
      <c r="JCN3" s="427"/>
      <c r="JCO3" s="427"/>
      <c r="JCP3" s="427"/>
      <c r="JCQ3" s="427"/>
      <c r="JCR3" s="427"/>
      <c r="JCS3" s="427"/>
      <c r="JCT3" s="427"/>
      <c r="JCU3" s="427"/>
      <c r="JCV3" s="427"/>
      <c r="JCW3" s="427"/>
      <c r="JCX3" s="427"/>
      <c r="JCY3" s="427"/>
      <c r="JCZ3" s="427"/>
      <c r="JDA3" s="427"/>
      <c r="JDB3" s="427"/>
      <c r="JDC3" s="427"/>
      <c r="JDD3" s="427"/>
      <c r="JDE3" s="427"/>
      <c r="JDF3" s="427"/>
      <c r="JDG3" s="427"/>
      <c r="JDH3" s="427"/>
      <c r="JDI3" s="427"/>
      <c r="JDJ3" s="427"/>
      <c r="JDK3" s="427"/>
      <c r="JDL3" s="427"/>
      <c r="JDM3" s="427"/>
      <c r="JDN3" s="427"/>
      <c r="JDO3" s="427"/>
      <c r="JDP3" s="427"/>
      <c r="JDQ3" s="427"/>
      <c r="JDR3" s="427"/>
      <c r="JDS3" s="427"/>
      <c r="JDT3" s="427"/>
      <c r="JDU3" s="427"/>
      <c r="JDV3" s="427"/>
      <c r="JDW3" s="427"/>
      <c r="JDX3" s="427"/>
      <c r="JDY3" s="427"/>
      <c r="JDZ3" s="427"/>
      <c r="JEA3" s="427"/>
      <c r="JEB3" s="427"/>
      <c r="JEC3" s="427"/>
      <c r="JED3" s="427"/>
      <c r="JEE3" s="427"/>
      <c r="JEF3" s="427"/>
      <c r="JEG3" s="427"/>
      <c r="JEH3" s="427"/>
      <c r="JEI3" s="427"/>
      <c r="JEJ3" s="427"/>
      <c r="JEK3" s="427"/>
      <c r="JEL3" s="427"/>
      <c r="JEM3" s="427"/>
      <c r="JEN3" s="427"/>
      <c r="JEO3" s="427"/>
      <c r="JEP3" s="427"/>
      <c r="JEQ3" s="427"/>
      <c r="JER3" s="427"/>
      <c r="JES3" s="427"/>
      <c r="JET3" s="427"/>
      <c r="JEU3" s="427"/>
      <c r="JEV3" s="427"/>
      <c r="JEW3" s="427"/>
      <c r="JEX3" s="427"/>
      <c r="JEY3" s="427"/>
      <c r="JEZ3" s="427"/>
      <c r="JFA3" s="427"/>
      <c r="JFB3" s="427"/>
      <c r="JFC3" s="427"/>
      <c r="JFD3" s="427"/>
      <c r="JFE3" s="427"/>
      <c r="JFF3" s="427"/>
      <c r="JFG3" s="427"/>
      <c r="JFH3" s="427"/>
      <c r="JFI3" s="427"/>
      <c r="JFJ3" s="427"/>
      <c r="JFK3" s="427"/>
      <c r="JFL3" s="427"/>
      <c r="JFM3" s="427"/>
      <c r="JFN3" s="427"/>
      <c r="JFO3" s="427"/>
      <c r="JFP3" s="427"/>
      <c r="JFQ3" s="427"/>
      <c r="JFR3" s="427"/>
      <c r="JFS3" s="427"/>
      <c r="JFT3" s="427"/>
      <c r="JFU3" s="427"/>
      <c r="JFV3" s="427"/>
      <c r="JFW3" s="427"/>
      <c r="JFX3" s="427"/>
      <c r="JFY3" s="427"/>
      <c r="JFZ3" s="427"/>
      <c r="JGA3" s="427"/>
      <c r="JGB3" s="427"/>
      <c r="JGC3" s="427"/>
      <c r="JGD3" s="427"/>
      <c r="JGE3" s="427"/>
      <c r="JGF3" s="427"/>
      <c r="JGG3" s="427"/>
      <c r="JGH3" s="427"/>
      <c r="JGI3" s="427"/>
      <c r="JGJ3" s="427"/>
      <c r="JGK3" s="427"/>
      <c r="JGL3" s="427"/>
      <c r="JGM3" s="427"/>
      <c r="JGN3" s="427"/>
      <c r="JGO3" s="427"/>
      <c r="JGP3" s="427"/>
      <c r="JGQ3" s="427"/>
      <c r="JGR3" s="427"/>
      <c r="JGS3" s="427"/>
      <c r="JGT3" s="427"/>
      <c r="JGU3" s="427"/>
      <c r="JGV3" s="427"/>
      <c r="JGW3" s="427"/>
      <c r="JGX3" s="427"/>
      <c r="JGY3" s="427"/>
      <c r="JGZ3" s="427"/>
      <c r="JHA3" s="427"/>
      <c r="JHB3" s="427"/>
      <c r="JHC3" s="427"/>
      <c r="JHD3" s="427"/>
      <c r="JHE3" s="427"/>
      <c r="JHF3" s="427"/>
      <c r="JHG3" s="427"/>
      <c r="JHH3" s="427"/>
      <c r="JHI3" s="427"/>
      <c r="JHJ3" s="427"/>
      <c r="JHK3" s="427"/>
      <c r="JHL3" s="427"/>
      <c r="JHM3" s="427"/>
      <c r="JHN3" s="427"/>
      <c r="JHO3" s="427"/>
      <c r="JHP3" s="427"/>
      <c r="JHQ3" s="427"/>
      <c r="JHR3" s="427"/>
      <c r="JHS3" s="427"/>
      <c r="JHT3" s="427"/>
      <c r="JHU3" s="427"/>
      <c r="JHV3" s="427"/>
      <c r="JHW3" s="427"/>
      <c r="JHX3" s="427"/>
      <c r="JHY3" s="427"/>
      <c r="JHZ3" s="427"/>
      <c r="JIA3" s="427"/>
      <c r="JIB3" s="427"/>
      <c r="JIC3" s="427"/>
      <c r="JID3" s="427"/>
      <c r="JIE3" s="427"/>
      <c r="JIF3" s="427"/>
      <c r="JIG3" s="427"/>
      <c r="JIH3" s="427"/>
      <c r="JII3" s="427"/>
      <c r="JIJ3" s="427"/>
      <c r="JIK3" s="427"/>
      <c r="JIL3" s="427"/>
      <c r="JIM3" s="427"/>
      <c r="JIN3" s="427"/>
      <c r="JIO3" s="427"/>
      <c r="JIP3" s="427"/>
      <c r="JIQ3" s="427"/>
      <c r="JIR3" s="427"/>
      <c r="JIS3" s="427"/>
      <c r="JIT3" s="427"/>
      <c r="JIU3" s="427"/>
      <c r="JIV3" s="427"/>
      <c r="JIW3" s="427"/>
      <c r="JIX3" s="427"/>
      <c r="JIY3" s="427"/>
      <c r="JIZ3" s="427"/>
      <c r="JJA3" s="427"/>
      <c r="JJB3" s="427"/>
      <c r="JJC3" s="427"/>
      <c r="JJD3" s="427"/>
      <c r="JJE3" s="427"/>
      <c r="JJF3" s="427"/>
      <c r="JJG3" s="427"/>
      <c r="JJH3" s="427"/>
      <c r="JJI3" s="427"/>
      <c r="JJJ3" s="427"/>
      <c r="JJK3" s="427"/>
      <c r="JJL3" s="427"/>
      <c r="JJM3" s="427"/>
      <c r="JJN3" s="427"/>
      <c r="JJO3" s="427"/>
      <c r="JJP3" s="427"/>
      <c r="JJQ3" s="427"/>
      <c r="JJR3" s="427"/>
      <c r="JJS3" s="427"/>
      <c r="JJT3" s="427"/>
      <c r="JJU3" s="427"/>
      <c r="JJV3" s="427"/>
      <c r="JJW3" s="427"/>
      <c r="JJX3" s="427"/>
      <c r="JJY3" s="427"/>
      <c r="JJZ3" s="427"/>
      <c r="JKA3" s="427"/>
      <c r="JKB3" s="427"/>
      <c r="JKC3" s="427"/>
      <c r="JKD3" s="427"/>
      <c r="JKE3" s="427"/>
      <c r="JKF3" s="427"/>
      <c r="JKG3" s="427"/>
      <c r="JKH3" s="427"/>
      <c r="JKI3" s="427"/>
      <c r="JKJ3" s="427"/>
      <c r="JKK3" s="427"/>
      <c r="JKL3" s="427"/>
      <c r="JKM3" s="427"/>
      <c r="JKN3" s="427"/>
      <c r="JKO3" s="427"/>
      <c r="JKP3" s="427"/>
      <c r="JKQ3" s="427"/>
      <c r="JKR3" s="427"/>
      <c r="JKS3" s="427"/>
      <c r="JKT3" s="427"/>
      <c r="JKU3" s="427"/>
      <c r="JKV3" s="427"/>
      <c r="JKW3" s="427"/>
      <c r="JKX3" s="427"/>
      <c r="JKY3" s="427"/>
      <c r="JKZ3" s="427"/>
      <c r="JLA3" s="427"/>
      <c r="JLB3" s="427"/>
      <c r="JLC3" s="427"/>
      <c r="JLD3" s="427"/>
      <c r="JLE3" s="427"/>
      <c r="JLF3" s="427"/>
      <c r="JLG3" s="427"/>
      <c r="JLH3" s="427"/>
      <c r="JLI3" s="427"/>
      <c r="JLJ3" s="427"/>
      <c r="JLK3" s="427"/>
      <c r="JLL3" s="427"/>
      <c r="JLM3" s="427"/>
      <c r="JLN3" s="427"/>
      <c r="JLO3" s="427"/>
      <c r="JLP3" s="427"/>
      <c r="JLQ3" s="427"/>
      <c r="JLR3" s="427"/>
      <c r="JLS3" s="427"/>
      <c r="JLT3" s="427"/>
      <c r="JLU3" s="427"/>
      <c r="JLV3" s="427"/>
      <c r="JLW3" s="427"/>
      <c r="JLX3" s="427"/>
      <c r="JLY3" s="427"/>
      <c r="JLZ3" s="427"/>
      <c r="JMA3" s="427"/>
      <c r="JMB3" s="427"/>
      <c r="JMC3" s="427"/>
      <c r="JMD3" s="427"/>
      <c r="JME3" s="427"/>
      <c r="JMF3" s="427"/>
      <c r="JMG3" s="427"/>
      <c r="JMH3" s="427"/>
      <c r="JMI3" s="427"/>
      <c r="JMJ3" s="427"/>
      <c r="JMK3" s="427"/>
      <c r="JML3" s="427"/>
      <c r="JMM3" s="427"/>
      <c r="JMN3" s="427"/>
      <c r="JMO3" s="427"/>
      <c r="JMP3" s="427"/>
      <c r="JMQ3" s="427"/>
      <c r="JMR3" s="427"/>
      <c r="JMS3" s="427"/>
      <c r="JMT3" s="427"/>
      <c r="JMU3" s="427"/>
      <c r="JMV3" s="427"/>
      <c r="JMW3" s="427"/>
      <c r="JMX3" s="427"/>
      <c r="JMY3" s="427"/>
      <c r="JMZ3" s="427"/>
      <c r="JNA3" s="427"/>
      <c r="JNB3" s="427"/>
      <c r="JNC3" s="427"/>
      <c r="JND3" s="427"/>
      <c r="JNE3" s="427"/>
      <c r="JNF3" s="427"/>
      <c r="JNG3" s="427"/>
      <c r="JNH3" s="427"/>
      <c r="JNI3" s="427"/>
      <c r="JNJ3" s="427"/>
      <c r="JNK3" s="427"/>
      <c r="JNL3" s="427"/>
      <c r="JNM3" s="427"/>
      <c r="JNN3" s="427"/>
      <c r="JNO3" s="427"/>
      <c r="JNP3" s="427"/>
      <c r="JNQ3" s="427"/>
      <c r="JNR3" s="427"/>
      <c r="JNS3" s="427"/>
      <c r="JNT3" s="427"/>
      <c r="JNU3" s="427"/>
      <c r="JNV3" s="427"/>
      <c r="JNW3" s="427"/>
      <c r="JNX3" s="427"/>
      <c r="JNY3" s="427"/>
      <c r="JNZ3" s="427"/>
      <c r="JOA3" s="427"/>
      <c r="JOB3" s="427"/>
      <c r="JOC3" s="427"/>
      <c r="JOD3" s="427"/>
      <c r="JOE3" s="427"/>
      <c r="JOF3" s="427"/>
      <c r="JOG3" s="427"/>
      <c r="JOH3" s="427"/>
      <c r="JOI3" s="427"/>
      <c r="JOJ3" s="427"/>
      <c r="JOK3" s="427"/>
      <c r="JOL3" s="427"/>
      <c r="JOM3" s="427"/>
      <c r="JON3" s="427"/>
      <c r="JOO3" s="427"/>
      <c r="JOP3" s="427"/>
      <c r="JOQ3" s="427"/>
      <c r="JOR3" s="427"/>
      <c r="JOS3" s="427"/>
      <c r="JOT3" s="427"/>
      <c r="JOU3" s="427"/>
      <c r="JOV3" s="427"/>
      <c r="JOW3" s="427"/>
      <c r="JOX3" s="427"/>
      <c r="JOY3" s="427"/>
      <c r="JOZ3" s="427"/>
      <c r="JPA3" s="427"/>
      <c r="JPB3" s="427"/>
      <c r="JPC3" s="427"/>
      <c r="JPD3" s="427"/>
      <c r="JPE3" s="427"/>
      <c r="JPF3" s="427"/>
      <c r="JPG3" s="427"/>
      <c r="JPH3" s="427"/>
      <c r="JPI3" s="427"/>
      <c r="JPJ3" s="427"/>
      <c r="JPK3" s="427"/>
      <c r="JPL3" s="427"/>
      <c r="JPM3" s="427"/>
      <c r="JPN3" s="427"/>
      <c r="JPO3" s="427"/>
      <c r="JPP3" s="427"/>
      <c r="JPQ3" s="427"/>
      <c r="JPR3" s="427"/>
      <c r="JPS3" s="427"/>
      <c r="JPT3" s="427"/>
      <c r="JPU3" s="427"/>
      <c r="JPV3" s="427"/>
      <c r="JPW3" s="427"/>
      <c r="JPX3" s="427"/>
      <c r="JPY3" s="427"/>
      <c r="JPZ3" s="427"/>
      <c r="JQA3" s="427"/>
      <c r="JQB3" s="427"/>
      <c r="JQC3" s="427"/>
      <c r="JQD3" s="427"/>
      <c r="JQE3" s="427"/>
      <c r="JQF3" s="427"/>
      <c r="JQG3" s="427"/>
      <c r="JQH3" s="427"/>
      <c r="JQI3" s="427"/>
      <c r="JQJ3" s="427"/>
      <c r="JQK3" s="427"/>
      <c r="JQL3" s="427"/>
      <c r="JQM3" s="427"/>
      <c r="JQN3" s="427"/>
      <c r="JQO3" s="427"/>
      <c r="JQP3" s="427"/>
      <c r="JQQ3" s="427"/>
      <c r="JQR3" s="427"/>
      <c r="JQS3" s="427"/>
      <c r="JQT3" s="427"/>
      <c r="JQU3" s="427"/>
      <c r="JQV3" s="427"/>
      <c r="JQW3" s="427"/>
      <c r="JQX3" s="427"/>
      <c r="JQY3" s="427"/>
      <c r="JQZ3" s="427"/>
      <c r="JRA3" s="427"/>
      <c r="JRB3" s="427"/>
      <c r="JRC3" s="427"/>
      <c r="JRD3" s="427"/>
      <c r="JRE3" s="427"/>
      <c r="JRF3" s="427"/>
      <c r="JRG3" s="427"/>
      <c r="JRH3" s="427"/>
      <c r="JRI3" s="427"/>
      <c r="JRJ3" s="427"/>
      <c r="JRK3" s="427"/>
      <c r="JRL3" s="427"/>
      <c r="JRM3" s="427"/>
      <c r="JRN3" s="427"/>
      <c r="JRO3" s="427"/>
      <c r="JRP3" s="427"/>
      <c r="JRQ3" s="427"/>
      <c r="JRR3" s="427"/>
      <c r="JRS3" s="427"/>
      <c r="JRT3" s="427"/>
      <c r="JRU3" s="427"/>
      <c r="JRV3" s="427"/>
      <c r="JRW3" s="427"/>
      <c r="JRX3" s="427"/>
      <c r="JRY3" s="427"/>
      <c r="JRZ3" s="427"/>
      <c r="JSA3" s="427"/>
      <c r="JSB3" s="427"/>
      <c r="JSC3" s="427"/>
      <c r="JSD3" s="427"/>
      <c r="JSE3" s="427"/>
      <c r="JSF3" s="427"/>
      <c r="JSG3" s="427"/>
      <c r="JSH3" s="427"/>
      <c r="JSI3" s="427"/>
      <c r="JSJ3" s="427"/>
      <c r="JSK3" s="427"/>
      <c r="JSL3" s="427"/>
      <c r="JSM3" s="427"/>
      <c r="JSN3" s="427"/>
      <c r="JSO3" s="427"/>
      <c r="JSP3" s="427"/>
      <c r="JSQ3" s="427"/>
      <c r="JSR3" s="427"/>
      <c r="JSS3" s="427"/>
      <c r="JST3" s="427"/>
      <c r="JSU3" s="427"/>
      <c r="JSV3" s="427"/>
      <c r="JSW3" s="427"/>
      <c r="JSX3" s="427"/>
      <c r="JSY3" s="427"/>
      <c r="JSZ3" s="427"/>
      <c r="JTA3" s="427"/>
      <c r="JTB3" s="427"/>
      <c r="JTC3" s="427"/>
      <c r="JTD3" s="427"/>
      <c r="JTE3" s="427"/>
      <c r="JTF3" s="427"/>
      <c r="JTG3" s="427"/>
      <c r="JTH3" s="427"/>
      <c r="JTI3" s="427"/>
      <c r="JTJ3" s="427"/>
      <c r="JTK3" s="427"/>
      <c r="JTL3" s="427"/>
      <c r="JTM3" s="427"/>
      <c r="JTN3" s="427"/>
      <c r="JTO3" s="427"/>
      <c r="JTP3" s="427"/>
      <c r="JTQ3" s="427"/>
      <c r="JTR3" s="427"/>
      <c r="JTS3" s="427"/>
      <c r="JTT3" s="427"/>
      <c r="JTU3" s="427"/>
      <c r="JTV3" s="427"/>
      <c r="JTW3" s="427"/>
      <c r="JTX3" s="427"/>
      <c r="JTY3" s="427"/>
      <c r="JTZ3" s="427"/>
      <c r="JUA3" s="427"/>
      <c r="JUB3" s="427"/>
      <c r="JUC3" s="427"/>
      <c r="JUD3" s="427"/>
      <c r="JUE3" s="427"/>
      <c r="JUF3" s="427"/>
      <c r="JUG3" s="427"/>
      <c r="JUH3" s="427"/>
      <c r="JUI3" s="427"/>
      <c r="JUJ3" s="427"/>
      <c r="JUK3" s="427"/>
      <c r="JUL3" s="427"/>
      <c r="JUM3" s="427"/>
      <c r="JUN3" s="427"/>
      <c r="JUO3" s="427"/>
      <c r="JUP3" s="427"/>
      <c r="JUQ3" s="427"/>
      <c r="JUR3" s="427"/>
      <c r="JUS3" s="427"/>
      <c r="JUT3" s="427"/>
      <c r="JUU3" s="427"/>
      <c r="JUV3" s="427"/>
      <c r="JUW3" s="427"/>
      <c r="JUX3" s="427"/>
      <c r="JUY3" s="427"/>
      <c r="JUZ3" s="427"/>
      <c r="JVA3" s="427"/>
      <c r="JVB3" s="427"/>
      <c r="JVC3" s="427"/>
      <c r="JVD3" s="427"/>
      <c r="JVE3" s="427"/>
      <c r="JVF3" s="427"/>
      <c r="JVG3" s="427"/>
      <c r="JVH3" s="427"/>
      <c r="JVI3" s="427"/>
      <c r="JVJ3" s="427"/>
      <c r="JVK3" s="427"/>
      <c r="JVL3" s="427"/>
      <c r="JVM3" s="427"/>
      <c r="JVN3" s="427"/>
      <c r="JVO3" s="427"/>
      <c r="JVP3" s="427"/>
      <c r="JVQ3" s="427"/>
      <c r="JVR3" s="427"/>
      <c r="JVS3" s="427"/>
      <c r="JVT3" s="427"/>
      <c r="JVU3" s="427"/>
      <c r="JVV3" s="427"/>
      <c r="JVW3" s="427"/>
      <c r="JVX3" s="427"/>
      <c r="JVY3" s="427"/>
      <c r="JVZ3" s="427"/>
      <c r="JWA3" s="427"/>
      <c r="JWB3" s="427"/>
      <c r="JWC3" s="427"/>
      <c r="JWD3" s="427"/>
      <c r="JWE3" s="427"/>
      <c r="JWF3" s="427"/>
      <c r="JWG3" s="427"/>
      <c r="JWH3" s="427"/>
      <c r="JWI3" s="427"/>
      <c r="JWJ3" s="427"/>
      <c r="JWK3" s="427"/>
      <c r="JWL3" s="427"/>
      <c r="JWM3" s="427"/>
      <c r="JWN3" s="427"/>
      <c r="JWO3" s="427"/>
      <c r="JWP3" s="427"/>
      <c r="JWQ3" s="427"/>
      <c r="JWR3" s="427"/>
      <c r="JWS3" s="427"/>
      <c r="JWT3" s="427"/>
      <c r="JWU3" s="427"/>
      <c r="JWV3" s="427"/>
      <c r="JWW3" s="427"/>
      <c r="JWX3" s="427"/>
      <c r="JWY3" s="427"/>
      <c r="JWZ3" s="427"/>
      <c r="JXA3" s="427"/>
      <c r="JXB3" s="427"/>
      <c r="JXC3" s="427"/>
      <c r="JXD3" s="427"/>
      <c r="JXE3" s="427"/>
      <c r="JXF3" s="427"/>
      <c r="JXG3" s="427"/>
      <c r="JXH3" s="427"/>
      <c r="JXI3" s="427"/>
      <c r="JXJ3" s="427"/>
      <c r="JXK3" s="427"/>
      <c r="JXL3" s="427"/>
      <c r="JXM3" s="427"/>
      <c r="JXN3" s="427"/>
      <c r="JXO3" s="427"/>
      <c r="JXP3" s="427"/>
      <c r="JXQ3" s="427"/>
      <c r="JXR3" s="427"/>
      <c r="JXS3" s="427"/>
      <c r="JXT3" s="427"/>
      <c r="JXU3" s="427"/>
      <c r="JXV3" s="427"/>
      <c r="JXW3" s="427"/>
      <c r="JXX3" s="427"/>
      <c r="JXY3" s="427"/>
      <c r="JXZ3" s="427"/>
      <c r="JYA3" s="427"/>
      <c r="JYB3" s="427"/>
      <c r="JYC3" s="427"/>
      <c r="JYD3" s="427"/>
      <c r="JYE3" s="427"/>
      <c r="JYF3" s="427"/>
      <c r="JYG3" s="427"/>
      <c r="JYH3" s="427"/>
      <c r="JYI3" s="427"/>
      <c r="JYJ3" s="427"/>
      <c r="JYK3" s="427"/>
      <c r="JYL3" s="427"/>
      <c r="JYM3" s="427"/>
      <c r="JYN3" s="427"/>
      <c r="JYO3" s="427"/>
      <c r="JYP3" s="427"/>
      <c r="JYQ3" s="427"/>
      <c r="JYR3" s="427"/>
      <c r="JYS3" s="427"/>
      <c r="JYT3" s="427"/>
      <c r="JYU3" s="427"/>
      <c r="JYV3" s="427"/>
      <c r="JYW3" s="427"/>
      <c r="JYX3" s="427"/>
      <c r="JYY3" s="427"/>
      <c r="JYZ3" s="427"/>
      <c r="JZA3" s="427"/>
      <c r="JZB3" s="427"/>
      <c r="JZC3" s="427"/>
      <c r="JZD3" s="427"/>
      <c r="JZE3" s="427"/>
      <c r="JZF3" s="427"/>
      <c r="JZG3" s="427"/>
      <c r="JZH3" s="427"/>
      <c r="JZI3" s="427"/>
      <c r="JZJ3" s="427"/>
      <c r="JZK3" s="427"/>
      <c r="JZL3" s="427"/>
      <c r="JZM3" s="427"/>
      <c r="JZN3" s="427"/>
      <c r="JZO3" s="427"/>
      <c r="JZP3" s="427"/>
      <c r="JZQ3" s="427"/>
      <c r="JZR3" s="427"/>
      <c r="JZS3" s="427"/>
      <c r="JZT3" s="427"/>
      <c r="JZU3" s="427"/>
      <c r="JZV3" s="427"/>
      <c r="JZW3" s="427"/>
      <c r="JZX3" s="427"/>
      <c r="JZY3" s="427"/>
      <c r="JZZ3" s="427"/>
      <c r="KAA3" s="427"/>
      <c r="KAB3" s="427"/>
      <c r="KAC3" s="427"/>
      <c r="KAD3" s="427"/>
      <c r="KAE3" s="427"/>
      <c r="KAF3" s="427"/>
      <c r="KAG3" s="427"/>
      <c r="KAH3" s="427"/>
      <c r="KAI3" s="427"/>
      <c r="KAJ3" s="427"/>
      <c r="KAK3" s="427"/>
      <c r="KAL3" s="427"/>
      <c r="KAM3" s="427"/>
      <c r="KAN3" s="427"/>
      <c r="KAO3" s="427"/>
      <c r="KAP3" s="427"/>
      <c r="KAQ3" s="427"/>
      <c r="KAR3" s="427"/>
      <c r="KAS3" s="427"/>
      <c r="KAT3" s="427"/>
      <c r="KAU3" s="427"/>
      <c r="KAV3" s="427"/>
      <c r="KAW3" s="427"/>
      <c r="KAX3" s="427"/>
      <c r="KAY3" s="427"/>
      <c r="KAZ3" s="427"/>
      <c r="KBA3" s="427"/>
      <c r="KBB3" s="427"/>
      <c r="KBC3" s="427"/>
      <c r="KBD3" s="427"/>
      <c r="KBE3" s="427"/>
      <c r="KBF3" s="427"/>
      <c r="KBG3" s="427"/>
      <c r="KBH3" s="427"/>
      <c r="KBI3" s="427"/>
      <c r="KBJ3" s="427"/>
      <c r="KBK3" s="427"/>
      <c r="KBL3" s="427"/>
      <c r="KBM3" s="427"/>
      <c r="KBN3" s="427"/>
      <c r="KBO3" s="427"/>
      <c r="KBP3" s="427"/>
      <c r="KBQ3" s="427"/>
      <c r="KBR3" s="427"/>
      <c r="KBS3" s="427"/>
      <c r="KBT3" s="427"/>
      <c r="KBU3" s="427"/>
      <c r="KBV3" s="427"/>
      <c r="KBW3" s="427"/>
      <c r="KBX3" s="427"/>
      <c r="KBY3" s="427"/>
      <c r="KBZ3" s="427"/>
      <c r="KCA3" s="427"/>
      <c r="KCB3" s="427"/>
      <c r="KCC3" s="427"/>
      <c r="KCD3" s="427"/>
      <c r="KCE3" s="427"/>
      <c r="KCF3" s="427"/>
      <c r="KCG3" s="427"/>
      <c r="KCH3" s="427"/>
      <c r="KCI3" s="427"/>
      <c r="KCJ3" s="427"/>
      <c r="KCK3" s="427"/>
      <c r="KCL3" s="427"/>
      <c r="KCM3" s="427"/>
      <c r="KCN3" s="427"/>
      <c r="KCO3" s="427"/>
      <c r="KCP3" s="427"/>
      <c r="KCQ3" s="427"/>
      <c r="KCR3" s="427"/>
      <c r="KCS3" s="427"/>
      <c r="KCT3" s="427"/>
      <c r="KCU3" s="427"/>
      <c r="KCV3" s="427"/>
      <c r="KCW3" s="427"/>
      <c r="KCX3" s="427"/>
      <c r="KCY3" s="427"/>
      <c r="KCZ3" s="427"/>
      <c r="KDA3" s="427"/>
      <c r="KDB3" s="427"/>
      <c r="KDC3" s="427"/>
      <c r="KDD3" s="427"/>
      <c r="KDE3" s="427"/>
      <c r="KDF3" s="427"/>
      <c r="KDG3" s="427"/>
      <c r="KDH3" s="427"/>
      <c r="KDI3" s="427"/>
      <c r="KDJ3" s="427"/>
      <c r="KDK3" s="427"/>
      <c r="KDL3" s="427"/>
      <c r="KDM3" s="427"/>
      <c r="KDN3" s="427"/>
      <c r="KDO3" s="427"/>
      <c r="KDP3" s="427"/>
      <c r="KDQ3" s="427"/>
      <c r="KDR3" s="427"/>
      <c r="KDS3" s="427"/>
      <c r="KDT3" s="427"/>
      <c r="KDU3" s="427"/>
      <c r="KDV3" s="427"/>
      <c r="KDW3" s="427"/>
      <c r="KDX3" s="427"/>
      <c r="KDY3" s="427"/>
      <c r="KDZ3" s="427"/>
      <c r="KEA3" s="427"/>
      <c r="KEB3" s="427"/>
      <c r="KEC3" s="427"/>
      <c r="KED3" s="427"/>
      <c r="KEE3" s="427"/>
      <c r="KEF3" s="427"/>
      <c r="KEG3" s="427"/>
      <c r="KEH3" s="427"/>
      <c r="KEI3" s="427"/>
      <c r="KEJ3" s="427"/>
      <c r="KEK3" s="427"/>
      <c r="KEL3" s="427"/>
      <c r="KEM3" s="427"/>
      <c r="KEN3" s="427"/>
      <c r="KEO3" s="427"/>
      <c r="KEP3" s="427"/>
      <c r="KEQ3" s="427"/>
      <c r="KER3" s="427"/>
      <c r="KES3" s="427"/>
      <c r="KET3" s="427"/>
      <c r="KEU3" s="427"/>
      <c r="KEV3" s="427"/>
      <c r="KEW3" s="427"/>
      <c r="KEX3" s="427"/>
      <c r="KEY3" s="427"/>
      <c r="KEZ3" s="427"/>
      <c r="KFA3" s="427"/>
      <c r="KFB3" s="427"/>
      <c r="KFC3" s="427"/>
      <c r="KFD3" s="427"/>
      <c r="KFE3" s="427"/>
      <c r="KFF3" s="427"/>
      <c r="KFG3" s="427"/>
      <c r="KFH3" s="427"/>
      <c r="KFI3" s="427"/>
      <c r="KFJ3" s="427"/>
      <c r="KFK3" s="427"/>
      <c r="KFL3" s="427"/>
      <c r="KFM3" s="427"/>
      <c r="KFN3" s="427"/>
      <c r="KFO3" s="427"/>
      <c r="KFP3" s="427"/>
      <c r="KFQ3" s="427"/>
      <c r="KFR3" s="427"/>
      <c r="KFS3" s="427"/>
      <c r="KFT3" s="427"/>
      <c r="KFU3" s="427"/>
      <c r="KFV3" s="427"/>
      <c r="KFW3" s="427"/>
      <c r="KFX3" s="427"/>
      <c r="KFY3" s="427"/>
      <c r="KFZ3" s="427"/>
      <c r="KGA3" s="427"/>
      <c r="KGB3" s="427"/>
      <c r="KGC3" s="427"/>
      <c r="KGD3" s="427"/>
      <c r="KGE3" s="427"/>
      <c r="KGF3" s="427"/>
      <c r="KGG3" s="427"/>
      <c r="KGH3" s="427"/>
      <c r="KGI3" s="427"/>
      <c r="KGJ3" s="427"/>
      <c r="KGK3" s="427"/>
      <c r="KGL3" s="427"/>
      <c r="KGM3" s="427"/>
      <c r="KGN3" s="427"/>
      <c r="KGO3" s="427"/>
      <c r="KGP3" s="427"/>
      <c r="KGQ3" s="427"/>
      <c r="KGR3" s="427"/>
      <c r="KGS3" s="427"/>
      <c r="KGT3" s="427"/>
      <c r="KGU3" s="427"/>
      <c r="KGV3" s="427"/>
      <c r="KGW3" s="427"/>
      <c r="KGX3" s="427"/>
      <c r="KGY3" s="427"/>
      <c r="KGZ3" s="427"/>
      <c r="KHA3" s="427"/>
      <c r="KHB3" s="427"/>
      <c r="KHC3" s="427"/>
      <c r="KHD3" s="427"/>
      <c r="KHE3" s="427"/>
      <c r="KHF3" s="427"/>
      <c r="KHG3" s="427"/>
      <c r="KHH3" s="427"/>
      <c r="KHI3" s="427"/>
      <c r="KHJ3" s="427"/>
      <c r="KHK3" s="427"/>
      <c r="KHL3" s="427"/>
      <c r="KHM3" s="427"/>
      <c r="KHN3" s="427"/>
      <c r="KHO3" s="427"/>
      <c r="KHP3" s="427"/>
      <c r="KHQ3" s="427"/>
      <c r="KHR3" s="427"/>
      <c r="KHS3" s="427"/>
      <c r="KHT3" s="427"/>
      <c r="KHU3" s="427"/>
      <c r="KHV3" s="427"/>
      <c r="KHW3" s="427"/>
      <c r="KHX3" s="427"/>
      <c r="KHY3" s="427"/>
      <c r="KHZ3" s="427"/>
      <c r="KIA3" s="427"/>
      <c r="KIB3" s="427"/>
      <c r="KIC3" s="427"/>
      <c r="KID3" s="427"/>
      <c r="KIE3" s="427"/>
      <c r="KIF3" s="427"/>
      <c r="KIG3" s="427"/>
      <c r="KIH3" s="427"/>
      <c r="KII3" s="427"/>
      <c r="KIJ3" s="427"/>
      <c r="KIK3" s="427"/>
      <c r="KIL3" s="427"/>
      <c r="KIM3" s="427"/>
      <c r="KIN3" s="427"/>
      <c r="KIO3" s="427"/>
      <c r="KIP3" s="427"/>
      <c r="KIQ3" s="427"/>
      <c r="KIR3" s="427"/>
      <c r="KIS3" s="427"/>
      <c r="KIT3" s="427"/>
      <c r="KIU3" s="427"/>
      <c r="KIV3" s="427"/>
      <c r="KIW3" s="427"/>
      <c r="KIX3" s="427"/>
      <c r="KIY3" s="427"/>
      <c r="KIZ3" s="427"/>
      <c r="KJA3" s="427"/>
      <c r="KJB3" s="427"/>
      <c r="KJC3" s="427"/>
      <c r="KJD3" s="427"/>
      <c r="KJE3" s="427"/>
      <c r="KJF3" s="427"/>
      <c r="KJG3" s="427"/>
      <c r="KJH3" s="427"/>
      <c r="KJI3" s="427"/>
      <c r="KJJ3" s="427"/>
      <c r="KJK3" s="427"/>
      <c r="KJL3" s="427"/>
      <c r="KJM3" s="427"/>
      <c r="KJN3" s="427"/>
      <c r="KJO3" s="427"/>
      <c r="KJP3" s="427"/>
      <c r="KJQ3" s="427"/>
      <c r="KJR3" s="427"/>
      <c r="KJS3" s="427"/>
      <c r="KJT3" s="427"/>
      <c r="KJU3" s="427"/>
      <c r="KJV3" s="427"/>
      <c r="KJW3" s="427"/>
      <c r="KJX3" s="427"/>
      <c r="KJY3" s="427"/>
      <c r="KJZ3" s="427"/>
      <c r="KKA3" s="427"/>
      <c r="KKB3" s="427"/>
      <c r="KKC3" s="427"/>
      <c r="KKD3" s="427"/>
      <c r="KKE3" s="427"/>
      <c r="KKF3" s="427"/>
      <c r="KKG3" s="427"/>
      <c r="KKH3" s="427"/>
      <c r="KKI3" s="427"/>
      <c r="KKJ3" s="427"/>
      <c r="KKK3" s="427"/>
      <c r="KKL3" s="427"/>
      <c r="KKM3" s="427"/>
      <c r="KKN3" s="427"/>
      <c r="KKO3" s="427"/>
      <c r="KKP3" s="427"/>
      <c r="KKQ3" s="427"/>
      <c r="KKR3" s="427"/>
      <c r="KKS3" s="427"/>
      <c r="KKT3" s="427"/>
      <c r="KKU3" s="427"/>
      <c r="KKV3" s="427"/>
      <c r="KKW3" s="427"/>
      <c r="KKX3" s="427"/>
      <c r="KKY3" s="427"/>
      <c r="KKZ3" s="427"/>
      <c r="KLA3" s="427"/>
      <c r="KLB3" s="427"/>
      <c r="KLC3" s="427"/>
      <c r="KLD3" s="427"/>
      <c r="KLE3" s="427"/>
      <c r="KLF3" s="427"/>
      <c r="KLG3" s="427"/>
      <c r="KLH3" s="427"/>
      <c r="KLI3" s="427"/>
      <c r="KLJ3" s="427"/>
      <c r="KLK3" s="427"/>
      <c r="KLL3" s="427"/>
      <c r="KLM3" s="427"/>
      <c r="KLN3" s="427"/>
      <c r="KLO3" s="427"/>
      <c r="KLP3" s="427"/>
      <c r="KLQ3" s="427"/>
      <c r="KLR3" s="427"/>
      <c r="KLS3" s="427"/>
      <c r="KLT3" s="427"/>
      <c r="KLU3" s="427"/>
      <c r="KLV3" s="427"/>
      <c r="KLW3" s="427"/>
      <c r="KLX3" s="427"/>
      <c r="KLY3" s="427"/>
      <c r="KLZ3" s="427"/>
      <c r="KMA3" s="427"/>
      <c r="KMB3" s="427"/>
      <c r="KMC3" s="427"/>
      <c r="KMD3" s="427"/>
      <c r="KME3" s="427"/>
      <c r="KMF3" s="427"/>
      <c r="KMG3" s="427"/>
      <c r="KMH3" s="427"/>
      <c r="KMI3" s="427"/>
      <c r="KMJ3" s="427"/>
      <c r="KMK3" s="427"/>
      <c r="KML3" s="427"/>
      <c r="KMM3" s="427"/>
      <c r="KMN3" s="427"/>
      <c r="KMO3" s="427"/>
      <c r="KMP3" s="427"/>
      <c r="KMQ3" s="427"/>
      <c r="KMR3" s="427"/>
      <c r="KMS3" s="427"/>
      <c r="KMT3" s="427"/>
      <c r="KMU3" s="427"/>
      <c r="KMV3" s="427"/>
      <c r="KMW3" s="427"/>
      <c r="KMX3" s="427"/>
      <c r="KMY3" s="427"/>
      <c r="KMZ3" s="427"/>
      <c r="KNA3" s="427"/>
      <c r="KNB3" s="427"/>
      <c r="KNC3" s="427"/>
      <c r="KND3" s="427"/>
      <c r="KNE3" s="427"/>
      <c r="KNF3" s="427"/>
      <c r="KNG3" s="427"/>
      <c r="KNH3" s="427"/>
      <c r="KNI3" s="427"/>
      <c r="KNJ3" s="427"/>
      <c r="KNK3" s="427"/>
      <c r="KNL3" s="427"/>
      <c r="KNM3" s="427"/>
      <c r="KNN3" s="427"/>
      <c r="KNO3" s="427"/>
      <c r="KNP3" s="427"/>
      <c r="KNQ3" s="427"/>
      <c r="KNR3" s="427"/>
      <c r="KNS3" s="427"/>
      <c r="KNT3" s="427"/>
      <c r="KNU3" s="427"/>
      <c r="KNV3" s="427"/>
      <c r="KNW3" s="427"/>
      <c r="KNX3" s="427"/>
      <c r="KNY3" s="427"/>
      <c r="KNZ3" s="427"/>
      <c r="KOA3" s="427"/>
      <c r="KOB3" s="427"/>
      <c r="KOC3" s="427"/>
      <c r="KOD3" s="427"/>
      <c r="KOE3" s="427"/>
      <c r="KOF3" s="427"/>
      <c r="KOG3" s="427"/>
      <c r="KOH3" s="427"/>
      <c r="KOI3" s="427"/>
      <c r="KOJ3" s="427"/>
      <c r="KOK3" s="427"/>
      <c r="KOL3" s="427"/>
      <c r="KOM3" s="427"/>
      <c r="KON3" s="427"/>
      <c r="KOO3" s="427"/>
      <c r="KOP3" s="427"/>
      <c r="KOQ3" s="427"/>
      <c r="KOR3" s="427"/>
      <c r="KOS3" s="427"/>
      <c r="KOT3" s="427"/>
      <c r="KOU3" s="427"/>
      <c r="KOV3" s="427"/>
      <c r="KOW3" s="427"/>
      <c r="KOX3" s="427"/>
      <c r="KOY3" s="427"/>
      <c r="KOZ3" s="427"/>
      <c r="KPA3" s="427"/>
      <c r="KPB3" s="427"/>
      <c r="KPC3" s="427"/>
      <c r="KPD3" s="427"/>
      <c r="KPE3" s="427"/>
      <c r="KPF3" s="427"/>
      <c r="KPG3" s="427"/>
      <c r="KPH3" s="427"/>
      <c r="KPI3" s="427"/>
      <c r="KPJ3" s="427"/>
      <c r="KPK3" s="427"/>
      <c r="KPL3" s="427"/>
      <c r="KPM3" s="427"/>
      <c r="KPN3" s="427"/>
      <c r="KPO3" s="427"/>
      <c r="KPP3" s="427"/>
      <c r="KPQ3" s="427"/>
      <c r="KPR3" s="427"/>
      <c r="KPS3" s="427"/>
      <c r="KPT3" s="427"/>
      <c r="KPU3" s="427"/>
      <c r="KPV3" s="427"/>
      <c r="KPW3" s="427"/>
      <c r="KPX3" s="427"/>
      <c r="KPY3" s="427"/>
      <c r="KPZ3" s="427"/>
      <c r="KQA3" s="427"/>
      <c r="KQB3" s="427"/>
      <c r="KQC3" s="427"/>
      <c r="KQD3" s="427"/>
      <c r="KQE3" s="427"/>
      <c r="KQF3" s="427"/>
      <c r="KQG3" s="427"/>
      <c r="KQH3" s="427"/>
      <c r="KQI3" s="427"/>
      <c r="KQJ3" s="427"/>
      <c r="KQK3" s="427"/>
      <c r="KQL3" s="427"/>
      <c r="KQM3" s="427"/>
      <c r="KQN3" s="427"/>
      <c r="KQO3" s="427"/>
      <c r="KQP3" s="427"/>
      <c r="KQQ3" s="427"/>
      <c r="KQR3" s="427"/>
      <c r="KQS3" s="427"/>
      <c r="KQT3" s="427"/>
      <c r="KQU3" s="427"/>
      <c r="KQV3" s="427"/>
      <c r="KQW3" s="427"/>
      <c r="KQX3" s="427"/>
      <c r="KQY3" s="427"/>
      <c r="KQZ3" s="427"/>
      <c r="KRA3" s="427"/>
      <c r="KRB3" s="427"/>
      <c r="KRC3" s="427"/>
      <c r="KRD3" s="427"/>
      <c r="KRE3" s="427"/>
      <c r="KRF3" s="427"/>
      <c r="KRG3" s="427"/>
      <c r="KRH3" s="427"/>
      <c r="KRI3" s="427"/>
      <c r="KRJ3" s="427"/>
      <c r="KRK3" s="427"/>
      <c r="KRL3" s="427"/>
      <c r="KRM3" s="427"/>
      <c r="KRN3" s="427"/>
      <c r="KRO3" s="427"/>
      <c r="KRP3" s="427"/>
      <c r="KRQ3" s="427"/>
      <c r="KRR3" s="427"/>
      <c r="KRS3" s="427"/>
      <c r="KRT3" s="427"/>
      <c r="KRU3" s="427"/>
      <c r="KRV3" s="427"/>
      <c r="KRW3" s="427"/>
      <c r="KRX3" s="427"/>
      <c r="KRY3" s="427"/>
      <c r="KRZ3" s="427"/>
      <c r="KSA3" s="427"/>
      <c r="KSB3" s="427"/>
      <c r="KSC3" s="427"/>
      <c r="KSD3" s="427"/>
      <c r="KSE3" s="427"/>
      <c r="KSF3" s="427"/>
      <c r="KSG3" s="427"/>
      <c r="KSH3" s="427"/>
      <c r="KSI3" s="427"/>
      <c r="KSJ3" s="427"/>
      <c r="KSK3" s="427"/>
      <c r="KSL3" s="427"/>
      <c r="KSM3" s="427"/>
      <c r="KSN3" s="427"/>
      <c r="KSO3" s="427"/>
      <c r="KSP3" s="427"/>
      <c r="KSQ3" s="427"/>
      <c r="KSR3" s="427"/>
      <c r="KSS3" s="427"/>
      <c r="KST3" s="427"/>
      <c r="KSU3" s="427"/>
      <c r="KSV3" s="427"/>
      <c r="KSW3" s="427"/>
      <c r="KSX3" s="427"/>
      <c r="KSY3" s="427"/>
      <c r="KSZ3" s="427"/>
      <c r="KTA3" s="427"/>
      <c r="KTB3" s="427"/>
      <c r="KTC3" s="427"/>
      <c r="KTD3" s="427"/>
      <c r="KTE3" s="427"/>
      <c r="KTF3" s="427"/>
      <c r="KTG3" s="427"/>
      <c r="KTH3" s="427"/>
      <c r="KTI3" s="427"/>
      <c r="KTJ3" s="427"/>
      <c r="KTK3" s="427"/>
      <c r="KTL3" s="427"/>
      <c r="KTM3" s="427"/>
      <c r="KTN3" s="427"/>
      <c r="KTO3" s="427"/>
      <c r="KTP3" s="427"/>
      <c r="KTQ3" s="427"/>
      <c r="KTR3" s="427"/>
      <c r="KTS3" s="427"/>
      <c r="KTT3" s="427"/>
      <c r="KTU3" s="427"/>
      <c r="KTV3" s="427"/>
      <c r="KTW3" s="427"/>
      <c r="KTX3" s="427"/>
      <c r="KTY3" s="427"/>
      <c r="KTZ3" s="427"/>
      <c r="KUA3" s="427"/>
      <c r="KUB3" s="427"/>
      <c r="KUC3" s="427"/>
      <c r="KUD3" s="427"/>
      <c r="KUE3" s="427"/>
      <c r="KUF3" s="427"/>
      <c r="KUG3" s="427"/>
      <c r="KUH3" s="427"/>
      <c r="KUI3" s="427"/>
      <c r="KUJ3" s="427"/>
      <c r="KUK3" s="427"/>
      <c r="KUL3" s="427"/>
      <c r="KUM3" s="427"/>
      <c r="KUN3" s="427"/>
      <c r="KUO3" s="427"/>
      <c r="KUP3" s="427"/>
      <c r="KUQ3" s="427"/>
      <c r="KUR3" s="427"/>
      <c r="KUS3" s="427"/>
      <c r="KUT3" s="427"/>
      <c r="KUU3" s="427"/>
      <c r="KUV3" s="427"/>
      <c r="KUW3" s="427"/>
      <c r="KUX3" s="427"/>
      <c r="KUY3" s="427"/>
      <c r="KUZ3" s="427"/>
      <c r="KVA3" s="427"/>
      <c r="KVB3" s="427"/>
      <c r="KVC3" s="427"/>
      <c r="KVD3" s="427"/>
      <c r="KVE3" s="427"/>
      <c r="KVF3" s="427"/>
      <c r="KVG3" s="427"/>
      <c r="KVH3" s="427"/>
      <c r="KVI3" s="427"/>
      <c r="KVJ3" s="427"/>
      <c r="KVK3" s="427"/>
      <c r="KVL3" s="427"/>
      <c r="KVM3" s="427"/>
      <c r="KVN3" s="427"/>
      <c r="KVO3" s="427"/>
      <c r="KVP3" s="427"/>
      <c r="KVQ3" s="427"/>
      <c r="KVR3" s="427"/>
      <c r="KVS3" s="427"/>
      <c r="KVT3" s="427"/>
      <c r="KVU3" s="427"/>
      <c r="KVV3" s="427"/>
      <c r="KVW3" s="427"/>
      <c r="KVX3" s="427"/>
      <c r="KVY3" s="427"/>
      <c r="KVZ3" s="427"/>
      <c r="KWA3" s="427"/>
      <c r="KWB3" s="427"/>
      <c r="KWC3" s="427"/>
      <c r="KWD3" s="427"/>
      <c r="KWE3" s="427"/>
      <c r="KWF3" s="427"/>
      <c r="KWG3" s="427"/>
      <c r="KWH3" s="427"/>
      <c r="KWI3" s="427"/>
      <c r="KWJ3" s="427"/>
      <c r="KWK3" s="427"/>
      <c r="KWL3" s="427"/>
      <c r="KWM3" s="427"/>
      <c r="KWN3" s="427"/>
      <c r="KWO3" s="427"/>
      <c r="KWP3" s="427"/>
      <c r="KWQ3" s="427"/>
      <c r="KWR3" s="427"/>
      <c r="KWS3" s="427"/>
      <c r="KWT3" s="427"/>
      <c r="KWU3" s="427"/>
      <c r="KWV3" s="427"/>
      <c r="KWW3" s="427"/>
      <c r="KWX3" s="427"/>
      <c r="KWY3" s="427"/>
      <c r="KWZ3" s="427"/>
      <c r="KXA3" s="427"/>
      <c r="KXB3" s="427"/>
      <c r="KXC3" s="427"/>
      <c r="KXD3" s="427"/>
      <c r="KXE3" s="427"/>
      <c r="KXF3" s="427"/>
      <c r="KXG3" s="427"/>
      <c r="KXH3" s="427"/>
      <c r="KXI3" s="427"/>
      <c r="KXJ3" s="427"/>
      <c r="KXK3" s="427"/>
      <c r="KXL3" s="427"/>
      <c r="KXM3" s="427"/>
      <c r="KXN3" s="427"/>
      <c r="KXO3" s="427"/>
      <c r="KXP3" s="427"/>
      <c r="KXQ3" s="427"/>
      <c r="KXR3" s="427"/>
      <c r="KXS3" s="427"/>
      <c r="KXT3" s="427"/>
      <c r="KXU3" s="427"/>
      <c r="KXV3" s="427"/>
      <c r="KXW3" s="427"/>
      <c r="KXX3" s="427"/>
      <c r="KXY3" s="427"/>
      <c r="KXZ3" s="427"/>
      <c r="KYA3" s="427"/>
      <c r="KYB3" s="427"/>
      <c r="KYC3" s="427"/>
      <c r="KYD3" s="427"/>
      <c r="KYE3" s="427"/>
      <c r="KYF3" s="427"/>
      <c r="KYG3" s="427"/>
      <c r="KYH3" s="427"/>
      <c r="KYI3" s="427"/>
      <c r="KYJ3" s="427"/>
      <c r="KYK3" s="427"/>
      <c r="KYL3" s="427"/>
      <c r="KYM3" s="427"/>
      <c r="KYN3" s="427"/>
      <c r="KYO3" s="427"/>
      <c r="KYP3" s="427"/>
      <c r="KYQ3" s="427"/>
      <c r="KYR3" s="427"/>
      <c r="KYS3" s="427"/>
      <c r="KYT3" s="427"/>
      <c r="KYU3" s="427"/>
      <c r="KYV3" s="427"/>
      <c r="KYW3" s="427"/>
      <c r="KYX3" s="427"/>
      <c r="KYY3" s="427"/>
      <c r="KYZ3" s="427"/>
      <c r="KZA3" s="427"/>
      <c r="KZB3" s="427"/>
      <c r="KZC3" s="427"/>
      <c r="KZD3" s="427"/>
      <c r="KZE3" s="427"/>
      <c r="KZF3" s="427"/>
      <c r="KZG3" s="427"/>
      <c r="KZH3" s="427"/>
      <c r="KZI3" s="427"/>
      <c r="KZJ3" s="427"/>
      <c r="KZK3" s="427"/>
      <c r="KZL3" s="427"/>
      <c r="KZM3" s="427"/>
      <c r="KZN3" s="427"/>
      <c r="KZO3" s="427"/>
      <c r="KZP3" s="427"/>
      <c r="KZQ3" s="427"/>
      <c r="KZR3" s="427"/>
      <c r="KZS3" s="427"/>
      <c r="KZT3" s="427"/>
      <c r="KZU3" s="427"/>
      <c r="KZV3" s="427"/>
      <c r="KZW3" s="427"/>
      <c r="KZX3" s="427"/>
      <c r="KZY3" s="427"/>
      <c r="KZZ3" s="427"/>
      <c r="LAA3" s="427"/>
      <c r="LAB3" s="427"/>
      <c r="LAC3" s="427"/>
      <c r="LAD3" s="427"/>
      <c r="LAE3" s="427"/>
      <c r="LAF3" s="427"/>
      <c r="LAG3" s="427"/>
      <c r="LAH3" s="427"/>
      <c r="LAI3" s="427"/>
      <c r="LAJ3" s="427"/>
      <c r="LAK3" s="427"/>
      <c r="LAL3" s="427"/>
      <c r="LAM3" s="427"/>
      <c r="LAN3" s="427"/>
      <c r="LAO3" s="427"/>
      <c r="LAP3" s="427"/>
      <c r="LAQ3" s="427"/>
      <c r="LAR3" s="427"/>
      <c r="LAS3" s="427"/>
      <c r="LAT3" s="427"/>
      <c r="LAU3" s="427"/>
      <c r="LAV3" s="427"/>
      <c r="LAW3" s="427"/>
      <c r="LAX3" s="427"/>
      <c r="LAY3" s="427"/>
      <c r="LAZ3" s="427"/>
      <c r="LBA3" s="427"/>
      <c r="LBB3" s="427"/>
      <c r="LBC3" s="427"/>
      <c r="LBD3" s="427"/>
      <c r="LBE3" s="427"/>
      <c r="LBF3" s="427"/>
      <c r="LBG3" s="427"/>
      <c r="LBH3" s="427"/>
      <c r="LBI3" s="427"/>
      <c r="LBJ3" s="427"/>
      <c r="LBK3" s="427"/>
      <c r="LBL3" s="427"/>
      <c r="LBM3" s="427"/>
      <c r="LBN3" s="427"/>
      <c r="LBO3" s="427"/>
      <c r="LBP3" s="427"/>
      <c r="LBQ3" s="427"/>
      <c r="LBR3" s="427"/>
      <c r="LBS3" s="427"/>
      <c r="LBT3" s="427"/>
      <c r="LBU3" s="427"/>
      <c r="LBV3" s="427"/>
      <c r="LBW3" s="427"/>
      <c r="LBX3" s="427"/>
      <c r="LBY3" s="427"/>
      <c r="LBZ3" s="427"/>
      <c r="LCA3" s="427"/>
      <c r="LCB3" s="427"/>
      <c r="LCC3" s="427"/>
      <c r="LCD3" s="427"/>
      <c r="LCE3" s="427"/>
      <c r="LCF3" s="427"/>
      <c r="LCG3" s="427"/>
      <c r="LCH3" s="427"/>
      <c r="LCI3" s="427"/>
      <c r="LCJ3" s="427"/>
      <c r="LCK3" s="427"/>
      <c r="LCL3" s="427"/>
      <c r="LCM3" s="427"/>
      <c r="LCN3" s="427"/>
      <c r="LCO3" s="427"/>
      <c r="LCP3" s="427"/>
      <c r="LCQ3" s="427"/>
      <c r="LCR3" s="427"/>
      <c r="LCS3" s="427"/>
      <c r="LCT3" s="427"/>
      <c r="LCU3" s="427"/>
      <c r="LCV3" s="427"/>
      <c r="LCW3" s="427"/>
      <c r="LCX3" s="427"/>
      <c r="LCY3" s="427"/>
      <c r="LCZ3" s="427"/>
      <c r="LDA3" s="427"/>
      <c r="LDB3" s="427"/>
      <c r="LDC3" s="427"/>
      <c r="LDD3" s="427"/>
      <c r="LDE3" s="427"/>
      <c r="LDF3" s="427"/>
      <c r="LDG3" s="427"/>
      <c r="LDH3" s="427"/>
      <c r="LDI3" s="427"/>
      <c r="LDJ3" s="427"/>
      <c r="LDK3" s="427"/>
      <c r="LDL3" s="427"/>
      <c r="LDM3" s="427"/>
      <c r="LDN3" s="427"/>
      <c r="LDO3" s="427"/>
      <c r="LDP3" s="427"/>
      <c r="LDQ3" s="427"/>
      <c r="LDR3" s="427"/>
      <c r="LDS3" s="427"/>
      <c r="LDT3" s="427"/>
      <c r="LDU3" s="427"/>
      <c r="LDV3" s="427"/>
      <c r="LDW3" s="427"/>
      <c r="LDX3" s="427"/>
      <c r="LDY3" s="427"/>
      <c r="LDZ3" s="427"/>
      <c r="LEA3" s="427"/>
      <c r="LEB3" s="427"/>
      <c r="LEC3" s="427"/>
      <c r="LED3" s="427"/>
      <c r="LEE3" s="427"/>
      <c r="LEF3" s="427"/>
      <c r="LEG3" s="427"/>
      <c r="LEH3" s="427"/>
      <c r="LEI3" s="427"/>
      <c r="LEJ3" s="427"/>
      <c r="LEK3" s="427"/>
      <c r="LEL3" s="427"/>
      <c r="LEM3" s="427"/>
      <c r="LEN3" s="427"/>
      <c r="LEO3" s="427"/>
      <c r="LEP3" s="427"/>
      <c r="LEQ3" s="427"/>
      <c r="LER3" s="427"/>
      <c r="LES3" s="427"/>
      <c r="LET3" s="427"/>
      <c r="LEU3" s="427"/>
      <c r="LEV3" s="427"/>
      <c r="LEW3" s="427"/>
      <c r="LEX3" s="427"/>
      <c r="LEY3" s="427"/>
      <c r="LEZ3" s="427"/>
      <c r="LFA3" s="427"/>
      <c r="LFB3" s="427"/>
      <c r="LFC3" s="427"/>
      <c r="LFD3" s="427"/>
      <c r="LFE3" s="427"/>
      <c r="LFF3" s="427"/>
      <c r="LFG3" s="427"/>
      <c r="LFH3" s="427"/>
      <c r="LFI3" s="427"/>
      <c r="LFJ3" s="427"/>
      <c r="LFK3" s="427"/>
      <c r="LFL3" s="427"/>
      <c r="LFM3" s="427"/>
      <c r="LFN3" s="427"/>
      <c r="LFO3" s="427"/>
      <c r="LFP3" s="427"/>
      <c r="LFQ3" s="427"/>
      <c r="LFR3" s="427"/>
      <c r="LFS3" s="427"/>
      <c r="LFT3" s="427"/>
      <c r="LFU3" s="427"/>
      <c r="LFV3" s="427"/>
      <c r="LFW3" s="427"/>
      <c r="LFX3" s="427"/>
      <c r="LFY3" s="427"/>
      <c r="LFZ3" s="427"/>
      <c r="LGA3" s="427"/>
      <c r="LGB3" s="427"/>
      <c r="LGC3" s="427"/>
      <c r="LGD3" s="427"/>
      <c r="LGE3" s="427"/>
      <c r="LGF3" s="427"/>
      <c r="LGG3" s="427"/>
      <c r="LGH3" s="427"/>
      <c r="LGI3" s="427"/>
      <c r="LGJ3" s="427"/>
      <c r="LGK3" s="427"/>
      <c r="LGL3" s="427"/>
      <c r="LGM3" s="427"/>
      <c r="LGN3" s="427"/>
      <c r="LGO3" s="427"/>
      <c r="LGP3" s="427"/>
      <c r="LGQ3" s="427"/>
      <c r="LGR3" s="427"/>
      <c r="LGS3" s="427"/>
      <c r="LGT3" s="427"/>
      <c r="LGU3" s="427"/>
      <c r="LGV3" s="427"/>
      <c r="LGW3" s="427"/>
      <c r="LGX3" s="427"/>
      <c r="LGY3" s="427"/>
      <c r="LGZ3" s="427"/>
      <c r="LHA3" s="427"/>
      <c r="LHB3" s="427"/>
      <c r="LHC3" s="427"/>
      <c r="LHD3" s="427"/>
      <c r="LHE3" s="427"/>
      <c r="LHF3" s="427"/>
      <c r="LHG3" s="427"/>
      <c r="LHH3" s="427"/>
      <c r="LHI3" s="427"/>
      <c r="LHJ3" s="427"/>
      <c r="LHK3" s="427"/>
      <c r="LHL3" s="427"/>
      <c r="LHM3" s="427"/>
      <c r="LHN3" s="427"/>
      <c r="LHO3" s="427"/>
      <c r="LHP3" s="427"/>
      <c r="LHQ3" s="427"/>
      <c r="LHR3" s="427"/>
      <c r="LHS3" s="427"/>
      <c r="LHT3" s="427"/>
      <c r="LHU3" s="427"/>
      <c r="LHV3" s="427"/>
      <c r="LHW3" s="427"/>
      <c r="LHX3" s="427"/>
      <c r="LHY3" s="427"/>
      <c r="LHZ3" s="427"/>
      <c r="LIA3" s="427"/>
      <c r="LIB3" s="427"/>
      <c r="LIC3" s="427"/>
      <c r="LID3" s="427"/>
      <c r="LIE3" s="427"/>
      <c r="LIF3" s="427"/>
      <c r="LIG3" s="427"/>
      <c r="LIH3" s="427"/>
      <c r="LII3" s="427"/>
      <c r="LIJ3" s="427"/>
      <c r="LIK3" s="427"/>
      <c r="LIL3" s="427"/>
      <c r="LIM3" s="427"/>
      <c r="LIN3" s="427"/>
      <c r="LIO3" s="427"/>
      <c r="LIP3" s="427"/>
      <c r="LIQ3" s="427"/>
      <c r="LIR3" s="427"/>
      <c r="LIS3" s="427"/>
      <c r="LIT3" s="427"/>
      <c r="LIU3" s="427"/>
      <c r="LIV3" s="427"/>
      <c r="LIW3" s="427"/>
      <c r="LIX3" s="427"/>
      <c r="LIY3" s="427"/>
      <c r="LIZ3" s="427"/>
      <c r="LJA3" s="427"/>
      <c r="LJB3" s="427"/>
      <c r="LJC3" s="427"/>
      <c r="LJD3" s="427"/>
      <c r="LJE3" s="427"/>
      <c r="LJF3" s="427"/>
      <c r="LJG3" s="427"/>
      <c r="LJH3" s="427"/>
      <c r="LJI3" s="427"/>
      <c r="LJJ3" s="427"/>
      <c r="LJK3" s="427"/>
      <c r="LJL3" s="427"/>
      <c r="LJM3" s="427"/>
      <c r="LJN3" s="427"/>
      <c r="LJO3" s="427"/>
      <c r="LJP3" s="427"/>
      <c r="LJQ3" s="427"/>
      <c r="LJR3" s="427"/>
      <c r="LJS3" s="427"/>
      <c r="LJT3" s="427"/>
      <c r="LJU3" s="427"/>
      <c r="LJV3" s="427"/>
      <c r="LJW3" s="427"/>
      <c r="LJX3" s="427"/>
      <c r="LJY3" s="427"/>
      <c r="LJZ3" s="427"/>
      <c r="LKA3" s="427"/>
      <c r="LKB3" s="427"/>
      <c r="LKC3" s="427"/>
      <c r="LKD3" s="427"/>
      <c r="LKE3" s="427"/>
      <c r="LKF3" s="427"/>
      <c r="LKG3" s="427"/>
      <c r="LKH3" s="427"/>
      <c r="LKI3" s="427"/>
      <c r="LKJ3" s="427"/>
      <c r="LKK3" s="427"/>
      <c r="LKL3" s="427"/>
      <c r="LKM3" s="427"/>
      <c r="LKN3" s="427"/>
      <c r="LKO3" s="427"/>
      <c r="LKP3" s="427"/>
      <c r="LKQ3" s="427"/>
      <c r="LKR3" s="427"/>
      <c r="LKS3" s="427"/>
      <c r="LKT3" s="427"/>
      <c r="LKU3" s="427"/>
      <c r="LKV3" s="427"/>
      <c r="LKW3" s="427"/>
      <c r="LKX3" s="427"/>
      <c r="LKY3" s="427"/>
      <c r="LKZ3" s="427"/>
      <c r="LLA3" s="427"/>
      <c r="LLB3" s="427"/>
      <c r="LLC3" s="427"/>
      <c r="LLD3" s="427"/>
      <c r="LLE3" s="427"/>
      <c r="LLF3" s="427"/>
      <c r="LLG3" s="427"/>
      <c r="LLH3" s="427"/>
      <c r="LLI3" s="427"/>
      <c r="LLJ3" s="427"/>
      <c r="LLK3" s="427"/>
      <c r="LLL3" s="427"/>
      <c r="LLM3" s="427"/>
      <c r="LLN3" s="427"/>
      <c r="LLO3" s="427"/>
      <c r="LLP3" s="427"/>
      <c r="LLQ3" s="427"/>
      <c r="LLR3" s="427"/>
      <c r="LLS3" s="427"/>
      <c r="LLT3" s="427"/>
      <c r="LLU3" s="427"/>
      <c r="LLV3" s="427"/>
      <c r="LLW3" s="427"/>
      <c r="LLX3" s="427"/>
      <c r="LLY3" s="427"/>
      <c r="LLZ3" s="427"/>
      <c r="LMA3" s="427"/>
      <c r="LMB3" s="427"/>
      <c r="LMC3" s="427"/>
      <c r="LMD3" s="427"/>
      <c r="LME3" s="427"/>
      <c r="LMF3" s="427"/>
      <c r="LMG3" s="427"/>
      <c r="LMH3" s="427"/>
      <c r="LMI3" s="427"/>
      <c r="LMJ3" s="427"/>
      <c r="LMK3" s="427"/>
      <c r="LML3" s="427"/>
      <c r="LMM3" s="427"/>
      <c r="LMN3" s="427"/>
      <c r="LMO3" s="427"/>
      <c r="LMP3" s="427"/>
      <c r="LMQ3" s="427"/>
      <c r="LMR3" s="427"/>
      <c r="LMS3" s="427"/>
      <c r="LMT3" s="427"/>
      <c r="LMU3" s="427"/>
      <c r="LMV3" s="427"/>
      <c r="LMW3" s="427"/>
      <c r="LMX3" s="427"/>
      <c r="LMY3" s="427"/>
      <c r="LMZ3" s="427"/>
      <c r="LNA3" s="427"/>
      <c r="LNB3" s="427"/>
      <c r="LNC3" s="427"/>
      <c r="LND3" s="427"/>
      <c r="LNE3" s="427"/>
      <c r="LNF3" s="427"/>
      <c r="LNG3" s="427"/>
      <c r="LNH3" s="427"/>
      <c r="LNI3" s="427"/>
      <c r="LNJ3" s="427"/>
      <c r="LNK3" s="427"/>
      <c r="LNL3" s="427"/>
      <c r="LNM3" s="427"/>
      <c r="LNN3" s="427"/>
      <c r="LNO3" s="427"/>
      <c r="LNP3" s="427"/>
      <c r="LNQ3" s="427"/>
      <c r="LNR3" s="427"/>
      <c r="LNS3" s="427"/>
      <c r="LNT3" s="427"/>
      <c r="LNU3" s="427"/>
      <c r="LNV3" s="427"/>
      <c r="LNW3" s="427"/>
      <c r="LNX3" s="427"/>
      <c r="LNY3" s="427"/>
      <c r="LNZ3" s="427"/>
      <c r="LOA3" s="427"/>
      <c r="LOB3" s="427"/>
      <c r="LOC3" s="427"/>
      <c r="LOD3" s="427"/>
      <c r="LOE3" s="427"/>
      <c r="LOF3" s="427"/>
      <c r="LOG3" s="427"/>
      <c r="LOH3" s="427"/>
      <c r="LOI3" s="427"/>
      <c r="LOJ3" s="427"/>
      <c r="LOK3" s="427"/>
      <c r="LOL3" s="427"/>
      <c r="LOM3" s="427"/>
      <c r="LON3" s="427"/>
      <c r="LOO3" s="427"/>
      <c r="LOP3" s="427"/>
      <c r="LOQ3" s="427"/>
      <c r="LOR3" s="427"/>
      <c r="LOS3" s="427"/>
      <c r="LOT3" s="427"/>
      <c r="LOU3" s="427"/>
      <c r="LOV3" s="427"/>
      <c r="LOW3" s="427"/>
      <c r="LOX3" s="427"/>
      <c r="LOY3" s="427"/>
      <c r="LOZ3" s="427"/>
      <c r="LPA3" s="427"/>
      <c r="LPB3" s="427"/>
      <c r="LPC3" s="427"/>
      <c r="LPD3" s="427"/>
      <c r="LPE3" s="427"/>
      <c r="LPF3" s="427"/>
      <c r="LPG3" s="427"/>
      <c r="LPH3" s="427"/>
      <c r="LPI3" s="427"/>
      <c r="LPJ3" s="427"/>
      <c r="LPK3" s="427"/>
      <c r="LPL3" s="427"/>
      <c r="LPM3" s="427"/>
      <c r="LPN3" s="427"/>
      <c r="LPO3" s="427"/>
      <c r="LPP3" s="427"/>
      <c r="LPQ3" s="427"/>
      <c r="LPR3" s="427"/>
      <c r="LPS3" s="427"/>
      <c r="LPT3" s="427"/>
      <c r="LPU3" s="427"/>
      <c r="LPV3" s="427"/>
      <c r="LPW3" s="427"/>
      <c r="LPX3" s="427"/>
      <c r="LPY3" s="427"/>
      <c r="LPZ3" s="427"/>
      <c r="LQA3" s="427"/>
      <c r="LQB3" s="427"/>
      <c r="LQC3" s="427"/>
      <c r="LQD3" s="427"/>
      <c r="LQE3" s="427"/>
      <c r="LQF3" s="427"/>
      <c r="LQG3" s="427"/>
      <c r="LQH3" s="427"/>
      <c r="LQI3" s="427"/>
      <c r="LQJ3" s="427"/>
      <c r="LQK3" s="427"/>
      <c r="LQL3" s="427"/>
      <c r="LQM3" s="427"/>
      <c r="LQN3" s="427"/>
      <c r="LQO3" s="427"/>
      <c r="LQP3" s="427"/>
      <c r="LQQ3" s="427"/>
      <c r="LQR3" s="427"/>
      <c r="LQS3" s="427"/>
      <c r="LQT3" s="427"/>
      <c r="LQU3" s="427"/>
      <c r="LQV3" s="427"/>
      <c r="LQW3" s="427"/>
      <c r="LQX3" s="427"/>
      <c r="LQY3" s="427"/>
      <c r="LQZ3" s="427"/>
      <c r="LRA3" s="427"/>
      <c r="LRB3" s="427"/>
      <c r="LRC3" s="427"/>
      <c r="LRD3" s="427"/>
      <c r="LRE3" s="427"/>
      <c r="LRF3" s="427"/>
      <c r="LRG3" s="427"/>
      <c r="LRH3" s="427"/>
      <c r="LRI3" s="427"/>
      <c r="LRJ3" s="427"/>
      <c r="LRK3" s="427"/>
      <c r="LRL3" s="427"/>
      <c r="LRM3" s="427"/>
      <c r="LRN3" s="427"/>
      <c r="LRO3" s="427"/>
      <c r="LRP3" s="427"/>
      <c r="LRQ3" s="427"/>
      <c r="LRR3" s="427"/>
      <c r="LRS3" s="427"/>
      <c r="LRT3" s="427"/>
      <c r="LRU3" s="427"/>
      <c r="LRV3" s="427"/>
      <c r="LRW3" s="427"/>
      <c r="LRX3" s="427"/>
      <c r="LRY3" s="427"/>
      <c r="LRZ3" s="427"/>
      <c r="LSA3" s="427"/>
      <c r="LSB3" s="427"/>
      <c r="LSC3" s="427"/>
      <c r="LSD3" s="427"/>
      <c r="LSE3" s="427"/>
      <c r="LSF3" s="427"/>
      <c r="LSG3" s="427"/>
      <c r="LSH3" s="427"/>
      <c r="LSI3" s="427"/>
      <c r="LSJ3" s="427"/>
      <c r="LSK3" s="427"/>
      <c r="LSL3" s="427"/>
      <c r="LSM3" s="427"/>
      <c r="LSN3" s="427"/>
      <c r="LSO3" s="427"/>
      <c r="LSP3" s="427"/>
      <c r="LSQ3" s="427"/>
      <c r="LSR3" s="427"/>
      <c r="LSS3" s="427"/>
      <c r="LST3" s="427"/>
      <c r="LSU3" s="427"/>
      <c r="LSV3" s="427"/>
      <c r="LSW3" s="427"/>
      <c r="LSX3" s="427"/>
      <c r="LSY3" s="427"/>
      <c r="LSZ3" s="427"/>
      <c r="LTA3" s="427"/>
      <c r="LTB3" s="427"/>
      <c r="LTC3" s="427"/>
      <c r="LTD3" s="427"/>
      <c r="LTE3" s="427"/>
      <c r="LTF3" s="427"/>
      <c r="LTG3" s="427"/>
      <c r="LTH3" s="427"/>
      <c r="LTI3" s="427"/>
      <c r="LTJ3" s="427"/>
      <c r="LTK3" s="427"/>
      <c r="LTL3" s="427"/>
      <c r="LTM3" s="427"/>
      <c r="LTN3" s="427"/>
      <c r="LTO3" s="427"/>
      <c r="LTP3" s="427"/>
      <c r="LTQ3" s="427"/>
      <c r="LTR3" s="427"/>
      <c r="LTS3" s="427"/>
      <c r="LTT3" s="427"/>
      <c r="LTU3" s="427"/>
      <c r="LTV3" s="427"/>
      <c r="LTW3" s="427"/>
      <c r="LTX3" s="427"/>
      <c r="LTY3" s="427"/>
      <c r="LTZ3" s="427"/>
      <c r="LUA3" s="427"/>
      <c r="LUB3" s="427"/>
      <c r="LUC3" s="427"/>
      <c r="LUD3" s="427"/>
      <c r="LUE3" s="427"/>
      <c r="LUF3" s="427"/>
      <c r="LUG3" s="427"/>
      <c r="LUH3" s="427"/>
      <c r="LUI3" s="427"/>
      <c r="LUJ3" s="427"/>
      <c r="LUK3" s="427"/>
      <c r="LUL3" s="427"/>
      <c r="LUM3" s="427"/>
      <c r="LUN3" s="427"/>
      <c r="LUO3" s="427"/>
      <c r="LUP3" s="427"/>
      <c r="LUQ3" s="427"/>
      <c r="LUR3" s="427"/>
      <c r="LUS3" s="427"/>
      <c r="LUT3" s="427"/>
      <c r="LUU3" s="427"/>
      <c r="LUV3" s="427"/>
      <c r="LUW3" s="427"/>
      <c r="LUX3" s="427"/>
      <c r="LUY3" s="427"/>
      <c r="LUZ3" s="427"/>
      <c r="LVA3" s="427"/>
      <c r="LVB3" s="427"/>
      <c r="LVC3" s="427"/>
      <c r="LVD3" s="427"/>
      <c r="LVE3" s="427"/>
      <c r="LVF3" s="427"/>
      <c r="LVG3" s="427"/>
      <c r="LVH3" s="427"/>
      <c r="LVI3" s="427"/>
      <c r="LVJ3" s="427"/>
      <c r="LVK3" s="427"/>
      <c r="LVL3" s="427"/>
      <c r="LVM3" s="427"/>
      <c r="LVN3" s="427"/>
      <c r="LVO3" s="427"/>
      <c r="LVP3" s="427"/>
      <c r="LVQ3" s="427"/>
      <c r="LVR3" s="427"/>
      <c r="LVS3" s="427"/>
      <c r="LVT3" s="427"/>
      <c r="LVU3" s="427"/>
      <c r="LVV3" s="427"/>
      <c r="LVW3" s="427"/>
      <c r="LVX3" s="427"/>
      <c r="LVY3" s="427"/>
      <c r="LVZ3" s="427"/>
      <c r="LWA3" s="427"/>
      <c r="LWB3" s="427"/>
      <c r="LWC3" s="427"/>
      <c r="LWD3" s="427"/>
      <c r="LWE3" s="427"/>
      <c r="LWF3" s="427"/>
      <c r="LWG3" s="427"/>
      <c r="LWH3" s="427"/>
      <c r="LWI3" s="427"/>
      <c r="LWJ3" s="427"/>
      <c r="LWK3" s="427"/>
      <c r="LWL3" s="427"/>
      <c r="LWM3" s="427"/>
      <c r="LWN3" s="427"/>
      <c r="LWO3" s="427"/>
      <c r="LWP3" s="427"/>
      <c r="LWQ3" s="427"/>
      <c r="LWR3" s="427"/>
      <c r="LWS3" s="427"/>
      <c r="LWT3" s="427"/>
      <c r="LWU3" s="427"/>
      <c r="LWV3" s="427"/>
      <c r="LWW3" s="427"/>
      <c r="LWX3" s="427"/>
      <c r="LWY3" s="427"/>
      <c r="LWZ3" s="427"/>
      <c r="LXA3" s="427"/>
      <c r="LXB3" s="427"/>
      <c r="LXC3" s="427"/>
      <c r="LXD3" s="427"/>
      <c r="LXE3" s="427"/>
      <c r="LXF3" s="427"/>
      <c r="LXG3" s="427"/>
      <c r="LXH3" s="427"/>
      <c r="LXI3" s="427"/>
      <c r="LXJ3" s="427"/>
      <c r="LXK3" s="427"/>
      <c r="LXL3" s="427"/>
      <c r="LXM3" s="427"/>
      <c r="LXN3" s="427"/>
      <c r="LXO3" s="427"/>
      <c r="LXP3" s="427"/>
      <c r="LXQ3" s="427"/>
      <c r="LXR3" s="427"/>
      <c r="LXS3" s="427"/>
      <c r="LXT3" s="427"/>
      <c r="LXU3" s="427"/>
      <c r="LXV3" s="427"/>
      <c r="LXW3" s="427"/>
      <c r="LXX3" s="427"/>
      <c r="LXY3" s="427"/>
      <c r="LXZ3" s="427"/>
      <c r="LYA3" s="427"/>
      <c r="LYB3" s="427"/>
      <c r="LYC3" s="427"/>
      <c r="LYD3" s="427"/>
      <c r="LYE3" s="427"/>
      <c r="LYF3" s="427"/>
      <c r="LYG3" s="427"/>
      <c r="LYH3" s="427"/>
      <c r="LYI3" s="427"/>
      <c r="LYJ3" s="427"/>
      <c r="LYK3" s="427"/>
      <c r="LYL3" s="427"/>
      <c r="LYM3" s="427"/>
      <c r="LYN3" s="427"/>
      <c r="LYO3" s="427"/>
      <c r="LYP3" s="427"/>
      <c r="LYQ3" s="427"/>
      <c r="LYR3" s="427"/>
      <c r="LYS3" s="427"/>
      <c r="LYT3" s="427"/>
      <c r="LYU3" s="427"/>
      <c r="LYV3" s="427"/>
      <c r="LYW3" s="427"/>
      <c r="LYX3" s="427"/>
      <c r="LYY3" s="427"/>
      <c r="LYZ3" s="427"/>
      <c r="LZA3" s="427"/>
      <c r="LZB3" s="427"/>
      <c r="LZC3" s="427"/>
      <c r="LZD3" s="427"/>
      <c r="LZE3" s="427"/>
      <c r="LZF3" s="427"/>
      <c r="LZG3" s="427"/>
      <c r="LZH3" s="427"/>
      <c r="LZI3" s="427"/>
      <c r="LZJ3" s="427"/>
      <c r="LZK3" s="427"/>
      <c r="LZL3" s="427"/>
      <c r="LZM3" s="427"/>
      <c r="LZN3" s="427"/>
      <c r="LZO3" s="427"/>
      <c r="LZP3" s="427"/>
      <c r="LZQ3" s="427"/>
      <c r="LZR3" s="427"/>
      <c r="LZS3" s="427"/>
      <c r="LZT3" s="427"/>
      <c r="LZU3" s="427"/>
      <c r="LZV3" s="427"/>
      <c r="LZW3" s="427"/>
      <c r="LZX3" s="427"/>
      <c r="LZY3" s="427"/>
      <c r="LZZ3" s="427"/>
      <c r="MAA3" s="427"/>
      <c r="MAB3" s="427"/>
      <c r="MAC3" s="427"/>
      <c r="MAD3" s="427"/>
      <c r="MAE3" s="427"/>
      <c r="MAF3" s="427"/>
      <c r="MAG3" s="427"/>
      <c r="MAH3" s="427"/>
      <c r="MAI3" s="427"/>
      <c r="MAJ3" s="427"/>
      <c r="MAK3" s="427"/>
      <c r="MAL3" s="427"/>
      <c r="MAM3" s="427"/>
      <c r="MAN3" s="427"/>
      <c r="MAO3" s="427"/>
      <c r="MAP3" s="427"/>
      <c r="MAQ3" s="427"/>
      <c r="MAR3" s="427"/>
      <c r="MAS3" s="427"/>
      <c r="MAT3" s="427"/>
      <c r="MAU3" s="427"/>
      <c r="MAV3" s="427"/>
      <c r="MAW3" s="427"/>
      <c r="MAX3" s="427"/>
      <c r="MAY3" s="427"/>
      <c r="MAZ3" s="427"/>
      <c r="MBA3" s="427"/>
      <c r="MBB3" s="427"/>
      <c r="MBC3" s="427"/>
      <c r="MBD3" s="427"/>
      <c r="MBE3" s="427"/>
      <c r="MBF3" s="427"/>
      <c r="MBG3" s="427"/>
      <c r="MBH3" s="427"/>
      <c r="MBI3" s="427"/>
      <c r="MBJ3" s="427"/>
      <c r="MBK3" s="427"/>
      <c r="MBL3" s="427"/>
      <c r="MBM3" s="427"/>
      <c r="MBN3" s="427"/>
      <c r="MBO3" s="427"/>
      <c r="MBP3" s="427"/>
      <c r="MBQ3" s="427"/>
      <c r="MBR3" s="427"/>
      <c r="MBS3" s="427"/>
      <c r="MBT3" s="427"/>
      <c r="MBU3" s="427"/>
      <c r="MBV3" s="427"/>
      <c r="MBW3" s="427"/>
      <c r="MBX3" s="427"/>
      <c r="MBY3" s="427"/>
      <c r="MBZ3" s="427"/>
      <c r="MCA3" s="427"/>
      <c r="MCB3" s="427"/>
      <c r="MCC3" s="427"/>
      <c r="MCD3" s="427"/>
      <c r="MCE3" s="427"/>
      <c r="MCF3" s="427"/>
      <c r="MCG3" s="427"/>
      <c r="MCH3" s="427"/>
      <c r="MCI3" s="427"/>
      <c r="MCJ3" s="427"/>
      <c r="MCK3" s="427"/>
      <c r="MCL3" s="427"/>
      <c r="MCM3" s="427"/>
      <c r="MCN3" s="427"/>
      <c r="MCO3" s="427"/>
      <c r="MCP3" s="427"/>
      <c r="MCQ3" s="427"/>
      <c r="MCR3" s="427"/>
      <c r="MCS3" s="427"/>
      <c r="MCT3" s="427"/>
      <c r="MCU3" s="427"/>
      <c r="MCV3" s="427"/>
      <c r="MCW3" s="427"/>
      <c r="MCX3" s="427"/>
      <c r="MCY3" s="427"/>
      <c r="MCZ3" s="427"/>
      <c r="MDA3" s="427"/>
      <c r="MDB3" s="427"/>
      <c r="MDC3" s="427"/>
      <c r="MDD3" s="427"/>
      <c r="MDE3" s="427"/>
      <c r="MDF3" s="427"/>
      <c r="MDG3" s="427"/>
      <c r="MDH3" s="427"/>
      <c r="MDI3" s="427"/>
      <c r="MDJ3" s="427"/>
      <c r="MDK3" s="427"/>
      <c r="MDL3" s="427"/>
      <c r="MDM3" s="427"/>
      <c r="MDN3" s="427"/>
      <c r="MDO3" s="427"/>
      <c r="MDP3" s="427"/>
      <c r="MDQ3" s="427"/>
      <c r="MDR3" s="427"/>
      <c r="MDS3" s="427"/>
      <c r="MDT3" s="427"/>
      <c r="MDU3" s="427"/>
      <c r="MDV3" s="427"/>
      <c r="MDW3" s="427"/>
      <c r="MDX3" s="427"/>
      <c r="MDY3" s="427"/>
      <c r="MDZ3" s="427"/>
      <c r="MEA3" s="427"/>
      <c r="MEB3" s="427"/>
      <c r="MEC3" s="427"/>
      <c r="MED3" s="427"/>
      <c r="MEE3" s="427"/>
      <c r="MEF3" s="427"/>
      <c r="MEG3" s="427"/>
      <c r="MEH3" s="427"/>
      <c r="MEI3" s="427"/>
      <c r="MEJ3" s="427"/>
      <c r="MEK3" s="427"/>
      <c r="MEL3" s="427"/>
      <c r="MEM3" s="427"/>
      <c r="MEN3" s="427"/>
      <c r="MEO3" s="427"/>
      <c r="MEP3" s="427"/>
      <c r="MEQ3" s="427"/>
      <c r="MER3" s="427"/>
      <c r="MES3" s="427"/>
      <c r="MET3" s="427"/>
      <c r="MEU3" s="427"/>
      <c r="MEV3" s="427"/>
      <c r="MEW3" s="427"/>
      <c r="MEX3" s="427"/>
      <c r="MEY3" s="427"/>
      <c r="MEZ3" s="427"/>
      <c r="MFA3" s="427"/>
      <c r="MFB3" s="427"/>
      <c r="MFC3" s="427"/>
      <c r="MFD3" s="427"/>
      <c r="MFE3" s="427"/>
      <c r="MFF3" s="427"/>
      <c r="MFG3" s="427"/>
      <c r="MFH3" s="427"/>
      <c r="MFI3" s="427"/>
      <c r="MFJ3" s="427"/>
      <c r="MFK3" s="427"/>
      <c r="MFL3" s="427"/>
      <c r="MFM3" s="427"/>
      <c r="MFN3" s="427"/>
      <c r="MFO3" s="427"/>
      <c r="MFP3" s="427"/>
      <c r="MFQ3" s="427"/>
      <c r="MFR3" s="427"/>
      <c r="MFS3" s="427"/>
      <c r="MFT3" s="427"/>
      <c r="MFU3" s="427"/>
      <c r="MFV3" s="427"/>
      <c r="MFW3" s="427"/>
      <c r="MFX3" s="427"/>
      <c r="MFY3" s="427"/>
      <c r="MFZ3" s="427"/>
      <c r="MGA3" s="427"/>
      <c r="MGB3" s="427"/>
      <c r="MGC3" s="427"/>
      <c r="MGD3" s="427"/>
      <c r="MGE3" s="427"/>
      <c r="MGF3" s="427"/>
      <c r="MGG3" s="427"/>
      <c r="MGH3" s="427"/>
      <c r="MGI3" s="427"/>
      <c r="MGJ3" s="427"/>
      <c r="MGK3" s="427"/>
      <c r="MGL3" s="427"/>
      <c r="MGM3" s="427"/>
      <c r="MGN3" s="427"/>
      <c r="MGO3" s="427"/>
      <c r="MGP3" s="427"/>
      <c r="MGQ3" s="427"/>
      <c r="MGR3" s="427"/>
      <c r="MGS3" s="427"/>
      <c r="MGT3" s="427"/>
      <c r="MGU3" s="427"/>
      <c r="MGV3" s="427"/>
      <c r="MGW3" s="427"/>
      <c r="MGX3" s="427"/>
      <c r="MGY3" s="427"/>
      <c r="MGZ3" s="427"/>
      <c r="MHA3" s="427"/>
      <c r="MHB3" s="427"/>
      <c r="MHC3" s="427"/>
      <c r="MHD3" s="427"/>
      <c r="MHE3" s="427"/>
      <c r="MHF3" s="427"/>
      <c r="MHG3" s="427"/>
      <c r="MHH3" s="427"/>
      <c r="MHI3" s="427"/>
      <c r="MHJ3" s="427"/>
      <c r="MHK3" s="427"/>
      <c r="MHL3" s="427"/>
      <c r="MHM3" s="427"/>
      <c r="MHN3" s="427"/>
      <c r="MHO3" s="427"/>
      <c r="MHP3" s="427"/>
      <c r="MHQ3" s="427"/>
      <c r="MHR3" s="427"/>
      <c r="MHS3" s="427"/>
      <c r="MHT3" s="427"/>
      <c r="MHU3" s="427"/>
      <c r="MHV3" s="427"/>
      <c r="MHW3" s="427"/>
      <c r="MHX3" s="427"/>
      <c r="MHY3" s="427"/>
      <c r="MHZ3" s="427"/>
      <c r="MIA3" s="427"/>
      <c r="MIB3" s="427"/>
      <c r="MIC3" s="427"/>
      <c r="MID3" s="427"/>
      <c r="MIE3" s="427"/>
      <c r="MIF3" s="427"/>
      <c r="MIG3" s="427"/>
      <c r="MIH3" s="427"/>
      <c r="MII3" s="427"/>
      <c r="MIJ3" s="427"/>
      <c r="MIK3" s="427"/>
      <c r="MIL3" s="427"/>
      <c r="MIM3" s="427"/>
      <c r="MIN3" s="427"/>
      <c r="MIO3" s="427"/>
      <c r="MIP3" s="427"/>
      <c r="MIQ3" s="427"/>
      <c r="MIR3" s="427"/>
      <c r="MIS3" s="427"/>
      <c r="MIT3" s="427"/>
      <c r="MIU3" s="427"/>
      <c r="MIV3" s="427"/>
      <c r="MIW3" s="427"/>
      <c r="MIX3" s="427"/>
      <c r="MIY3" s="427"/>
      <c r="MIZ3" s="427"/>
      <c r="MJA3" s="427"/>
      <c r="MJB3" s="427"/>
      <c r="MJC3" s="427"/>
      <c r="MJD3" s="427"/>
      <c r="MJE3" s="427"/>
      <c r="MJF3" s="427"/>
      <c r="MJG3" s="427"/>
      <c r="MJH3" s="427"/>
      <c r="MJI3" s="427"/>
      <c r="MJJ3" s="427"/>
      <c r="MJK3" s="427"/>
      <c r="MJL3" s="427"/>
      <c r="MJM3" s="427"/>
      <c r="MJN3" s="427"/>
      <c r="MJO3" s="427"/>
      <c r="MJP3" s="427"/>
      <c r="MJQ3" s="427"/>
      <c r="MJR3" s="427"/>
      <c r="MJS3" s="427"/>
      <c r="MJT3" s="427"/>
      <c r="MJU3" s="427"/>
      <c r="MJV3" s="427"/>
      <c r="MJW3" s="427"/>
      <c r="MJX3" s="427"/>
      <c r="MJY3" s="427"/>
      <c r="MJZ3" s="427"/>
      <c r="MKA3" s="427"/>
      <c r="MKB3" s="427"/>
      <c r="MKC3" s="427"/>
      <c r="MKD3" s="427"/>
      <c r="MKE3" s="427"/>
      <c r="MKF3" s="427"/>
      <c r="MKG3" s="427"/>
      <c r="MKH3" s="427"/>
      <c r="MKI3" s="427"/>
      <c r="MKJ3" s="427"/>
      <c r="MKK3" s="427"/>
      <c r="MKL3" s="427"/>
      <c r="MKM3" s="427"/>
      <c r="MKN3" s="427"/>
      <c r="MKO3" s="427"/>
      <c r="MKP3" s="427"/>
      <c r="MKQ3" s="427"/>
      <c r="MKR3" s="427"/>
      <c r="MKS3" s="427"/>
      <c r="MKT3" s="427"/>
      <c r="MKU3" s="427"/>
      <c r="MKV3" s="427"/>
      <c r="MKW3" s="427"/>
      <c r="MKX3" s="427"/>
      <c r="MKY3" s="427"/>
      <c r="MKZ3" s="427"/>
      <c r="MLA3" s="427"/>
      <c r="MLB3" s="427"/>
      <c r="MLC3" s="427"/>
      <c r="MLD3" s="427"/>
      <c r="MLE3" s="427"/>
      <c r="MLF3" s="427"/>
      <c r="MLG3" s="427"/>
      <c r="MLH3" s="427"/>
      <c r="MLI3" s="427"/>
      <c r="MLJ3" s="427"/>
      <c r="MLK3" s="427"/>
      <c r="MLL3" s="427"/>
      <c r="MLM3" s="427"/>
      <c r="MLN3" s="427"/>
      <c r="MLO3" s="427"/>
      <c r="MLP3" s="427"/>
      <c r="MLQ3" s="427"/>
      <c r="MLR3" s="427"/>
      <c r="MLS3" s="427"/>
      <c r="MLT3" s="427"/>
      <c r="MLU3" s="427"/>
      <c r="MLV3" s="427"/>
      <c r="MLW3" s="427"/>
      <c r="MLX3" s="427"/>
      <c r="MLY3" s="427"/>
      <c r="MLZ3" s="427"/>
      <c r="MMA3" s="427"/>
      <c r="MMB3" s="427"/>
      <c r="MMC3" s="427"/>
      <c r="MMD3" s="427"/>
      <c r="MME3" s="427"/>
      <c r="MMF3" s="427"/>
      <c r="MMG3" s="427"/>
      <c r="MMH3" s="427"/>
      <c r="MMI3" s="427"/>
      <c r="MMJ3" s="427"/>
      <c r="MMK3" s="427"/>
      <c r="MML3" s="427"/>
      <c r="MMM3" s="427"/>
      <c r="MMN3" s="427"/>
      <c r="MMO3" s="427"/>
      <c r="MMP3" s="427"/>
      <c r="MMQ3" s="427"/>
      <c r="MMR3" s="427"/>
      <c r="MMS3" s="427"/>
      <c r="MMT3" s="427"/>
      <c r="MMU3" s="427"/>
      <c r="MMV3" s="427"/>
      <c r="MMW3" s="427"/>
      <c r="MMX3" s="427"/>
      <c r="MMY3" s="427"/>
      <c r="MMZ3" s="427"/>
      <c r="MNA3" s="427"/>
      <c r="MNB3" s="427"/>
      <c r="MNC3" s="427"/>
      <c r="MND3" s="427"/>
      <c r="MNE3" s="427"/>
      <c r="MNF3" s="427"/>
      <c r="MNG3" s="427"/>
      <c r="MNH3" s="427"/>
      <c r="MNI3" s="427"/>
      <c r="MNJ3" s="427"/>
      <c r="MNK3" s="427"/>
      <c r="MNL3" s="427"/>
      <c r="MNM3" s="427"/>
      <c r="MNN3" s="427"/>
      <c r="MNO3" s="427"/>
      <c r="MNP3" s="427"/>
      <c r="MNQ3" s="427"/>
      <c r="MNR3" s="427"/>
      <c r="MNS3" s="427"/>
      <c r="MNT3" s="427"/>
      <c r="MNU3" s="427"/>
      <c r="MNV3" s="427"/>
      <c r="MNW3" s="427"/>
      <c r="MNX3" s="427"/>
      <c r="MNY3" s="427"/>
      <c r="MNZ3" s="427"/>
      <c r="MOA3" s="427"/>
      <c r="MOB3" s="427"/>
      <c r="MOC3" s="427"/>
      <c r="MOD3" s="427"/>
      <c r="MOE3" s="427"/>
      <c r="MOF3" s="427"/>
      <c r="MOG3" s="427"/>
      <c r="MOH3" s="427"/>
      <c r="MOI3" s="427"/>
      <c r="MOJ3" s="427"/>
      <c r="MOK3" s="427"/>
      <c r="MOL3" s="427"/>
      <c r="MOM3" s="427"/>
      <c r="MON3" s="427"/>
      <c r="MOO3" s="427"/>
      <c r="MOP3" s="427"/>
      <c r="MOQ3" s="427"/>
      <c r="MOR3" s="427"/>
      <c r="MOS3" s="427"/>
      <c r="MOT3" s="427"/>
      <c r="MOU3" s="427"/>
      <c r="MOV3" s="427"/>
      <c r="MOW3" s="427"/>
      <c r="MOX3" s="427"/>
      <c r="MOY3" s="427"/>
      <c r="MOZ3" s="427"/>
      <c r="MPA3" s="427"/>
      <c r="MPB3" s="427"/>
      <c r="MPC3" s="427"/>
      <c r="MPD3" s="427"/>
      <c r="MPE3" s="427"/>
      <c r="MPF3" s="427"/>
      <c r="MPG3" s="427"/>
      <c r="MPH3" s="427"/>
      <c r="MPI3" s="427"/>
      <c r="MPJ3" s="427"/>
      <c r="MPK3" s="427"/>
      <c r="MPL3" s="427"/>
      <c r="MPM3" s="427"/>
      <c r="MPN3" s="427"/>
      <c r="MPO3" s="427"/>
      <c r="MPP3" s="427"/>
      <c r="MPQ3" s="427"/>
      <c r="MPR3" s="427"/>
      <c r="MPS3" s="427"/>
      <c r="MPT3" s="427"/>
      <c r="MPU3" s="427"/>
      <c r="MPV3" s="427"/>
      <c r="MPW3" s="427"/>
      <c r="MPX3" s="427"/>
      <c r="MPY3" s="427"/>
      <c r="MPZ3" s="427"/>
      <c r="MQA3" s="427"/>
      <c r="MQB3" s="427"/>
      <c r="MQC3" s="427"/>
      <c r="MQD3" s="427"/>
      <c r="MQE3" s="427"/>
      <c r="MQF3" s="427"/>
      <c r="MQG3" s="427"/>
      <c r="MQH3" s="427"/>
      <c r="MQI3" s="427"/>
      <c r="MQJ3" s="427"/>
      <c r="MQK3" s="427"/>
      <c r="MQL3" s="427"/>
      <c r="MQM3" s="427"/>
      <c r="MQN3" s="427"/>
      <c r="MQO3" s="427"/>
      <c r="MQP3" s="427"/>
      <c r="MQQ3" s="427"/>
      <c r="MQR3" s="427"/>
      <c r="MQS3" s="427"/>
      <c r="MQT3" s="427"/>
      <c r="MQU3" s="427"/>
      <c r="MQV3" s="427"/>
      <c r="MQW3" s="427"/>
      <c r="MQX3" s="427"/>
      <c r="MQY3" s="427"/>
      <c r="MQZ3" s="427"/>
      <c r="MRA3" s="427"/>
      <c r="MRB3" s="427"/>
      <c r="MRC3" s="427"/>
      <c r="MRD3" s="427"/>
      <c r="MRE3" s="427"/>
      <c r="MRF3" s="427"/>
      <c r="MRG3" s="427"/>
      <c r="MRH3" s="427"/>
      <c r="MRI3" s="427"/>
      <c r="MRJ3" s="427"/>
      <c r="MRK3" s="427"/>
      <c r="MRL3" s="427"/>
      <c r="MRM3" s="427"/>
      <c r="MRN3" s="427"/>
      <c r="MRO3" s="427"/>
      <c r="MRP3" s="427"/>
      <c r="MRQ3" s="427"/>
      <c r="MRR3" s="427"/>
      <c r="MRS3" s="427"/>
      <c r="MRT3" s="427"/>
      <c r="MRU3" s="427"/>
      <c r="MRV3" s="427"/>
      <c r="MRW3" s="427"/>
      <c r="MRX3" s="427"/>
      <c r="MRY3" s="427"/>
      <c r="MRZ3" s="427"/>
      <c r="MSA3" s="427"/>
      <c r="MSB3" s="427"/>
      <c r="MSC3" s="427"/>
      <c r="MSD3" s="427"/>
      <c r="MSE3" s="427"/>
      <c r="MSF3" s="427"/>
      <c r="MSG3" s="427"/>
      <c r="MSH3" s="427"/>
      <c r="MSI3" s="427"/>
      <c r="MSJ3" s="427"/>
      <c r="MSK3" s="427"/>
      <c r="MSL3" s="427"/>
      <c r="MSM3" s="427"/>
      <c r="MSN3" s="427"/>
      <c r="MSO3" s="427"/>
      <c r="MSP3" s="427"/>
      <c r="MSQ3" s="427"/>
      <c r="MSR3" s="427"/>
      <c r="MSS3" s="427"/>
      <c r="MST3" s="427"/>
      <c r="MSU3" s="427"/>
      <c r="MSV3" s="427"/>
      <c r="MSW3" s="427"/>
      <c r="MSX3" s="427"/>
      <c r="MSY3" s="427"/>
      <c r="MSZ3" s="427"/>
      <c r="MTA3" s="427"/>
      <c r="MTB3" s="427"/>
      <c r="MTC3" s="427"/>
      <c r="MTD3" s="427"/>
      <c r="MTE3" s="427"/>
      <c r="MTF3" s="427"/>
      <c r="MTG3" s="427"/>
      <c r="MTH3" s="427"/>
      <c r="MTI3" s="427"/>
      <c r="MTJ3" s="427"/>
      <c r="MTK3" s="427"/>
      <c r="MTL3" s="427"/>
      <c r="MTM3" s="427"/>
      <c r="MTN3" s="427"/>
      <c r="MTO3" s="427"/>
      <c r="MTP3" s="427"/>
      <c r="MTQ3" s="427"/>
      <c r="MTR3" s="427"/>
      <c r="MTS3" s="427"/>
      <c r="MTT3" s="427"/>
      <c r="MTU3" s="427"/>
      <c r="MTV3" s="427"/>
      <c r="MTW3" s="427"/>
      <c r="MTX3" s="427"/>
      <c r="MTY3" s="427"/>
      <c r="MTZ3" s="427"/>
      <c r="MUA3" s="427"/>
      <c r="MUB3" s="427"/>
      <c r="MUC3" s="427"/>
      <c r="MUD3" s="427"/>
      <c r="MUE3" s="427"/>
      <c r="MUF3" s="427"/>
      <c r="MUG3" s="427"/>
      <c r="MUH3" s="427"/>
      <c r="MUI3" s="427"/>
      <c r="MUJ3" s="427"/>
      <c r="MUK3" s="427"/>
      <c r="MUL3" s="427"/>
      <c r="MUM3" s="427"/>
      <c r="MUN3" s="427"/>
      <c r="MUO3" s="427"/>
      <c r="MUP3" s="427"/>
      <c r="MUQ3" s="427"/>
      <c r="MUR3" s="427"/>
      <c r="MUS3" s="427"/>
      <c r="MUT3" s="427"/>
      <c r="MUU3" s="427"/>
      <c r="MUV3" s="427"/>
      <c r="MUW3" s="427"/>
      <c r="MUX3" s="427"/>
      <c r="MUY3" s="427"/>
      <c r="MUZ3" s="427"/>
      <c r="MVA3" s="427"/>
      <c r="MVB3" s="427"/>
      <c r="MVC3" s="427"/>
      <c r="MVD3" s="427"/>
      <c r="MVE3" s="427"/>
      <c r="MVF3" s="427"/>
      <c r="MVG3" s="427"/>
      <c r="MVH3" s="427"/>
      <c r="MVI3" s="427"/>
      <c r="MVJ3" s="427"/>
      <c r="MVK3" s="427"/>
      <c r="MVL3" s="427"/>
      <c r="MVM3" s="427"/>
      <c r="MVN3" s="427"/>
      <c r="MVO3" s="427"/>
      <c r="MVP3" s="427"/>
      <c r="MVQ3" s="427"/>
      <c r="MVR3" s="427"/>
      <c r="MVS3" s="427"/>
      <c r="MVT3" s="427"/>
      <c r="MVU3" s="427"/>
      <c r="MVV3" s="427"/>
      <c r="MVW3" s="427"/>
      <c r="MVX3" s="427"/>
      <c r="MVY3" s="427"/>
      <c r="MVZ3" s="427"/>
      <c r="MWA3" s="427"/>
      <c r="MWB3" s="427"/>
      <c r="MWC3" s="427"/>
      <c r="MWD3" s="427"/>
      <c r="MWE3" s="427"/>
      <c r="MWF3" s="427"/>
      <c r="MWG3" s="427"/>
      <c r="MWH3" s="427"/>
      <c r="MWI3" s="427"/>
      <c r="MWJ3" s="427"/>
      <c r="MWK3" s="427"/>
      <c r="MWL3" s="427"/>
      <c r="MWM3" s="427"/>
      <c r="MWN3" s="427"/>
      <c r="MWO3" s="427"/>
      <c r="MWP3" s="427"/>
      <c r="MWQ3" s="427"/>
      <c r="MWR3" s="427"/>
      <c r="MWS3" s="427"/>
      <c r="MWT3" s="427"/>
      <c r="MWU3" s="427"/>
      <c r="MWV3" s="427"/>
      <c r="MWW3" s="427"/>
      <c r="MWX3" s="427"/>
      <c r="MWY3" s="427"/>
      <c r="MWZ3" s="427"/>
      <c r="MXA3" s="427"/>
      <c r="MXB3" s="427"/>
      <c r="MXC3" s="427"/>
      <c r="MXD3" s="427"/>
      <c r="MXE3" s="427"/>
      <c r="MXF3" s="427"/>
      <c r="MXG3" s="427"/>
      <c r="MXH3" s="427"/>
      <c r="MXI3" s="427"/>
      <c r="MXJ3" s="427"/>
      <c r="MXK3" s="427"/>
      <c r="MXL3" s="427"/>
      <c r="MXM3" s="427"/>
      <c r="MXN3" s="427"/>
      <c r="MXO3" s="427"/>
      <c r="MXP3" s="427"/>
      <c r="MXQ3" s="427"/>
      <c r="MXR3" s="427"/>
      <c r="MXS3" s="427"/>
      <c r="MXT3" s="427"/>
      <c r="MXU3" s="427"/>
      <c r="MXV3" s="427"/>
      <c r="MXW3" s="427"/>
      <c r="MXX3" s="427"/>
      <c r="MXY3" s="427"/>
      <c r="MXZ3" s="427"/>
      <c r="MYA3" s="427"/>
      <c r="MYB3" s="427"/>
      <c r="MYC3" s="427"/>
      <c r="MYD3" s="427"/>
      <c r="MYE3" s="427"/>
      <c r="MYF3" s="427"/>
      <c r="MYG3" s="427"/>
      <c r="MYH3" s="427"/>
      <c r="MYI3" s="427"/>
      <c r="MYJ3" s="427"/>
      <c r="MYK3" s="427"/>
      <c r="MYL3" s="427"/>
      <c r="MYM3" s="427"/>
      <c r="MYN3" s="427"/>
      <c r="MYO3" s="427"/>
      <c r="MYP3" s="427"/>
      <c r="MYQ3" s="427"/>
      <c r="MYR3" s="427"/>
      <c r="MYS3" s="427"/>
      <c r="MYT3" s="427"/>
      <c r="MYU3" s="427"/>
      <c r="MYV3" s="427"/>
      <c r="MYW3" s="427"/>
      <c r="MYX3" s="427"/>
      <c r="MYY3" s="427"/>
      <c r="MYZ3" s="427"/>
      <c r="MZA3" s="427"/>
      <c r="MZB3" s="427"/>
      <c r="MZC3" s="427"/>
      <c r="MZD3" s="427"/>
      <c r="MZE3" s="427"/>
      <c r="MZF3" s="427"/>
      <c r="MZG3" s="427"/>
      <c r="MZH3" s="427"/>
      <c r="MZI3" s="427"/>
      <c r="MZJ3" s="427"/>
      <c r="MZK3" s="427"/>
      <c r="MZL3" s="427"/>
      <c r="MZM3" s="427"/>
      <c r="MZN3" s="427"/>
      <c r="MZO3" s="427"/>
      <c r="MZP3" s="427"/>
      <c r="MZQ3" s="427"/>
      <c r="MZR3" s="427"/>
      <c r="MZS3" s="427"/>
      <c r="MZT3" s="427"/>
      <c r="MZU3" s="427"/>
      <c r="MZV3" s="427"/>
      <c r="MZW3" s="427"/>
      <c r="MZX3" s="427"/>
      <c r="MZY3" s="427"/>
      <c r="MZZ3" s="427"/>
      <c r="NAA3" s="427"/>
      <c r="NAB3" s="427"/>
      <c r="NAC3" s="427"/>
      <c r="NAD3" s="427"/>
      <c r="NAE3" s="427"/>
      <c r="NAF3" s="427"/>
      <c r="NAG3" s="427"/>
      <c r="NAH3" s="427"/>
      <c r="NAI3" s="427"/>
      <c r="NAJ3" s="427"/>
      <c r="NAK3" s="427"/>
      <c r="NAL3" s="427"/>
      <c r="NAM3" s="427"/>
      <c r="NAN3" s="427"/>
      <c r="NAO3" s="427"/>
      <c r="NAP3" s="427"/>
      <c r="NAQ3" s="427"/>
      <c r="NAR3" s="427"/>
      <c r="NAS3" s="427"/>
      <c r="NAT3" s="427"/>
      <c r="NAU3" s="427"/>
      <c r="NAV3" s="427"/>
      <c r="NAW3" s="427"/>
      <c r="NAX3" s="427"/>
      <c r="NAY3" s="427"/>
      <c r="NAZ3" s="427"/>
      <c r="NBA3" s="427"/>
      <c r="NBB3" s="427"/>
      <c r="NBC3" s="427"/>
      <c r="NBD3" s="427"/>
      <c r="NBE3" s="427"/>
      <c r="NBF3" s="427"/>
      <c r="NBG3" s="427"/>
      <c r="NBH3" s="427"/>
      <c r="NBI3" s="427"/>
      <c r="NBJ3" s="427"/>
      <c r="NBK3" s="427"/>
      <c r="NBL3" s="427"/>
      <c r="NBM3" s="427"/>
      <c r="NBN3" s="427"/>
      <c r="NBO3" s="427"/>
      <c r="NBP3" s="427"/>
      <c r="NBQ3" s="427"/>
      <c r="NBR3" s="427"/>
      <c r="NBS3" s="427"/>
      <c r="NBT3" s="427"/>
      <c r="NBU3" s="427"/>
      <c r="NBV3" s="427"/>
      <c r="NBW3" s="427"/>
      <c r="NBX3" s="427"/>
      <c r="NBY3" s="427"/>
      <c r="NBZ3" s="427"/>
      <c r="NCA3" s="427"/>
      <c r="NCB3" s="427"/>
      <c r="NCC3" s="427"/>
      <c r="NCD3" s="427"/>
      <c r="NCE3" s="427"/>
      <c r="NCF3" s="427"/>
      <c r="NCG3" s="427"/>
      <c r="NCH3" s="427"/>
      <c r="NCI3" s="427"/>
      <c r="NCJ3" s="427"/>
      <c r="NCK3" s="427"/>
      <c r="NCL3" s="427"/>
      <c r="NCM3" s="427"/>
      <c r="NCN3" s="427"/>
      <c r="NCO3" s="427"/>
      <c r="NCP3" s="427"/>
      <c r="NCQ3" s="427"/>
      <c r="NCR3" s="427"/>
      <c r="NCS3" s="427"/>
      <c r="NCT3" s="427"/>
      <c r="NCU3" s="427"/>
      <c r="NCV3" s="427"/>
      <c r="NCW3" s="427"/>
      <c r="NCX3" s="427"/>
      <c r="NCY3" s="427"/>
      <c r="NCZ3" s="427"/>
      <c r="NDA3" s="427"/>
      <c r="NDB3" s="427"/>
      <c r="NDC3" s="427"/>
      <c r="NDD3" s="427"/>
      <c r="NDE3" s="427"/>
      <c r="NDF3" s="427"/>
      <c r="NDG3" s="427"/>
      <c r="NDH3" s="427"/>
      <c r="NDI3" s="427"/>
      <c r="NDJ3" s="427"/>
      <c r="NDK3" s="427"/>
      <c r="NDL3" s="427"/>
      <c r="NDM3" s="427"/>
      <c r="NDN3" s="427"/>
      <c r="NDO3" s="427"/>
      <c r="NDP3" s="427"/>
      <c r="NDQ3" s="427"/>
      <c r="NDR3" s="427"/>
      <c r="NDS3" s="427"/>
      <c r="NDT3" s="427"/>
      <c r="NDU3" s="427"/>
      <c r="NDV3" s="427"/>
      <c r="NDW3" s="427"/>
      <c r="NDX3" s="427"/>
      <c r="NDY3" s="427"/>
      <c r="NDZ3" s="427"/>
      <c r="NEA3" s="427"/>
      <c r="NEB3" s="427"/>
      <c r="NEC3" s="427"/>
      <c r="NED3" s="427"/>
      <c r="NEE3" s="427"/>
      <c r="NEF3" s="427"/>
      <c r="NEG3" s="427"/>
      <c r="NEH3" s="427"/>
      <c r="NEI3" s="427"/>
      <c r="NEJ3" s="427"/>
      <c r="NEK3" s="427"/>
      <c r="NEL3" s="427"/>
      <c r="NEM3" s="427"/>
      <c r="NEN3" s="427"/>
      <c r="NEO3" s="427"/>
      <c r="NEP3" s="427"/>
      <c r="NEQ3" s="427"/>
      <c r="NER3" s="427"/>
      <c r="NES3" s="427"/>
      <c r="NET3" s="427"/>
      <c r="NEU3" s="427"/>
      <c r="NEV3" s="427"/>
      <c r="NEW3" s="427"/>
      <c r="NEX3" s="427"/>
      <c r="NEY3" s="427"/>
      <c r="NEZ3" s="427"/>
      <c r="NFA3" s="427"/>
      <c r="NFB3" s="427"/>
      <c r="NFC3" s="427"/>
      <c r="NFD3" s="427"/>
      <c r="NFE3" s="427"/>
      <c r="NFF3" s="427"/>
      <c r="NFG3" s="427"/>
      <c r="NFH3" s="427"/>
      <c r="NFI3" s="427"/>
      <c r="NFJ3" s="427"/>
      <c r="NFK3" s="427"/>
      <c r="NFL3" s="427"/>
      <c r="NFM3" s="427"/>
      <c r="NFN3" s="427"/>
      <c r="NFO3" s="427"/>
      <c r="NFP3" s="427"/>
      <c r="NFQ3" s="427"/>
      <c r="NFR3" s="427"/>
      <c r="NFS3" s="427"/>
      <c r="NFT3" s="427"/>
      <c r="NFU3" s="427"/>
      <c r="NFV3" s="427"/>
      <c r="NFW3" s="427"/>
      <c r="NFX3" s="427"/>
      <c r="NFY3" s="427"/>
      <c r="NFZ3" s="427"/>
      <c r="NGA3" s="427"/>
      <c r="NGB3" s="427"/>
      <c r="NGC3" s="427"/>
      <c r="NGD3" s="427"/>
      <c r="NGE3" s="427"/>
      <c r="NGF3" s="427"/>
      <c r="NGG3" s="427"/>
      <c r="NGH3" s="427"/>
      <c r="NGI3" s="427"/>
      <c r="NGJ3" s="427"/>
      <c r="NGK3" s="427"/>
      <c r="NGL3" s="427"/>
      <c r="NGM3" s="427"/>
      <c r="NGN3" s="427"/>
      <c r="NGO3" s="427"/>
      <c r="NGP3" s="427"/>
      <c r="NGQ3" s="427"/>
      <c r="NGR3" s="427"/>
      <c r="NGS3" s="427"/>
      <c r="NGT3" s="427"/>
      <c r="NGU3" s="427"/>
      <c r="NGV3" s="427"/>
      <c r="NGW3" s="427"/>
      <c r="NGX3" s="427"/>
      <c r="NGY3" s="427"/>
      <c r="NGZ3" s="427"/>
      <c r="NHA3" s="427"/>
      <c r="NHB3" s="427"/>
      <c r="NHC3" s="427"/>
      <c r="NHD3" s="427"/>
      <c r="NHE3" s="427"/>
      <c r="NHF3" s="427"/>
      <c r="NHG3" s="427"/>
      <c r="NHH3" s="427"/>
      <c r="NHI3" s="427"/>
      <c r="NHJ3" s="427"/>
      <c r="NHK3" s="427"/>
      <c r="NHL3" s="427"/>
      <c r="NHM3" s="427"/>
      <c r="NHN3" s="427"/>
      <c r="NHO3" s="427"/>
      <c r="NHP3" s="427"/>
      <c r="NHQ3" s="427"/>
      <c r="NHR3" s="427"/>
      <c r="NHS3" s="427"/>
      <c r="NHT3" s="427"/>
      <c r="NHU3" s="427"/>
      <c r="NHV3" s="427"/>
      <c r="NHW3" s="427"/>
      <c r="NHX3" s="427"/>
      <c r="NHY3" s="427"/>
      <c r="NHZ3" s="427"/>
      <c r="NIA3" s="427"/>
      <c r="NIB3" s="427"/>
      <c r="NIC3" s="427"/>
      <c r="NID3" s="427"/>
      <c r="NIE3" s="427"/>
      <c r="NIF3" s="427"/>
      <c r="NIG3" s="427"/>
      <c r="NIH3" s="427"/>
      <c r="NII3" s="427"/>
      <c r="NIJ3" s="427"/>
      <c r="NIK3" s="427"/>
      <c r="NIL3" s="427"/>
      <c r="NIM3" s="427"/>
      <c r="NIN3" s="427"/>
      <c r="NIO3" s="427"/>
      <c r="NIP3" s="427"/>
      <c r="NIQ3" s="427"/>
      <c r="NIR3" s="427"/>
      <c r="NIS3" s="427"/>
      <c r="NIT3" s="427"/>
      <c r="NIU3" s="427"/>
      <c r="NIV3" s="427"/>
      <c r="NIW3" s="427"/>
      <c r="NIX3" s="427"/>
      <c r="NIY3" s="427"/>
      <c r="NIZ3" s="427"/>
      <c r="NJA3" s="427"/>
      <c r="NJB3" s="427"/>
      <c r="NJC3" s="427"/>
      <c r="NJD3" s="427"/>
      <c r="NJE3" s="427"/>
      <c r="NJF3" s="427"/>
      <c r="NJG3" s="427"/>
      <c r="NJH3" s="427"/>
      <c r="NJI3" s="427"/>
      <c r="NJJ3" s="427"/>
      <c r="NJK3" s="427"/>
      <c r="NJL3" s="427"/>
      <c r="NJM3" s="427"/>
      <c r="NJN3" s="427"/>
      <c r="NJO3" s="427"/>
      <c r="NJP3" s="427"/>
      <c r="NJQ3" s="427"/>
      <c r="NJR3" s="427"/>
      <c r="NJS3" s="427"/>
      <c r="NJT3" s="427"/>
      <c r="NJU3" s="427"/>
      <c r="NJV3" s="427"/>
      <c r="NJW3" s="427"/>
      <c r="NJX3" s="427"/>
      <c r="NJY3" s="427"/>
      <c r="NJZ3" s="427"/>
      <c r="NKA3" s="427"/>
      <c r="NKB3" s="427"/>
      <c r="NKC3" s="427"/>
      <c r="NKD3" s="427"/>
      <c r="NKE3" s="427"/>
      <c r="NKF3" s="427"/>
      <c r="NKG3" s="427"/>
      <c r="NKH3" s="427"/>
      <c r="NKI3" s="427"/>
      <c r="NKJ3" s="427"/>
      <c r="NKK3" s="427"/>
      <c r="NKL3" s="427"/>
      <c r="NKM3" s="427"/>
      <c r="NKN3" s="427"/>
      <c r="NKO3" s="427"/>
      <c r="NKP3" s="427"/>
      <c r="NKQ3" s="427"/>
      <c r="NKR3" s="427"/>
      <c r="NKS3" s="427"/>
      <c r="NKT3" s="427"/>
      <c r="NKU3" s="427"/>
      <c r="NKV3" s="427"/>
      <c r="NKW3" s="427"/>
      <c r="NKX3" s="427"/>
      <c r="NKY3" s="427"/>
      <c r="NKZ3" s="427"/>
      <c r="NLA3" s="427"/>
      <c r="NLB3" s="427"/>
      <c r="NLC3" s="427"/>
      <c r="NLD3" s="427"/>
      <c r="NLE3" s="427"/>
      <c r="NLF3" s="427"/>
      <c r="NLG3" s="427"/>
      <c r="NLH3" s="427"/>
      <c r="NLI3" s="427"/>
      <c r="NLJ3" s="427"/>
      <c r="NLK3" s="427"/>
      <c r="NLL3" s="427"/>
      <c r="NLM3" s="427"/>
      <c r="NLN3" s="427"/>
      <c r="NLO3" s="427"/>
      <c r="NLP3" s="427"/>
      <c r="NLQ3" s="427"/>
      <c r="NLR3" s="427"/>
      <c r="NLS3" s="427"/>
      <c r="NLT3" s="427"/>
      <c r="NLU3" s="427"/>
      <c r="NLV3" s="427"/>
      <c r="NLW3" s="427"/>
      <c r="NLX3" s="427"/>
      <c r="NLY3" s="427"/>
      <c r="NLZ3" s="427"/>
      <c r="NMA3" s="427"/>
      <c r="NMB3" s="427"/>
      <c r="NMC3" s="427"/>
      <c r="NMD3" s="427"/>
      <c r="NME3" s="427"/>
      <c r="NMF3" s="427"/>
      <c r="NMG3" s="427"/>
      <c r="NMH3" s="427"/>
      <c r="NMI3" s="427"/>
      <c r="NMJ3" s="427"/>
      <c r="NMK3" s="427"/>
      <c r="NML3" s="427"/>
      <c r="NMM3" s="427"/>
      <c r="NMN3" s="427"/>
      <c r="NMO3" s="427"/>
      <c r="NMP3" s="427"/>
      <c r="NMQ3" s="427"/>
      <c r="NMR3" s="427"/>
      <c r="NMS3" s="427"/>
      <c r="NMT3" s="427"/>
      <c r="NMU3" s="427"/>
      <c r="NMV3" s="427"/>
      <c r="NMW3" s="427"/>
      <c r="NMX3" s="427"/>
      <c r="NMY3" s="427"/>
      <c r="NMZ3" s="427"/>
      <c r="NNA3" s="427"/>
      <c r="NNB3" s="427"/>
      <c r="NNC3" s="427"/>
      <c r="NND3" s="427"/>
      <c r="NNE3" s="427"/>
      <c r="NNF3" s="427"/>
      <c r="NNG3" s="427"/>
      <c r="NNH3" s="427"/>
      <c r="NNI3" s="427"/>
      <c r="NNJ3" s="427"/>
      <c r="NNK3" s="427"/>
      <c r="NNL3" s="427"/>
      <c r="NNM3" s="427"/>
      <c r="NNN3" s="427"/>
      <c r="NNO3" s="427"/>
      <c r="NNP3" s="427"/>
      <c r="NNQ3" s="427"/>
      <c r="NNR3" s="427"/>
      <c r="NNS3" s="427"/>
      <c r="NNT3" s="427"/>
      <c r="NNU3" s="427"/>
      <c r="NNV3" s="427"/>
      <c r="NNW3" s="427"/>
      <c r="NNX3" s="427"/>
      <c r="NNY3" s="427"/>
      <c r="NNZ3" s="427"/>
      <c r="NOA3" s="427"/>
      <c r="NOB3" s="427"/>
      <c r="NOC3" s="427"/>
      <c r="NOD3" s="427"/>
      <c r="NOE3" s="427"/>
      <c r="NOF3" s="427"/>
      <c r="NOG3" s="427"/>
      <c r="NOH3" s="427"/>
      <c r="NOI3" s="427"/>
      <c r="NOJ3" s="427"/>
      <c r="NOK3" s="427"/>
      <c r="NOL3" s="427"/>
      <c r="NOM3" s="427"/>
      <c r="NON3" s="427"/>
      <c r="NOO3" s="427"/>
      <c r="NOP3" s="427"/>
      <c r="NOQ3" s="427"/>
      <c r="NOR3" s="427"/>
      <c r="NOS3" s="427"/>
      <c r="NOT3" s="427"/>
      <c r="NOU3" s="427"/>
      <c r="NOV3" s="427"/>
      <c r="NOW3" s="427"/>
      <c r="NOX3" s="427"/>
      <c r="NOY3" s="427"/>
      <c r="NOZ3" s="427"/>
      <c r="NPA3" s="427"/>
      <c r="NPB3" s="427"/>
      <c r="NPC3" s="427"/>
      <c r="NPD3" s="427"/>
      <c r="NPE3" s="427"/>
      <c r="NPF3" s="427"/>
      <c r="NPG3" s="427"/>
      <c r="NPH3" s="427"/>
      <c r="NPI3" s="427"/>
      <c r="NPJ3" s="427"/>
      <c r="NPK3" s="427"/>
      <c r="NPL3" s="427"/>
      <c r="NPM3" s="427"/>
      <c r="NPN3" s="427"/>
      <c r="NPO3" s="427"/>
      <c r="NPP3" s="427"/>
      <c r="NPQ3" s="427"/>
      <c r="NPR3" s="427"/>
      <c r="NPS3" s="427"/>
      <c r="NPT3" s="427"/>
      <c r="NPU3" s="427"/>
      <c r="NPV3" s="427"/>
      <c r="NPW3" s="427"/>
      <c r="NPX3" s="427"/>
      <c r="NPY3" s="427"/>
      <c r="NPZ3" s="427"/>
      <c r="NQA3" s="427"/>
      <c r="NQB3" s="427"/>
      <c r="NQC3" s="427"/>
      <c r="NQD3" s="427"/>
      <c r="NQE3" s="427"/>
      <c r="NQF3" s="427"/>
      <c r="NQG3" s="427"/>
      <c r="NQH3" s="427"/>
      <c r="NQI3" s="427"/>
      <c r="NQJ3" s="427"/>
      <c r="NQK3" s="427"/>
      <c r="NQL3" s="427"/>
      <c r="NQM3" s="427"/>
      <c r="NQN3" s="427"/>
      <c r="NQO3" s="427"/>
      <c r="NQP3" s="427"/>
      <c r="NQQ3" s="427"/>
      <c r="NQR3" s="427"/>
      <c r="NQS3" s="427"/>
      <c r="NQT3" s="427"/>
      <c r="NQU3" s="427"/>
      <c r="NQV3" s="427"/>
      <c r="NQW3" s="427"/>
      <c r="NQX3" s="427"/>
      <c r="NQY3" s="427"/>
      <c r="NQZ3" s="427"/>
      <c r="NRA3" s="427"/>
      <c r="NRB3" s="427"/>
      <c r="NRC3" s="427"/>
      <c r="NRD3" s="427"/>
      <c r="NRE3" s="427"/>
      <c r="NRF3" s="427"/>
      <c r="NRG3" s="427"/>
      <c r="NRH3" s="427"/>
      <c r="NRI3" s="427"/>
      <c r="NRJ3" s="427"/>
      <c r="NRK3" s="427"/>
      <c r="NRL3" s="427"/>
      <c r="NRM3" s="427"/>
      <c r="NRN3" s="427"/>
      <c r="NRO3" s="427"/>
      <c r="NRP3" s="427"/>
      <c r="NRQ3" s="427"/>
      <c r="NRR3" s="427"/>
      <c r="NRS3" s="427"/>
      <c r="NRT3" s="427"/>
      <c r="NRU3" s="427"/>
      <c r="NRV3" s="427"/>
      <c r="NRW3" s="427"/>
      <c r="NRX3" s="427"/>
      <c r="NRY3" s="427"/>
      <c r="NRZ3" s="427"/>
      <c r="NSA3" s="427"/>
      <c r="NSB3" s="427"/>
      <c r="NSC3" s="427"/>
      <c r="NSD3" s="427"/>
      <c r="NSE3" s="427"/>
      <c r="NSF3" s="427"/>
      <c r="NSG3" s="427"/>
      <c r="NSH3" s="427"/>
      <c r="NSI3" s="427"/>
      <c r="NSJ3" s="427"/>
      <c r="NSK3" s="427"/>
      <c r="NSL3" s="427"/>
      <c r="NSM3" s="427"/>
      <c r="NSN3" s="427"/>
      <c r="NSO3" s="427"/>
      <c r="NSP3" s="427"/>
      <c r="NSQ3" s="427"/>
      <c r="NSR3" s="427"/>
      <c r="NSS3" s="427"/>
      <c r="NST3" s="427"/>
      <c r="NSU3" s="427"/>
      <c r="NSV3" s="427"/>
      <c r="NSW3" s="427"/>
      <c r="NSX3" s="427"/>
      <c r="NSY3" s="427"/>
      <c r="NSZ3" s="427"/>
      <c r="NTA3" s="427"/>
      <c r="NTB3" s="427"/>
      <c r="NTC3" s="427"/>
      <c r="NTD3" s="427"/>
      <c r="NTE3" s="427"/>
      <c r="NTF3" s="427"/>
      <c r="NTG3" s="427"/>
      <c r="NTH3" s="427"/>
      <c r="NTI3" s="427"/>
      <c r="NTJ3" s="427"/>
      <c r="NTK3" s="427"/>
      <c r="NTL3" s="427"/>
      <c r="NTM3" s="427"/>
      <c r="NTN3" s="427"/>
      <c r="NTO3" s="427"/>
      <c r="NTP3" s="427"/>
      <c r="NTQ3" s="427"/>
      <c r="NTR3" s="427"/>
      <c r="NTS3" s="427"/>
      <c r="NTT3" s="427"/>
      <c r="NTU3" s="427"/>
      <c r="NTV3" s="427"/>
      <c r="NTW3" s="427"/>
      <c r="NTX3" s="427"/>
      <c r="NTY3" s="427"/>
      <c r="NTZ3" s="427"/>
      <c r="NUA3" s="427"/>
      <c r="NUB3" s="427"/>
      <c r="NUC3" s="427"/>
      <c r="NUD3" s="427"/>
      <c r="NUE3" s="427"/>
      <c r="NUF3" s="427"/>
      <c r="NUG3" s="427"/>
      <c r="NUH3" s="427"/>
      <c r="NUI3" s="427"/>
      <c r="NUJ3" s="427"/>
      <c r="NUK3" s="427"/>
      <c r="NUL3" s="427"/>
      <c r="NUM3" s="427"/>
      <c r="NUN3" s="427"/>
      <c r="NUO3" s="427"/>
      <c r="NUP3" s="427"/>
      <c r="NUQ3" s="427"/>
      <c r="NUR3" s="427"/>
      <c r="NUS3" s="427"/>
      <c r="NUT3" s="427"/>
      <c r="NUU3" s="427"/>
      <c r="NUV3" s="427"/>
      <c r="NUW3" s="427"/>
      <c r="NUX3" s="427"/>
      <c r="NUY3" s="427"/>
      <c r="NUZ3" s="427"/>
      <c r="NVA3" s="427"/>
      <c r="NVB3" s="427"/>
      <c r="NVC3" s="427"/>
      <c r="NVD3" s="427"/>
      <c r="NVE3" s="427"/>
      <c r="NVF3" s="427"/>
      <c r="NVG3" s="427"/>
      <c r="NVH3" s="427"/>
      <c r="NVI3" s="427"/>
      <c r="NVJ3" s="427"/>
      <c r="NVK3" s="427"/>
      <c r="NVL3" s="427"/>
      <c r="NVM3" s="427"/>
      <c r="NVN3" s="427"/>
      <c r="NVO3" s="427"/>
      <c r="NVP3" s="427"/>
      <c r="NVQ3" s="427"/>
      <c r="NVR3" s="427"/>
      <c r="NVS3" s="427"/>
      <c r="NVT3" s="427"/>
      <c r="NVU3" s="427"/>
      <c r="NVV3" s="427"/>
      <c r="NVW3" s="427"/>
      <c r="NVX3" s="427"/>
      <c r="NVY3" s="427"/>
      <c r="NVZ3" s="427"/>
      <c r="NWA3" s="427"/>
      <c r="NWB3" s="427"/>
      <c r="NWC3" s="427"/>
      <c r="NWD3" s="427"/>
      <c r="NWE3" s="427"/>
      <c r="NWF3" s="427"/>
      <c r="NWG3" s="427"/>
      <c r="NWH3" s="427"/>
      <c r="NWI3" s="427"/>
      <c r="NWJ3" s="427"/>
      <c r="NWK3" s="427"/>
      <c r="NWL3" s="427"/>
      <c r="NWM3" s="427"/>
      <c r="NWN3" s="427"/>
      <c r="NWO3" s="427"/>
      <c r="NWP3" s="427"/>
      <c r="NWQ3" s="427"/>
      <c r="NWR3" s="427"/>
      <c r="NWS3" s="427"/>
      <c r="NWT3" s="427"/>
      <c r="NWU3" s="427"/>
      <c r="NWV3" s="427"/>
      <c r="NWW3" s="427"/>
      <c r="NWX3" s="427"/>
      <c r="NWY3" s="427"/>
      <c r="NWZ3" s="427"/>
      <c r="NXA3" s="427"/>
      <c r="NXB3" s="427"/>
      <c r="NXC3" s="427"/>
      <c r="NXD3" s="427"/>
      <c r="NXE3" s="427"/>
      <c r="NXF3" s="427"/>
      <c r="NXG3" s="427"/>
      <c r="NXH3" s="427"/>
      <c r="NXI3" s="427"/>
      <c r="NXJ3" s="427"/>
      <c r="NXK3" s="427"/>
      <c r="NXL3" s="427"/>
      <c r="NXM3" s="427"/>
      <c r="NXN3" s="427"/>
      <c r="NXO3" s="427"/>
      <c r="NXP3" s="427"/>
      <c r="NXQ3" s="427"/>
      <c r="NXR3" s="427"/>
      <c r="NXS3" s="427"/>
      <c r="NXT3" s="427"/>
      <c r="NXU3" s="427"/>
      <c r="NXV3" s="427"/>
      <c r="NXW3" s="427"/>
      <c r="NXX3" s="427"/>
      <c r="NXY3" s="427"/>
      <c r="NXZ3" s="427"/>
      <c r="NYA3" s="427"/>
      <c r="NYB3" s="427"/>
      <c r="NYC3" s="427"/>
      <c r="NYD3" s="427"/>
      <c r="NYE3" s="427"/>
      <c r="NYF3" s="427"/>
      <c r="NYG3" s="427"/>
      <c r="NYH3" s="427"/>
      <c r="NYI3" s="427"/>
      <c r="NYJ3" s="427"/>
      <c r="NYK3" s="427"/>
      <c r="NYL3" s="427"/>
      <c r="NYM3" s="427"/>
      <c r="NYN3" s="427"/>
      <c r="NYO3" s="427"/>
      <c r="NYP3" s="427"/>
      <c r="NYQ3" s="427"/>
      <c r="NYR3" s="427"/>
      <c r="NYS3" s="427"/>
      <c r="NYT3" s="427"/>
      <c r="NYU3" s="427"/>
      <c r="NYV3" s="427"/>
      <c r="NYW3" s="427"/>
      <c r="NYX3" s="427"/>
      <c r="NYY3" s="427"/>
      <c r="NYZ3" s="427"/>
      <c r="NZA3" s="427"/>
      <c r="NZB3" s="427"/>
      <c r="NZC3" s="427"/>
      <c r="NZD3" s="427"/>
      <c r="NZE3" s="427"/>
      <c r="NZF3" s="427"/>
      <c r="NZG3" s="427"/>
      <c r="NZH3" s="427"/>
      <c r="NZI3" s="427"/>
      <c r="NZJ3" s="427"/>
      <c r="NZK3" s="427"/>
      <c r="NZL3" s="427"/>
      <c r="NZM3" s="427"/>
      <c r="NZN3" s="427"/>
      <c r="NZO3" s="427"/>
      <c r="NZP3" s="427"/>
      <c r="NZQ3" s="427"/>
      <c r="NZR3" s="427"/>
      <c r="NZS3" s="427"/>
      <c r="NZT3" s="427"/>
      <c r="NZU3" s="427"/>
      <c r="NZV3" s="427"/>
      <c r="NZW3" s="427"/>
      <c r="NZX3" s="427"/>
      <c r="NZY3" s="427"/>
      <c r="NZZ3" s="427"/>
      <c r="OAA3" s="427"/>
      <c r="OAB3" s="427"/>
      <c r="OAC3" s="427"/>
      <c r="OAD3" s="427"/>
      <c r="OAE3" s="427"/>
      <c r="OAF3" s="427"/>
      <c r="OAG3" s="427"/>
      <c r="OAH3" s="427"/>
      <c r="OAI3" s="427"/>
      <c r="OAJ3" s="427"/>
      <c r="OAK3" s="427"/>
      <c r="OAL3" s="427"/>
      <c r="OAM3" s="427"/>
      <c r="OAN3" s="427"/>
      <c r="OAO3" s="427"/>
      <c r="OAP3" s="427"/>
      <c r="OAQ3" s="427"/>
      <c r="OAR3" s="427"/>
      <c r="OAS3" s="427"/>
      <c r="OAT3" s="427"/>
      <c r="OAU3" s="427"/>
      <c r="OAV3" s="427"/>
      <c r="OAW3" s="427"/>
      <c r="OAX3" s="427"/>
      <c r="OAY3" s="427"/>
      <c r="OAZ3" s="427"/>
      <c r="OBA3" s="427"/>
      <c r="OBB3" s="427"/>
      <c r="OBC3" s="427"/>
      <c r="OBD3" s="427"/>
      <c r="OBE3" s="427"/>
      <c r="OBF3" s="427"/>
      <c r="OBG3" s="427"/>
      <c r="OBH3" s="427"/>
      <c r="OBI3" s="427"/>
      <c r="OBJ3" s="427"/>
      <c r="OBK3" s="427"/>
      <c r="OBL3" s="427"/>
      <c r="OBM3" s="427"/>
      <c r="OBN3" s="427"/>
      <c r="OBO3" s="427"/>
      <c r="OBP3" s="427"/>
      <c r="OBQ3" s="427"/>
      <c r="OBR3" s="427"/>
      <c r="OBS3" s="427"/>
      <c r="OBT3" s="427"/>
      <c r="OBU3" s="427"/>
      <c r="OBV3" s="427"/>
      <c r="OBW3" s="427"/>
      <c r="OBX3" s="427"/>
      <c r="OBY3" s="427"/>
      <c r="OBZ3" s="427"/>
      <c r="OCA3" s="427"/>
      <c r="OCB3" s="427"/>
      <c r="OCC3" s="427"/>
      <c r="OCD3" s="427"/>
      <c r="OCE3" s="427"/>
      <c r="OCF3" s="427"/>
      <c r="OCG3" s="427"/>
      <c r="OCH3" s="427"/>
      <c r="OCI3" s="427"/>
      <c r="OCJ3" s="427"/>
      <c r="OCK3" s="427"/>
      <c r="OCL3" s="427"/>
      <c r="OCM3" s="427"/>
      <c r="OCN3" s="427"/>
      <c r="OCO3" s="427"/>
      <c r="OCP3" s="427"/>
      <c r="OCQ3" s="427"/>
      <c r="OCR3" s="427"/>
      <c r="OCS3" s="427"/>
      <c r="OCT3" s="427"/>
      <c r="OCU3" s="427"/>
      <c r="OCV3" s="427"/>
      <c r="OCW3" s="427"/>
      <c r="OCX3" s="427"/>
      <c r="OCY3" s="427"/>
      <c r="OCZ3" s="427"/>
      <c r="ODA3" s="427"/>
      <c r="ODB3" s="427"/>
      <c r="ODC3" s="427"/>
      <c r="ODD3" s="427"/>
      <c r="ODE3" s="427"/>
      <c r="ODF3" s="427"/>
      <c r="ODG3" s="427"/>
      <c r="ODH3" s="427"/>
      <c r="ODI3" s="427"/>
      <c r="ODJ3" s="427"/>
      <c r="ODK3" s="427"/>
      <c r="ODL3" s="427"/>
      <c r="ODM3" s="427"/>
      <c r="ODN3" s="427"/>
      <c r="ODO3" s="427"/>
      <c r="ODP3" s="427"/>
      <c r="ODQ3" s="427"/>
      <c r="ODR3" s="427"/>
      <c r="ODS3" s="427"/>
      <c r="ODT3" s="427"/>
      <c r="ODU3" s="427"/>
      <c r="ODV3" s="427"/>
      <c r="ODW3" s="427"/>
      <c r="ODX3" s="427"/>
      <c r="ODY3" s="427"/>
      <c r="ODZ3" s="427"/>
      <c r="OEA3" s="427"/>
      <c r="OEB3" s="427"/>
      <c r="OEC3" s="427"/>
      <c r="OED3" s="427"/>
      <c r="OEE3" s="427"/>
      <c r="OEF3" s="427"/>
      <c r="OEG3" s="427"/>
      <c r="OEH3" s="427"/>
      <c r="OEI3" s="427"/>
      <c r="OEJ3" s="427"/>
      <c r="OEK3" s="427"/>
      <c r="OEL3" s="427"/>
      <c r="OEM3" s="427"/>
      <c r="OEN3" s="427"/>
      <c r="OEO3" s="427"/>
      <c r="OEP3" s="427"/>
      <c r="OEQ3" s="427"/>
      <c r="OER3" s="427"/>
      <c r="OES3" s="427"/>
      <c r="OET3" s="427"/>
      <c r="OEU3" s="427"/>
      <c r="OEV3" s="427"/>
      <c r="OEW3" s="427"/>
      <c r="OEX3" s="427"/>
      <c r="OEY3" s="427"/>
      <c r="OEZ3" s="427"/>
      <c r="OFA3" s="427"/>
      <c r="OFB3" s="427"/>
      <c r="OFC3" s="427"/>
      <c r="OFD3" s="427"/>
      <c r="OFE3" s="427"/>
      <c r="OFF3" s="427"/>
      <c r="OFG3" s="427"/>
      <c r="OFH3" s="427"/>
      <c r="OFI3" s="427"/>
      <c r="OFJ3" s="427"/>
      <c r="OFK3" s="427"/>
      <c r="OFL3" s="427"/>
      <c r="OFM3" s="427"/>
      <c r="OFN3" s="427"/>
      <c r="OFO3" s="427"/>
      <c r="OFP3" s="427"/>
      <c r="OFQ3" s="427"/>
      <c r="OFR3" s="427"/>
      <c r="OFS3" s="427"/>
      <c r="OFT3" s="427"/>
      <c r="OFU3" s="427"/>
      <c r="OFV3" s="427"/>
      <c r="OFW3" s="427"/>
      <c r="OFX3" s="427"/>
      <c r="OFY3" s="427"/>
      <c r="OFZ3" s="427"/>
      <c r="OGA3" s="427"/>
      <c r="OGB3" s="427"/>
      <c r="OGC3" s="427"/>
      <c r="OGD3" s="427"/>
      <c r="OGE3" s="427"/>
      <c r="OGF3" s="427"/>
      <c r="OGG3" s="427"/>
      <c r="OGH3" s="427"/>
      <c r="OGI3" s="427"/>
      <c r="OGJ3" s="427"/>
      <c r="OGK3" s="427"/>
      <c r="OGL3" s="427"/>
      <c r="OGM3" s="427"/>
      <c r="OGN3" s="427"/>
      <c r="OGO3" s="427"/>
      <c r="OGP3" s="427"/>
      <c r="OGQ3" s="427"/>
      <c r="OGR3" s="427"/>
      <c r="OGS3" s="427"/>
      <c r="OGT3" s="427"/>
      <c r="OGU3" s="427"/>
      <c r="OGV3" s="427"/>
      <c r="OGW3" s="427"/>
      <c r="OGX3" s="427"/>
      <c r="OGY3" s="427"/>
      <c r="OGZ3" s="427"/>
      <c r="OHA3" s="427"/>
      <c r="OHB3" s="427"/>
      <c r="OHC3" s="427"/>
      <c r="OHD3" s="427"/>
      <c r="OHE3" s="427"/>
      <c r="OHF3" s="427"/>
      <c r="OHG3" s="427"/>
      <c r="OHH3" s="427"/>
      <c r="OHI3" s="427"/>
      <c r="OHJ3" s="427"/>
      <c r="OHK3" s="427"/>
      <c r="OHL3" s="427"/>
      <c r="OHM3" s="427"/>
      <c r="OHN3" s="427"/>
      <c r="OHO3" s="427"/>
      <c r="OHP3" s="427"/>
      <c r="OHQ3" s="427"/>
      <c r="OHR3" s="427"/>
      <c r="OHS3" s="427"/>
      <c r="OHT3" s="427"/>
      <c r="OHU3" s="427"/>
      <c r="OHV3" s="427"/>
      <c r="OHW3" s="427"/>
      <c r="OHX3" s="427"/>
      <c r="OHY3" s="427"/>
      <c r="OHZ3" s="427"/>
      <c r="OIA3" s="427"/>
      <c r="OIB3" s="427"/>
      <c r="OIC3" s="427"/>
      <c r="OID3" s="427"/>
      <c r="OIE3" s="427"/>
      <c r="OIF3" s="427"/>
      <c r="OIG3" s="427"/>
      <c r="OIH3" s="427"/>
      <c r="OII3" s="427"/>
      <c r="OIJ3" s="427"/>
      <c r="OIK3" s="427"/>
      <c r="OIL3" s="427"/>
      <c r="OIM3" s="427"/>
      <c r="OIN3" s="427"/>
      <c r="OIO3" s="427"/>
      <c r="OIP3" s="427"/>
      <c r="OIQ3" s="427"/>
      <c r="OIR3" s="427"/>
      <c r="OIS3" s="427"/>
      <c r="OIT3" s="427"/>
      <c r="OIU3" s="427"/>
      <c r="OIV3" s="427"/>
      <c r="OIW3" s="427"/>
      <c r="OIX3" s="427"/>
      <c r="OIY3" s="427"/>
      <c r="OIZ3" s="427"/>
      <c r="OJA3" s="427"/>
      <c r="OJB3" s="427"/>
      <c r="OJC3" s="427"/>
      <c r="OJD3" s="427"/>
      <c r="OJE3" s="427"/>
      <c r="OJF3" s="427"/>
      <c r="OJG3" s="427"/>
      <c r="OJH3" s="427"/>
      <c r="OJI3" s="427"/>
      <c r="OJJ3" s="427"/>
      <c r="OJK3" s="427"/>
      <c r="OJL3" s="427"/>
      <c r="OJM3" s="427"/>
      <c r="OJN3" s="427"/>
      <c r="OJO3" s="427"/>
      <c r="OJP3" s="427"/>
      <c r="OJQ3" s="427"/>
      <c r="OJR3" s="427"/>
      <c r="OJS3" s="427"/>
      <c r="OJT3" s="427"/>
      <c r="OJU3" s="427"/>
      <c r="OJV3" s="427"/>
      <c r="OJW3" s="427"/>
      <c r="OJX3" s="427"/>
      <c r="OJY3" s="427"/>
      <c r="OJZ3" s="427"/>
      <c r="OKA3" s="427"/>
      <c r="OKB3" s="427"/>
      <c r="OKC3" s="427"/>
      <c r="OKD3" s="427"/>
      <c r="OKE3" s="427"/>
      <c r="OKF3" s="427"/>
      <c r="OKG3" s="427"/>
      <c r="OKH3" s="427"/>
      <c r="OKI3" s="427"/>
      <c r="OKJ3" s="427"/>
      <c r="OKK3" s="427"/>
      <c r="OKL3" s="427"/>
      <c r="OKM3" s="427"/>
      <c r="OKN3" s="427"/>
      <c r="OKO3" s="427"/>
      <c r="OKP3" s="427"/>
      <c r="OKQ3" s="427"/>
      <c r="OKR3" s="427"/>
      <c r="OKS3" s="427"/>
      <c r="OKT3" s="427"/>
      <c r="OKU3" s="427"/>
      <c r="OKV3" s="427"/>
      <c r="OKW3" s="427"/>
      <c r="OKX3" s="427"/>
      <c r="OKY3" s="427"/>
      <c r="OKZ3" s="427"/>
      <c r="OLA3" s="427"/>
      <c r="OLB3" s="427"/>
      <c r="OLC3" s="427"/>
      <c r="OLD3" s="427"/>
      <c r="OLE3" s="427"/>
      <c r="OLF3" s="427"/>
      <c r="OLG3" s="427"/>
      <c r="OLH3" s="427"/>
      <c r="OLI3" s="427"/>
      <c r="OLJ3" s="427"/>
      <c r="OLK3" s="427"/>
      <c r="OLL3" s="427"/>
      <c r="OLM3" s="427"/>
      <c r="OLN3" s="427"/>
      <c r="OLO3" s="427"/>
      <c r="OLP3" s="427"/>
      <c r="OLQ3" s="427"/>
      <c r="OLR3" s="427"/>
      <c r="OLS3" s="427"/>
      <c r="OLT3" s="427"/>
      <c r="OLU3" s="427"/>
      <c r="OLV3" s="427"/>
      <c r="OLW3" s="427"/>
      <c r="OLX3" s="427"/>
      <c r="OLY3" s="427"/>
      <c r="OLZ3" s="427"/>
      <c r="OMA3" s="427"/>
      <c r="OMB3" s="427"/>
      <c r="OMC3" s="427"/>
      <c r="OMD3" s="427"/>
      <c r="OME3" s="427"/>
      <c r="OMF3" s="427"/>
      <c r="OMG3" s="427"/>
      <c r="OMH3" s="427"/>
      <c r="OMI3" s="427"/>
      <c r="OMJ3" s="427"/>
      <c r="OMK3" s="427"/>
      <c r="OML3" s="427"/>
      <c r="OMM3" s="427"/>
      <c r="OMN3" s="427"/>
      <c r="OMO3" s="427"/>
      <c r="OMP3" s="427"/>
      <c r="OMQ3" s="427"/>
      <c r="OMR3" s="427"/>
      <c r="OMS3" s="427"/>
      <c r="OMT3" s="427"/>
      <c r="OMU3" s="427"/>
      <c r="OMV3" s="427"/>
      <c r="OMW3" s="427"/>
      <c r="OMX3" s="427"/>
      <c r="OMY3" s="427"/>
      <c r="OMZ3" s="427"/>
      <c r="ONA3" s="427"/>
      <c r="ONB3" s="427"/>
      <c r="ONC3" s="427"/>
      <c r="OND3" s="427"/>
      <c r="ONE3" s="427"/>
      <c r="ONF3" s="427"/>
      <c r="ONG3" s="427"/>
      <c r="ONH3" s="427"/>
      <c r="ONI3" s="427"/>
      <c r="ONJ3" s="427"/>
      <c r="ONK3" s="427"/>
      <c r="ONL3" s="427"/>
      <c r="ONM3" s="427"/>
      <c r="ONN3" s="427"/>
      <c r="ONO3" s="427"/>
      <c r="ONP3" s="427"/>
      <c r="ONQ3" s="427"/>
      <c r="ONR3" s="427"/>
      <c r="ONS3" s="427"/>
      <c r="ONT3" s="427"/>
      <c r="ONU3" s="427"/>
      <c r="ONV3" s="427"/>
      <c r="ONW3" s="427"/>
      <c r="ONX3" s="427"/>
      <c r="ONY3" s="427"/>
      <c r="ONZ3" s="427"/>
      <c r="OOA3" s="427"/>
      <c r="OOB3" s="427"/>
      <c r="OOC3" s="427"/>
      <c r="OOD3" s="427"/>
      <c r="OOE3" s="427"/>
      <c r="OOF3" s="427"/>
      <c r="OOG3" s="427"/>
      <c r="OOH3" s="427"/>
      <c r="OOI3" s="427"/>
      <c r="OOJ3" s="427"/>
      <c r="OOK3" s="427"/>
      <c r="OOL3" s="427"/>
      <c r="OOM3" s="427"/>
      <c r="OON3" s="427"/>
      <c r="OOO3" s="427"/>
      <c r="OOP3" s="427"/>
      <c r="OOQ3" s="427"/>
      <c r="OOR3" s="427"/>
      <c r="OOS3" s="427"/>
      <c r="OOT3" s="427"/>
      <c r="OOU3" s="427"/>
      <c r="OOV3" s="427"/>
      <c r="OOW3" s="427"/>
      <c r="OOX3" s="427"/>
      <c r="OOY3" s="427"/>
      <c r="OOZ3" s="427"/>
      <c r="OPA3" s="427"/>
      <c r="OPB3" s="427"/>
      <c r="OPC3" s="427"/>
      <c r="OPD3" s="427"/>
      <c r="OPE3" s="427"/>
      <c r="OPF3" s="427"/>
      <c r="OPG3" s="427"/>
      <c r="OPH3" s="427"/>
      <c r="OPI3" s="427"/>
      <c r="OPJ3" s="427"/>
      <c r="OPK3" s="427"/>
      <c r="OPL3" s="427"/>
      <c r="OPM3" s="427"/>
      <c r="OPN3" s="427"/>
      <c r="OPO3" s="427"/>
      <c r="OPP3" s="427"/>
      <c r="OPQ3" s="427"/>
      <c r="OPR3" s="427"/>
      <c r="OPS3" s="427"/>
      <c r="OPT3" s="427"/>
      <c r="OPU3" s="427"/>
      <c r="OPV3" s="427"/>
      <c r="OPW3" s="427"/>
      <c r="OPX3" s="427"/>
      <c r="OPY3" s="427"/>
      <c r="OPZ3" s="427"/>
      <c r="OQA3" s="427"/>
      <c r="OQB3" s="427"/>
      <c r="OQC3" s="427"/>
      <c r="OQD3" s="427"/>
      <c r="OQE3" s="427"/>
      <c r="OQF3" s="427"/>
      <c r="OQG3" s="427"/>
      <c r="OQH3" s="427"/>
      <c r="OQI3" s="427"/>
      <c r="OQJ3" s="427"/>
      <c r="OQK3" s="427"/>
      <c r="OQL3" s="427"/>
      <c r="OQM3" s="427"/>
      <c r="OQN3" s="427"/>
      <c r="OQO3" s="427"/>
      <c r="OQP3" s="427"/>
      <c r="OQQ3" s="427"/>
      <c r="OQR3" s="427"/>
      <c r="OQS3" s="427"/>
      <c r="OQT3" s="427"/>
      <c r="OQU3" s="427"/>
      <c r="OQV3" s="427"/>
      <c r="OQW3" s="427"/>
      <c r="OQX3" s="427"/>
      <c r="OQY3" s="427"/>
      <c r="OQZ3" s="427"/>
      <c r="ORA3" s="427"/>
      <c r="ORB3" s="427"/>
      <c r="ORC3" s="427"/>
      <c r="ORD3" s="427"/>
      <c r="ORE3" s="427"/>
      <c r="ORF3" s="427"/>
      <c r="ORG3" s="427"/>
      <c r="ORH3" s="427"/>
      <c r="ORI3" s="427"/>
      <c r="ORJ3" s="427"/>
      <c r="ORK3" s="427"/>
      <c r="ORL3" s="427"/>
      <c r="ORM3" s="427"/>
      <c r="ORN3" s="427"/>
      <c r="ORO3" s="427"/>
      <c r="ORP3" s="427"/>
      <c r="ORQ3" s="427"/>
      <c r="ORR3" s="427"/>
      <c r="ORS3" s="427"/>
      <c r="ORT3" s="427"/>
      <c r="ORU3" s="427"/>
      <c r="ORV3" s="427"/>
      <c r="ORW3" s="427"/>
      <c r="ORX3" s="427"/>
      <c r="ORY3" s="427"/>
      <c r="ORZ3" s="427"/>
      <c r="OSA3" s="427"/>
      <c r="OSB3" s="427"/>
      <c r="OSC3" s="427"/>
      <c r="OSD3" s="427"/>
      <c r="OSE3" s="427"/>
      <c r="OSF3" s="427"/>
      <c r="OSG3" s="427"/>
      <c r="OSH3" s="427"/>
      <c r="OSI3" s="427"/>
      <c r="OSJ3" s="427"/>
      <c r="OSK3" s="427"/>
      <c r="OSL3" s="427"/>
      <c r="OSM3" s="427"/>
      <c r="OSN3" s="427"/>
      <c r="OSO3" s="427"/>
      <c r="OSP3" s="427"/>
      <c r="OSQ3" s="427"/>
      <c r="OSR3" s="427"/>
      <c r="OSS3" s="427"/>
      <c r="OST3" s="427"/>
      <c r="OSU3" s="427"/>
      <c r="OSV3" s="427"/>
      <c r="OSW3" s="427"/>
      <c r="OSX3" s="427"/>
      <c r="OSY3" s="427"/>
      <c r="OSZ3" s="427"/>
      <c r="OTA3" s="427"/>
      <c r="OTB3" s="427"/>
      <c r="OTC3" s="427"/>
      <c r="OTD3" s="427"/>
      <c r="OTE3" s="427"/>
      <c r="OTF3" s="427"/>
      <c r="OTG3" s="427"/>
      <c r="OTH3" s="427"/>
      <c r="OTI3" s="427"/>
      <c r="OTJ3" s="427"/>
      <c r="OTK3" s="427"/>
      <c r="OTL3" s="427"/>
      <c r="OTM3" s="427"/>
      <c r="OTN3" s="427"/>
      <c r="OTO3" s="427"/>
      <c r="OTP3" s="427"/>
      <c r="OTQ3" s="427"/>
      <c r="OTR3" s="427"/>
      <c r="OTS3" s="427"/>
      <c r="OTT3" s="427"/>
      <c r="OTU3" s="427"/>
      <c r="OTV3" s="427"/>
      <c r="OTW3" s="427"/>
      <c r="OTX3" s="427"/>
      <c r="OTY3" s="427"/>
      <c r="OTZ3" s="427"/>
      <c r="OUA3" s="427"/>
      <c r="OUB3" s="427"/>
      <c r="OUC3" s="427"/>
      <c r="OUD3" s="427"/>
      <c r="OUE3" s="427"/>
      <c r="OUF3" s="427"/>
      <c r="OUG3" s="427"/>
      <c r="OUH3" s="427"/>
      <c r="OUI3" s="427"/>
      <c r="OUJ3" s="427"/>
      <c r="OUK3" s="427"/>
      <c r="OUL3" s="427"/>
      <c r="OUM3" s="427"/>
      <c r="OUN3" s="427"/>
      <c r="OUO3" s="427"/>
      <c r="OUP3" s="427"/>
      <c r="OUQ3" s="427"/>
      <c r="OUR3" s="427"/>
      <c r="OUS3" s="427"/>
      <c r="OUT3" s="427"/>
      <c r="OUU3" s="427"/>
      <c r="OUV3" s="427"/>
      <c r="OUW3" s="427"/>
      <c r="OUX3" s="427"/>
      <c r="OUY3" s="427"/>
      <c r="OUZ3" s="427"/>
      <c r="OVA3" s="427"/>
      <c r="OVB3" s="427"/>
      <c r="OVC3" s="427"/>
      <c r="OVD3" s="427"/>
      <c r="OVE3" s="427"/>
      <c r="OVF3" s="427"/>
      <c r="OVG3" s="427"/>
      <c r="OVH3" s="427"/>
      <c r="OVI3" s="427"/>
      <c r="OVJ3" s="427"/>
      <c r="OVK3" s="427"/>
      <c r="OVL3" s="427"/>
      <c r="OVM3" s="427"/>
      <c r="OVN3" s="427"/>
      <c r="OVO3" s="427"/>
      <c r="OVP3" s="427"/>
      <c r="OVQ3" s="427"/>
      <c r="OVR3" s="427"/>
      <c r="OVS3" s="427"/>
      <c r="OVT3" s="427"/>
      <c r="OVU3" s="427"/>
      <c r="OVV3" s="427"/>
      <c r="OVW3" s="427"/>
      <c r="OVX3" s="427"/>
      <c r="OVY3" s="427"/>
      <c r="OVZ3" s="427"/>
      <c r="OWA3" s="427"/>
      <c r="OWB3" s="427"/>
      <c r="OWC3" s="427"/>
      <c r="OWD3" s="427"/>
      <c r="OWE3" s="427"/>
      <c r="OWF3" s="427"/>
      <c r="OWG3" s="427"/>
      <c r="OWH3" s="427"/>
      <c r="OWI3" s="427"/>
      <c r="OWJ3" s="427"/>
      <c r="OWK3" s="427"/>
      <c r="OWL3" s="427"/>
      <c r="OWM3" s="427"/>
      <c r="OWN3" s="427"/>
      <c r="OWO3" s="427"/>
      <c r="OWP3" s="427"/>
      <c r="OWQ3" s="427"/>
      <c r="OWR3" s="427"/>
      <c r="OWS3" s="427"/>
      <c r="OWT3" s="427"/>
      <c r="OWU3" s="427"/>
      <c r="OWV3" s="427"/>
      <c r="OWW3" s="427"/>
      <c r="OWX3" s="427"/>
      <c r="OWY3" s="427"/>
      <c r="OWZ3" s="427"/>
      <c r="OXA3" s="427"/>
      <c r="OXB3" s="427"/>
      <c r="OXC3" s="427"/>
      <c r="OXD3" s="427"/>
      <c r="OXE3" s="427"/>
      <c r="OXF3" s="427"/>
      <c r="OXG3" s="427"/>
      <c r="OXH3" s="427"/>
      <c r="OXI3" s="427"/>
      <c r="OXJ3" s="427"/>
      <c r="OXK3" s="427"/>
      <c r="OXL3" s="427"/>
      <c r="OXM3" s="427"/>
      <c r="OXN3" s="427"/>
      <c r="OXO3" s="427"/>
      <c r="OXP3" s="427"/>
      <c r="OXQ3" s="427"/>
      <c r="OXR3" s="427"/>
      <c r="OXS3" s="427"/>
      <c r="OXT3" s="427"/>
      <c r="OXU3" s="427"/>
      <c r="OXV3" s="427"/>
      <c r="OXW3" s="427"/>
      <c r="OXX3" s="427"/>
      <c r="OXY3" s="427"/>
      <c r="OXZ3" s="427"/>
      <c r="OYA3" s="427"/>
      <c r="OYB3" s="427"/>
      <c r="OYC3" s="427"/>
      <c r="OYD3" s="427"/>
      <c r="OYE3" s="427"/>
      <c r="OYF3" s="427"/>
      <c r="OYG3" s="427"/>
      <c r="OYH3" s="427"/>
      <c r="OYI3" s="427"/>
      <c r="OYJ3" s="427"/>
      <c r="OYK3" s="427"/>
      <c r="OYL3" s="427"/>
      <c r="OYM3" s="427"/>
      <c r="OYN3" s="427"/>
      <c r="OYO3" s="427"/>
      <c r="OYP3" s="427"/>
      <c r="OYQ3" s="427"/>
      <c r="OYR3" s="427"/>
      <c r="OYS3" s="427"/>
      <c r="OYT3" s="427"/>
      <c r="OYU3" s="427"/>
      <c r="OYV3" s="427"/>
      <c r="OYW3" s="427"/>
      <c r="OYX3" s="427"/>
      <c r="OYY3" s="427"/>
      <c r="OYZ3" s="427"/>
      <c r="OZA3" s="427"/>
      <c r="OZB3" s="427"/>
      <c r="OZC3" s="427"/>
      <c r="OZD3" s="427"/>
      <c r="OZE3" s="427"/>
      <c r="OZF3" s="427"/>
      <c r="OZG3" s="427"/>
      <c r="OZH3" s="427"/>
      <c r="OZI3" s="427"/>
      <c r="OZJ3" s="427"/>
      <c r="OZK3" s="427"/>
      <c r="OZL3" s="427"/>
      <c r="OZM3" s="427"/>
      <c r="OZN3" s="427"/>
      <c r="OZO3" s="427"/>
      <c r="OZP3" s="427"/>
      <c r="OZQ3" s="427"/>
      <c r="OZR3" s="427"/>
      <c r="OZS3" s="427"/>
      <c r="OZT3" s="427"/>
      <c r="OZU3" s="427"/>
      <c r="OZV3" s="427"/>
      <c r="OZW3" s="427"/>
      <c r="OZX3" s="427"/>
      <c r="OZY3" s="427"/>
      <c r="OZZ3" s="427"/>
      <c r="PAA3" s="427"/>
      <c r="PAB3" s="427"/>
      <c r="PAC3" s="427"/>
      <c r="PAD3" s="427"/>
      <c r="PAE3" s="427"/>
      <c r="PAF3" s="427"/>
      <c r="PAG3" s="427"/>
      <c r="PAH3" s="427"/>
      <c r="PAI3" s="427"/>
      <c r="PAJ3" s="427"/>
      <c r="PAK3" s="427"/>
      <c r="PAL3" s="427"/>
      <c r="PAM3" s="427"/>
      <c r="PAN3" s="427"/>
      <c r="PAO3" s="427"/>
      <c r="PAP3" s="427"/>
      <c r="PAQ3" s="427"/>
      <c r="PAR3" s="427"/>
      <c r="PAS3" s="427"/>
      <c r="PAT3" s="427"/>
      <c r="PAU3" s="427"/>
      <c r="PAV3" s="427"/>
      <c r="PAW3" s="427"/>
      <c r="PAX3" s="427"/>
      <c r="PAY3" s="427"/>
      <c r="PAZ3" s="427"/>
      <c r="PBA3" s="427"/>
      <c r="PBB3" s="427"/>
      <c r="PBC3" s="427"/>
      <c r="PBD3" s="427"/>
      <c r="PBE3" s="427"/>
      <c r="PBF3" s="427"/>
      <c r="PBG3" s="427"/>
      <c r="PBH3" s="427"/>
      <c r="PBI3" s="427"/>
      <c r="PBJ3" s="427"/>
      <c r="PBK3" s="427"/>
      <c r="PBL3" s="427"/>
      <c r="PBM3" s="427"/>
      <c r="PBN3" s="427"/>
      <c r="PBO3" s="427"/>
      <c r="PBP3" s="427"/>
      <c r="PBQ3" s="427"/>
      <c r="PBR3" s="427"/>
      <c r="PBS3" s="427"/>
      <c r="PBT3" s="427"/>
      <c r="PBU3" s="427"/>
      <c r="PBV3" s="427"/>
      <c r="PBW3" s="427"/>
      <c r="PBX3" s="427"/>
      <c r="PBY3" s="427"/>
      <c r="PBZ3" s="427"/>
      <c r="PCA3" s="427"/>
      <c r="PCB3" s="427"/>
      <c r="PCC3" s="427"/>
      <c r="PCD3" s="427"/>
      <c r="PCE3" s="427"/>
      <c r="PCF3" s="427"/>
      <c r="PCG3" s="427"/>
      <c r="PCH3" s="427"/>
      <c r="PCI3" s="427"/>
      <c r="PCJ3" s="427"/>
      <c r="PCK3" s="427"/>
      <c r="PCL3" s="427"/>
      <c r="PCM3" s="427"/>
      <c r="PCN3" s="427"/>
      <c r="PCO3" s="427"/>
      <c r="PCP3" s="427"/>
      <c r="PCQ3" s="427"/>
      <c r="PCR3" s="427"/>
      <c r="PCS3" s="427"/>
      <c r="PCT3" s="427"/>
      <c r="PCU3" s="427"/>
      <c r="PCV3" s="427"/>
      <c r="PCW3" s="427"/>
      <c r="PCX3" s="427"/>
      <c r="PCY3" s="427"/>
      <c r="PCZ3" s="427"/>
      <c r="PDA3" s="427"/>
      <c r="PDB3" s="427"/>
      <c r="PDC3" s="427"/>
      <c r="PDD3" s="427"/>
      <c r="PDE3" s="427"/>
      <c r="PDF3" s="427"/>
      <c r="PDG3" s="427"/>
      <c r="PDH3" s="427"/>
      <c r="PDI3" s="427"/>
      <c r="PDJ3" s="427"/>
      <c r="PDK3" s="427"/>
      <c r="PDL3" s="427"/>
      <c r="PDM3" s="427"/>
      <c r="PDN3" s="427"/>
      <c r="PDO3" s="427"/>
      <c r="PDP3" s="427"/>
      <c r="PDQ3" s="427"/>
      <c r="PDR3" s="427"/>
      <c r="PDS3" s="427"/>
      <c r="PDT3" s="427"/>
      <c r="PDU3" s="427"/>
      <c r="PDV3" s="427"/>
      <c r="PDW3" s="427"/>
      <c r="PDX3" s="427"/>
      <c r="PDY3" s="427"/>
      <c r="PDZ3" s="427"/>
      <c r="PEA3" s="427"/>
      <c r="PEB3" s="427"/>
      <c r="PEC3" s="427"/>
      <c r="PED3" s="427"/>
      <c r="PEE3" s="427"/>
      <c r="PEF3" s="427"/>
      <c r="PEG3" s="427"/>
      <c r="PEH3" s="427"/>
      <c r="PEI3" s="427"/>
      <c r="PEJ3" s="427"/>
      <c r="PEK3" s="427"/>
      <c r="PEL3" s="427"/>
      <c r="PEM3" s="427"/>
      <c r="PEN3" s="427"/>
      <c r="PEO3" s="427"/>
      <c r="PEP3" s="427"/>
      <c r="PEQ3" s="427"/>
      <c r="PER3" s="427"/>
      <c r="PES3" s="427"/>
      <c r="PET3" s="427"/>
      <c r="PEU3" s="427"/>
      <c r="PEV3" s="427"/>
      <c r="PEW3" s="427"/>
      <c r="PEX3" s="427"/>
      <c r="PEY3" s="427"/>
      <c r="PEZ3" s="427"/>
      <c r="PFA3" s="427"/>
      <c r="PFB3" s="427"/>
      <c r="PFC3" s="427"/>
      <c r="PFD3" s="427"/>
      <c r="PFE3" s="427"/>
      <c r="PFF3" s="427"/>
      <c r="PFG3" s="427"/>
      <c r="PFH3" s="427"/>
      <c r="PFI3" s="427"/>
      <c r="PFJ3" s="427"/>
      <c r="PFK3" s="427"/>
      <c r="PFL3" s="427"/>
      <c r="PFM3" s="427"/>
      <c r="PFN3" s="427"/>
      <c r="PFO3" s="427"/>
      <c r="PFP3" s="427"/>
      <c r="PFQ3" s="427"/>
      <c r="PFR3" s="427"/>
      <c r="PFS3" s="427"/>
      <c r="PFT3" s="427"/>
      <c r="PFU3" s="427"/>
      <c r="PFV3" s="427"/>
      <c r="PFW3" s="427"/>
      <c r="PFX3" s="427"/>
      <c r="PFY3" s="427"/>
      <c r="PFZ3" s="427"/>
      <c r="PGA3" s="427"/>
      <c r="PGB3" s="427"/>
      <c r="PGC3" s="427"/>
      <c r="PGD3" s="427"/>
      <c r="PGE3" s="427"/>
      <c r="PGF3" s="427"/>
      <c r="PGG3" s="427"/>
      <c r="PGH3" s="427"/>
      <c r="PGI3" s="427"/>
      <c r="PGJ3" s="427"/>
      <c r="PGK3" s="427"/>
      <c r="PGL3" s="427"/>
      <c r="PGM3" s="427"/>
      <c r="PGN3" s="427"/>
      <c r="PGO3" s="427"/>
      <c r="PGP3" s="427"/>
      <c r="PGQ3" s="427"/>
      <c r="PGR3" s="427"/>
      <c r="PGS3" s="427"/>
      <c r="PGT3" s="427"/>
      <c r="PGU3" s="427"/>
      <c r="PGV3" s="427"/>
      <c r="PGW3" s="427"/>
      <c r="PGX3" s="427"/>
      <c r="PGY3" s="427"/>
      <c r="PGZ3" s="427"/>
      <c r="PHA3" s="427"/>
      <c r="PHB3" s="427"/>
      <c r="PHC3" s="427"/>
      <c r="PHD3" s="427"/>
      <c r="PHE3" s="427"/>
      <c r="PHF3" s="427"/>
      <c r="PHG3" s="427"/>
      <c r="PHH3" s="427"/>
      <c r="PHI3" s="427"/>
      <c r="PHJ3" s="427"/>
      <c r="PHK3" s="427"/>
      <c r="PHL3" s="427"/>
      <c r="PHM3" s="427"/>
      <c r="PHN3" s="427"/>
      <c r="PHO3" s="427"/>
      <c r="PHP3" s="427"/>
      <c r="PHQ3" s="427"/>
      <c r="PHR3" s="427"/>
      <c r="PHS3" s="427"/>
      <c r="PHT3" s="427"/>
      <c r="PHU3" s="427"/>
      <c r="PHV3" s="427"/>
      <c r="PHW3" s="427"/>
      <c r="PHX3" s="427"/>
      <c r="PHY3" s="427"/>
      <c r="PHZ3" s="427"/>
      <c r="PIA3" s="427"/>
      <c r="PIB3" s="427"/>
      <c r="PIC3" s="427"/>
      <c r="PID3" s="427"/>
      <c r="PIE3" s="427"/>
      <c r="PIF3" s="427"/>
      <c r="PIG3" s="427"/>
      <c r="PIH3" s="427"/>
      <c r="PII3" s="427"/>
      <c r="PIJ3" s="427"/>
      <c r="PIK3" s="427"/>
      <c r="PIL3" s="427"/>
      <c r="PIM3" s="427"/>
      <c r="PIN3" s="427"/>
      <c r="PIO3" s="427"/>
      <c r="PIP3" s="427"/>
      <c r="PIQ3" s="427"/>
      <c r="PIR3" s="427"/>
      <c r="PIS3" s="427"/>
      <c r="PIT3" s="427"/>
      <c r="PIU3" s="427"/>
      <c r="PIV3" s="427"/>
      <c r="PIW3" s="427"/>
      <c r="PIX3" s="427"/>
      <c r="PIY3" s="427"/>
      <c r="PIZ3" s="427"/>
      <c r="PJA3" s="427"/>
      <c r="PJB3" s="427"/>
      <c r="PJC3" s="427"/>
      <c r="PJD3" s="427"/>
      <c r="PJE3" s="427"/>
      <c r="PJF3" s="427"/>
      <c r="PJG3" s="427"/>
      <c r="PJH3" s="427"/>
      <c r="PJI3" s="427"/>
      <c r="PJJ3" s="427"/>
      <c r="PJK3" s="427"/>
      <c r="PJL3" s="427"/>
      <c r="PJM3" s="427"/>
      <c r="PJN3" s="427"/>
      <c r="PJO3" s="427"/>
      <c r="PJP3" s="427"/>
      <c r="PJQ3" s="427"/>
      <c r="PJR3" s="427"/>
      <c r="PJS3" s="427"/>
      <c r="PJT3" s="427"/>
      <c r="PJU3" s="427"/>
      <c r="PJV3" s="427"/>
      <c r="PJW3" s="427"/>
      <c r="PJX3" s="427"/>
      <c r="PJY3" s="427"/>
      <c r="PJZ3" s="427"/>
      <c r="PKA3" s="427"/>
      <c r="PKB3" s="427"/>
      <c r="PKC3" s="427"/>
      <c r="PKD3" s="427"/>
      <c r="PKE3" s="427"/>
      <c r="PKF3" s="427"/>
      <c r="PKG3" s="427"/>
      <c r="PKH3" s="427"/>
      <c r="PKI3" s="427"/>
      <c r="PKJ3" s="427"/>
      <c r="PKK3" s="427"/>
      <c r="PKL3" s="427"/>
      <c r="PKM3" s="427"/>
      <c r="PKN3" s="427"/>
      <c r="PKO3" s="427"/>
      <c r="PKP3" s="427"/>
      <c r="PKQ3" s="427"/>
      <c r="PKR3" s="427"/>
      <c r="PKS3" s="427"/>
      <c r="PKT3" s="427"/>
      <c r="PKU3" s="427"/>
      <c r="PKV3" s="427"/>
      <c r="PKW3" s="427"/>
      <c r="PKX3" s="427"/>
      <c r="PKY3" s="427"/>
      <c r="PKZ3" s="427"/>
      <c r="PLA3" s="427"/>
      <c r="PLB3" s="427"/>
      <c r="PLC3" s="427"/>
      <c r="PLD3" s="427"/>
      <c r="PLE3" s="427"/>
      <c r="PLF3" s="427"/>
      <c r="PLG3" s="427"/>
      <c r="PLH3" s="427"/>
      <c r="PLI3" s="427"/>
      <c r="PLJ3" s="427"/>
      <c r="PLK3" s="427"/>
      <c r="PLL3" s="427"/>
      <c r="PLM3" s="427"/>
      <c r="PLN3" s="427"/>
      <c r="PLO3" s="427"/>
      <c r="PLP3" s="427"/>
      <c r="PLQ3" s="427"/>
      <c r="PLR3" s="427"/>
      <c r="PLS3" s="427"/>
      <c r="PLT3" s="427"/>
      <c r="PLU3" s="427"/>
      <c r="PLV3" s="427"/>
      <c r="PLW3" s="427"/>
      <c r="PLX3" s="427"/>
      <c r="PLY3" s="427"/>
      <c r="PLZ3" s="427"/>
      <c r="PMA3" s="427"/>
      <c r="PMB3" s="427"/>
      <c r="PMC3" s="427"/>
      <c r="PMD3" s="427"/>
      <c r="PME3" s="427"/>
      <c r="PMF3" s="427"/>
      <c r="PMG3" s="427"/>
      <c r="PMH3" s="427"/>
      <c r="PMI3" s="427"/>
      <c r="PMJ3" s="427"/>
      <c r="PMK3" s="427"/>
      <c r="PML3" s="427"/>
      <c r="PMM3" s="427"/>
      <c r="PMN3" s="427"/>
      <c r="PMO3" s="427"/>
      <c r="PMP3" s="427"/>
      <c r="PMQ3" s="427"/>
      <c r="PMR3" s="427"/>
      <c r="PMS3" s="427"/>
      <c r="PMT3" s="427"/>
      <c r="PMU3" s="427"/>
      <c r="PMV3" s="427"/>
      <c r="PMW3" s="427"/>
      <c r="PMX3" s="427"/>
      <c r="PMY3" s="427"/>
      <c r="PMZ3" s="427"/>
      <c r="PNA3" s="427"/>
      <c r="PNB3" s="427"/>
      <c r="PNC3" s="427"/>
      <c r="PND3" s="427"/>
      <c r="PNE3" s="427"/>
      <c r="PNF3" s="427"/>
      <c r="PNG3" s="427"/>
      <c r="PNH3" s="427"/>
      <c r="PNI3" s="427"/>
      <c r="PNJ3" s="427"/>
      <c r="PNK3" s="427"/>
      <c r="PNL3" s="427"/>
      <c r="PNM3" s="427"/>
      <c r="PNN3" s="427"/>
      <c r="PNO3" s="427"/>
      <c r="PNP3" s="427"/>
      <c r="PNQ3" s="427"/>
      <c r="PNR3" s="427"/>
      <c r="PNS3" s="427"/>
      <c r="PNT3" s="427"/>
      <c r="PNU3" s="427"/>
      <c r="PNV3" s="427"/>
      <c r="PNW3" s="427"/>
      <c r="PNX3" s="427"/>
      <c r="PNY3" s="427"/>
      <c r="PNZ3" s="427"/>
      <c r="POA3" s="427"/>
      <c r="POB3" s="427"/>
      <c r="POC3" s="427"/>
      <c r="POD3" s="427"/>
      <c r="POE3" s="427"/>
      <c r="POF3" s="427"/>
      <c r="POG3" s="427"/>
      <c r="POH3" s="427"/>
      <c r="POI3" s="427"/>
      <c r="POJ3" s="427"/>
      <c r="POK3" s="427"/>
      <c r="POL3" s="427"/>
      <c r="POM3" s="427"/>
      <c r="PON3" s="427"/>
      <c r="POO3" s="427"/>
      <c r="POP3" s="427"/>
      <c r="POQ3" s="427"/>
      <c r="POR3" s="427"/>
      <c r="POS3" s="427"/>
      <c r="POT3" s="427"/>
      <c r="POU3" s="427"/>
      <c r="POV3" s="427"/>
      <c r="POW3" s="427"/>
      <c r="POX3" s="427"/>
      <c r="POY3" s="427"/>
      <c r="POZ3" s="427"/>
      <c r="PPA3" s="427"/>
      <c r="PPB3" s="427"/>
      <c r="PPC3" s="427"/>
      <c r="PPD3" s="427"/>
      <c r="PPE3" s="427"/>
      <c r="PPF3" s="427"/>
      <c r="PPG3" s="427"/>
      <c r="PPH3" s="427"/>
      <c r="PPI3" s="427"/>
      <c r="PPJ3" s="427"/>
      <c r="PPK3" s="427"/>
      <c r="PPL3" s="427"/>
      <c r="PPM3" s="427"/>
      <c r="PPN3" s="427"/>
      <c r="PPO3" s="427"/>
      <c r="PPP3" s="427"/>
      <c r="PPQ3" s="427"/>
      <c r="PPR3" s="427"/>
      <c r="PPS3" s="427"/>
      <c r="PPT3" s="427"/>
      <c r="PPU3" s="427"/>
      <c r="PPV3" s="427"/>
      <c r="PPW3" s="427"/>
      <c r="PPX3" s="427"/>
      <c r="PPY3" s="427"/>
      <c r="PPZ3" s="427"/>
      <c r="PQA3" s="427"/>
      <c r="PQB3" s="427"/>
      <c r="PQC3" s="427"/>
      <c r="PQD3" s="427"/>
      <c r="PQE3" s="427"/>
      <c r="PQF3" s="427"/>
      <c r="PQG3" s="427"/>
      <c r="PQH3" s="427"/>
      <c r="PQI3" s="427"/>
      <c r="PQJ3" s="427"/>
      <c r="PQK3" s="427"/>
      <c r="PQL3" s="427"/>
      <c r="PQM3" s="427"/>
      <c r="PQN3" s="427"/>
      <c r="PQO3" s="427"/>
      <c r="PQP3" s="427"/>
      <c r="PQQ3" s="427"/>
      <c r="PQR3" s="427"/>
      <c r="PQS3" s="427"/>
      <c r="PQT3" s="427"/>
      <c r="PQU3" s="427"/>
      <c r="PQV3" s="427"/>
      <c r="PQW3" s="427"/>
      <c r="PQX3" s="427"/>
      <c r="PQY3" s="427"/>
      <c r="PQZ3" s="427"/>
      <c r="PRA3" s="427"/>
      <c r="PRB3" s="427"/>
      <c r="PRC3" s="427"/>
      <c r="PRD3" s="427"/>
      <c r="PRE3" s="427"/>
      <c r="PRF3" s="427"/>
      <c r="PRG3" s="427"/>
      <c r="PRH3" s="427"/>
      <c r="PRI3" s="427"/>
      <c r="PRJ3" s="427"/>
      <c r="PRK3" s="427"/>
      <c r="PRL3" s="427"/>
      <c r="PRM3" s="427"/>
      <c r="PRN3" s="427"/>
      <c r="PRO3" s="427"/>
      <c r="PRP3" s="427"/>
      <c r="PRQ3" s="427"/>
      <c r="PRR3" s="427"/>
      <c r="PRS3" s="427"/>
      <c r="PRT3" s="427"/>
      <c r="PRU3" s="427"/>
      <c r="PRV3" s="427"/>
      <c r="PRW3" s="427"/>
      <c r="PRX3" s="427"/>
      <c r="PRY3" s="427"/>
      <c r="PRZ3" s="427"/>
      <c r="PSA3" s="427"/>
      <c r="PSB3" s="427"/>
      <c r="PSC3" s="427"/>
      <c r="PSD3" s="427"/>
      <c r="PSE3" s="427"/>
      <c r="PSF3" s="427"/>
      <c r="PSG3" s="427"/>
      <c r="PSH3" s="427"/>
      <c r="PSI3" s="427"/>
      <c r="PSJ3" s="427"/>
      <c r="PSK3" s="427"/>
      <c r="PSL3" s="427"/>
      <c r="PSM3" s="427"/>
      <c r="PSN3" s="427"/>
      <c r="PSO3" s="427"/>
      <c r="PSP3" s="427"/>
      <c r="PSQ3" s="427"/>
      <c r="PSR3" s="427"/>
      <c r="PSS3" s="427"/>
      <c r="PST3" s="427"/>
      <c r="PSU3" s="427"/>
      <c r="PSV3" s="427"/>
      <c r="PSW3" s="427"/>
      <c r="PSX3" s="427"/>
      <c r="PSY3" s="427"/>
      <c r="PSZ3" s="427"/>
      <c r="PTA3" s="427"/>
      <c r="PTB3" s="427"/>
      <c r="PTC3" s="427"/>
      <c r="PTD3" s="427"/>
      <c r="PTE3" s="427"/>
      <c r="PTF3" s="427"/>
      <c r="PTG3" s="427"/>
      <c r="PTH3" s="427"/>
      <c r="PTI3" s="427"/>
      <c r="PTJ3" s="427"/>
      <c r="PTK3" s="427"/>
      <c r="PTL3" s="427"/>
      <c r="PTM3" s="427"/>
      <c r="PTN3" s="427"/>
      <c r="PTO3" s="427"/>
      <c r="PTP3" s="427"/>
      <c r="PTQ3" s="427"/>
      <c r="PTR3" s="427"/>
      <c r="PTS3" s="427"/>
      <c r="PTT3" s="427"/>
      <c r="PTU3" s="427"/>
      <c r="PTV3" s="427"/>
      <c r="PTW3" s="427"/>
      <c r="PTX3" s="427"/>
      <c r="PTY3" s="427"/>
      <c r="PTZ3" s="427"/>
      <c r="PUA3" s="427"/>
      <c r="PUB3" s="427"/>
      <c r="PUC3" s="427"/>
      <c r="PUD3" s="427"/>
      <c r="PUE3" s="427"/>
      <c r="PUF3" s="427"/>
      <c r="PUG3" s="427"/>
      <c r="PUH3" s="427"/>
      <c r="PUI3" s="427"/>
      <c r="PUJ3" s="427"/>
      <c r="PUK3" s="427"/>
      <c r="PUL3" s="427"/>
      <c r="PUM3" s="427"/>
      <c r="PUN3" s="427"/>
      <c r="PUO3" s="427"/>
      <c r="PUP3" s="427"/>
      <c r="PUQ3" s="427"/>
      <c r="PUR3" s="427"/>
      <c r="PUS3" s="427"/>
      <c r="PUT3" s="427"/>
      <c r="PUU3" s="427"/>
      <c r="PUV3" s="427"/>
      <c r="PUW3" s="427"/>
      <c r="PUX3" s="427"/>
      <c r="PUY3" s="427"/>
      <c r="PUZ3" s="427"/>
      <c r="PVA3" s="427"/>
      <c r="PVB3" s="427"/>
      <c r="PVC3" s="427"/>
      <c r="PVD3" s="427"/>
      <c r="PVE3" s="427"/>
      <c r="PVF3" s="427"/>
      <c r="PVG3" s="427"/>
      <c r="PVH3" s="427"/>
      <c r="PVI3" s="427"/>
      <c r="PVJ3" s="427"/>
      <c r="PVK3" s="427"/>
      <c r="PVL3" s="427"/>
      <c r="PVM3" s="427"/>
      <c r="PVN3" s="427"/>
      <c r="PVO3" s="427"/>
      <c r="PVP3" s="427"/>
      <c r="PVQ3" s="427"/>
      <c r="PVR3" s="427"/>
      <c r="PVS3" s="427"/>
      <c r="PVT3" s="427"/>
      <c r="PVU3" s="427"/>
      <c r="PVV3" s="427"/>
      <c r="PVW3" s="427"/>
      <c r="PVX3" s="427"/>
      <c r="PVY3" s="427"/>
      <c r="PVZ3" s="427"/>
      <c r="PWA3" s="427"/>
      <c r="PWB3" s="427"/>
      <c r="PWC3" s="427"/>
      <c r="PWD3" s="427"/>
      <c r="PWE3" s="427"/>
      <c r="PWF3" s="427"/>
      <c r="PWG3" s="427"/>
      <c r="PWH3" s="427"/>
      <c r="PWI3" s="427"/>
      <c r="PWJ3" s="427"/>
      <c r="PWK3" s="427"/>
      <c r="PWL3" s="427"/>
      <c r="PWM3" s="427"/>
      <c r="PWN3" s="427"/>
      <c r="PWO3" s="427"/>
      <c r="PWP3" s="427"/>
      <c r="PWQ3" s="427"/>
      <c r="PWR3" s="427"/>
      <c r="PWS3" s="427"/>
      <c r="PWT3" s="427"/>
      <c r="PWU3" s="427"/>
      <c r="PWV3" s="427"/>
      <c r="PWW3" s="427"/>
      <c r="PWX3" s="427"/>
      <c r="PWY3" s="427"/>
      <c r="PWZ3" s="427"/>
      <c r="PXA3" s="427"/>
      <c r="PXB3" s="427"/>
      <c r="PXC3" s="427"/>
      <c r="PXD3" s="427"/>
      <c r="PXE3" s="427"/>
      <c r="PXF3" s="427"/>
      <c r="PXG3" s="427"/>
      <c r="PXH3" s="427"/>
      <c r="PXI3" s="427"/>
      <c r="PXJ3" s="427"/>
      <c r="PXK3" s="427"/>
      <c r="PXL3" s="427"/>
      <c r="PXM3" s="427"/>
      <c r="PXN3" s="427"/>
      <c r="PXO3" s="427"/>
      <c r="PXP3" s="427"/>
      <c r="PXQ3" s="427"/>
      <c r="PXR3" s="427"/>
      <c r="PXS3" s="427"/>
      <c r="PXT3" s="427"/>
      <c r="PXU3" s="427"/>
      <c r="PXV3" s="427"/>
      <c r="PXW3" s="427"/>
      <c r="PXX3" s="427"/>
      <c r="PXY3" s="427"/>
      <c r="PXZ3" s="427"/>
      <c r="PYA3" s="427"/>
      <c r="PYB3" s="427"/>
      <c r="PYC3" s="427"/>
      <c r="PYD3" s="427"/>
      <c r="PYE3" s="427"/>
      <c r="PYF3" s="427"/>
      <c r="PYG3" s="427"/>
      <c r="PYH3" s="427"/>
      <c r="PYI3" s="427"/>
      <c r="PYJ3" s="427"/>
      <c r="PYK3" s="427"/>
      <c r="PYL3" s="427"/>
      <c r="PYM3" s="427"/>
      <c r="PYN3" s="427"/>
      <c r="PYO3" s="427"/>
      <c r="PYP3" s="427"/>
      <c r="PYQ3" s="427"/>
      <c r="PYR3" s="427"/>
      <c r="PYS3" s="427"/>
      <c r="PYT3" s="427"/>
      <c r="PYU3" s="427"/>
      <c r="PYV3" s="427"/>
      <c r="PYW3" s="427"/>
      <c r="PYX3" s="427"/>
      <c r="PYY3" s="427"/>
      <c r="PYZ3" s="427"/>
      <c r="PZA3" s="427"/>
      <c r="PZB3" s="427"/>
      <c r="PZC3" s="427"/>
      <c r="PZD3" s="427"/>
      <c r="PZE3" s="427"/>
      <c r="PZF3" s="427"/>
      <c r="PZG3" s="427"/>
      <c r="PZH3" s="427"/>
      <c r="PZI3" s="427"/>
      <c r="PZJ3" s="427"/>
      <c r="PZK3" s="427"/>
      <c r="PZL3" s="427"/>
      <c r="PZM3" s="427"/>
      <c r="PZN3" s="427"/>
      <c r="PZO3" s="427"/>
      <c r="PZP3" s="427"/>
      <c r="PZQ3" s="427"/>
      <c r="PZR3" s="427"/>
      <c r="PZS3" s="427"/>
      <c r="PZT3" s="427"/>
      <c r="PZU3" s="427"/>
      <c r="PZV3" s="427"/>
      <c r="PZW3" s="427"/>
      <c r="PZX3" s="427"/>
      <c r="PZY3" s="427"/>
      <c r="PZZ3" s="427"/>
      <c r="QAA3" s="427"/>
      <c r="QAB3" s="427"/>
      <c r="QAC3" s="427"/>
      <c r="QAD3" s="427"/>
      <c r="QAE3" s="427"/>
      <c r="QAF3" s="427"/>
      <c r="QAG3" s="427"/>
      <c r="QAH3" s="427"/>
      <c r="QAI3" s="427"/>
      <c r="QAJ3" s="427"/>
      <c r="QAK3" s="427"/>
      <c r="QAL3" s="427"/>
      <c r="QAM3" s="427"/>
      <c r="QAN3" s="427"/>
      <c r="QAO3" s="427"/>
      <c r="QAP3" s="427"/>
      <c r="QAQ3" s="427"/>
      <c r="QAR3" s="427"/>
      <c r="QAS3" s="427"/>
      <c r="QAT3" s="427"/>
      <c r="QAU3" s="427"/>
      <c r="QAV3" s="427"/>
      <c r="QAW3" s="427"/>
      <c r="QAX3" s="427"/>
      <c r="QAY3" s="427"/>
      <c r="QAZ3" s="427"/>
      <c r="QBA3" s="427"/>
      <c r="QBB3" s="427"/>
      <c r="QBC3" s="427"/>
      <c r="QBD3" s="427"/>
      <c r="QBE3" s="427"/>
      <c r="QBF3" s="427"/>
      <c r="QBG3" s="427"/>
      <c r="QBH3" s="427"/>
      <c r="QBI3" s="427"/>
      <c r="QBJ3" s="427"/>
      <c r="QBK3" s="427"/>
      <c r="QBL3" s="427"/>
      <c r="QBM3" s="427"/>
      <c r="QBN3" s="427"/>
      <c r="QBO3" s="427"/>
      <c r="QBP3" s="427"/>
      <c r="QBQ3" s="427"/>
      <c r="QBR3" s="427"/>
      <c r="QBS3" s="427"/>
      <c r="QBT3" s="427"/>
      <c r="QBU3" s="427"/>
      <c r="QBV3" s="427"/>
      <c r="QBW3" s="427"/>
      <c r="QBX3" s="427"/>
      <c r="QBY3" s="427"/>
      <c r="QBZ3" s="427"/>
      <c r="QCA3" s="427"/>
      <c r="QCB3" s="427"/>
      <c r="QCC3" s="427"/>
      <c r="QCD3" s="427"/>
      <c r="QCE3" s="427"/>
      <c r="QCF3" s="427"/>
      <c r="QCG3" s="427"/>
      <c r="QCH3" s="427"/>
      <c r="QCI3" s="427"/>
      <c r="QCJ3" s="427"/>
      <c r="QCK3" s="427"/>
      <c r="QCL3" s="427"/>
      <c r="QCM3" s="427"/>
      <c r="QCN3" s="427"/>
      <c r="QCO3" s="427"/>
      <c r="QCP3" s="427"/>
      <c r="QCQ3" s="427"/>
      <c r="QCR3" s="427"/>
      <c r="QCS3" s="427"/>
      <c r="QCT3" s="427"/>
      <c r="QCU3" s="427"/>
      <c r="QCV3" s="427"/>
      <c r="QCW3" s="427"/>
      <c r="QCX3" s="427"/>
      <c r="QCY3" s="427"/>
      <c r="QCZ3" s="427"/>
      <c r="QDA3" s="427"/>
      <c r="QDB3" s="427"/>
      <c r="QDC3" s="427"/>
      <c r="QDD3" s="427"/>
      <c r="QDE3" s="427"/>
      <c r="QDF3" s="427"/>
      <c r="QDG3" s="427"/>
      <c r="QDH3" s="427"/>
      <c r="QDI3" s="427"/>
      <c r="QDJ3" s="427"/>
      <c r="QDK3" s="427"/>
      <c r="QDL3" s="427"/>
      <c r="QDM3" s="427"/>
      <c r="QDN3" s="427"/>
      <c r="QDO3" s="427"/>
      <c r="QDP3" s="427"/>
      <c r="QDQ3" s="427"/>
      <c r="QDR3" s="427"/>
      <c r="QDS3" s="427"/>
      <c r="QDT3" s="427"/>
      <c r="QDU3" s="427"/>
      <c r="QDV3" s="427"/>
      <c r="QDW3" s="427"/>
      <c r="QDX3" s="427"/>
      <c r="QDY3" s="427"/>
      <c r="QDZ3" s="427"/>
      <c r="QEA3" s="427"/>
      <c r="QEB3" s="427"/>
      <c r="QEC3" s="427"/>
      <c r="QED3" s="427"/>
      <c r="QEE3" s="427"/>
      <c r="QEF3" s="427"/>
      <c r="QEG3" s="427"/>
      <c r="QEH3" s="427"/>
      <c r="QEI3" s="427"/>
      <c r="QEJ3" s="427"/>
      <c r="QEK3" s="427"/>
      <c r="QEL3" s="427"/>
      <c r="QEM3" s="427"/>
      <c r="QEN3" s="427"/>
      <c r="QEO3" s="427"/>
      <c r="QEP3" s="427"/>
      <c r="QEQ3" s="427"/>
      <c r="QER3" s="427"/>
      <c r="QES3" s="427"/>
      <c r="QET3" s="427"/>
      <c r="QEU3" s="427"/>
      <c r="QEV3" s="427"/>
      <c r="QEW3" s="427"/>
      <c r="QEX3" s="427"/>
      <c r="QEY3" s="427"/>
      <c r="QEZ3" s="427"/>
      <c r="QFA3" s="427"/>
      <c r="QFB3" s="427"/>
      <c r="QFC3" s="427"/>
      <c r="QFD3" s="427"/>
      <c r="QFE3" s="427"/>
      <c r="QFF3" s="427"/>
      <c r="QFG3" s="427"/>
      <c r="QFH3" s="427"/>
      <c r="QFI3" s="427"/>
      <c r="QFJ3" s="427"/>
      <c r="QFK3" s="427"/>
      <c r="QFL3" s="427"/>
      <c r="QFM3" s="427"/>
      <c r="QFN3" s="427"/>
      <c r="QFO3" s="427"/>
      <c r="QFP3" s="427"/>
      <c r="QFQ3" s="427"/>
      <c r="QFR3" s="427"/>
      <c r="QFS3" s="427"/>
      <c r="QFT3" s="427"/>
      <c r="QFU3" s="427"/>
      <c r="QFV3" s="427"/>
      <c r="QFW3" s="427"/>
      <c r="QFX3" s="427"/>
      <c r="QFY3" s="427"/>
      <c r="QFZ3" s="427"/>
      <c r="QGA3" s="427"/>
      <c r="QGB3" s="427"/>
      <c r="QGC3" s="427"/>
      <c r="QGD3" s="427"/>
      <c r="QGE3" s="427"/>
      <c r="QGF3" s="427"/>
      <c r="QGG3" s="427"/>
      <c r="QGH3" s="427"/>
      <c r="QGI3" s="427"/>
      <c r="QGJ3" s="427"/>
      <c r="QGK3" s="427"/>
      <c r="QGL3" s="427"/>
      <c r="QGM3" s="427"/>
      <c r="QGN3" s="427"/>
      <c r="QGO3" s="427"/>
      <c r="QGP3" s="427"/>
      <c r="QGQ3" s="427"/>
      <c r="QGR3" s="427"/>
      <c r="QGS3" s="427"/>
      <c r="QGT3" s="427"/>
      <c r="QGU3" s="427"/>
      <c r="QGV3" s="427"/>
      <c r="QGW3" s="427"/>
      <c r="QGX3" s="427"/>
      <c r="QGY3" s="427"/>
      <c r="QGZ3" s="427"/>
      <c r="QHA3" s="427"/>
      <c r="QHB3" s="427"/>
      <c r="QHC3" s="427"/>
      <c r="QHD3" s="427"/>
      <c r="QHE3" s="427"/>
      <c r="QHF3" s="427"/>
      <c r="QHG3" s="427"/>
      <c r="QHH3" s="427"/>
      <c r="QHI3" s="427"/>
      <c r="QHJ3" s="427"/>
      <c r="QHK3" s="427"/>
      <c r="QHL3" s="427"/>
      <c r="QHM3" s="427"/>
      <c r="QHN3" s="427"/>
      <c r="QHO3" s="427"/>
      <c r="QHP3" s="427"/>
      <c r="QHQ3" s="427"/>
      <c r="QHR3" s="427"/>
      <c r="QHS3" s="427"/>
      <c r="QHT3" s="427"/>
      <c r="QHU3" s="427"/>
      <c r="QHV3" s="427"/>
      <c r="QHW3" s="427"/>
      <c r="QHX3" s="427"/>
      <c r="QHY3" s="427"/>
      <c r="QHZ3" s="427"/>
      <c r="QIA3" s="427"/>
      <c r="QIB3" s="427"/>
      <c r="QIC3" s="427"/>
      <c r="QID3" s="427"/>
      <c r="QIE3" s="427"/>
      <c r="QIF3" s="427"/>
      <c r="QIG3" s="427"/>
      <c r="QIH3" s="427"/>
      <c r="QII3" s="427"/>
      <c r="QIJ3" s="427"/>
      <c r="QIK3" s="427"/>
      <c r="QIL3" s="427"/>
      <c r="QIM3" s="427"/>
      <c r="QIN3" s="427"/>
      <c r="QIO3" s="427"/>
      <c r="QIP3" s="427"/>
      <c r="QIQ3" s="427"/>
      <c r="QIR3" s="427"/>
      <c r="QIS3" s="427"/>
      <c r="QIT3" s="427"/>
      <c r="QIU3" s="427"/>
      <c r="QIV3" s="427"/>
      <c r="QIW3" s="427"/>
      <c r="QIX3" s="427"/>
      <c r="QIY3" s="427"/>
      <c r="QIZ3" s="427"/>
      <c r="QJA3" s="427"/>
      <c r="QJB3" s="427"/>
      <c r="QJC3" s="427"/>
      <c r="QJD3" s="427"/>
      <c r="QJE3" s="427"/>
      <c r="QJF3" s="427"/>
      <c r="QJG3" s="427"/>
      <c r="QJH3" s="427"/>
      <c r="QJI3" s="427"/>
      <c r="QJJ3" s="427"/>
      <c r="QJK3" s="427"/>
      <c r="QJL3" s="427"/>
      <c r="QJM3" s="427"/>
      <c r="QJN3" s="427"/>
      <c r="QJO3" s="427"/>
      <c r="QJP3" s="427"/>
      <c r="QJQ3" s="427"/>
      <c r="QJR3" s="427"/>
      <c r="QJS3" s="427"/>
      <c r="QJT3" s="427"/>
      <c r="QJU3" s="427"/>
      <c r="QJV3" s="427"/>
      <c r="QJW3" s="427"/>
      <c r="QJX3" s="427"/>
      <c r="QJY3" s="427"/>
      <c r="QJZ3" s="427"/>
      <c r="QKA3" s="427"/>
      <c r="QKB3" s="427"/>
      <c r="QKC3" s="427"/>
      <c r="QKD3" s="427"/>
      <c r="QKE3" s="427"/>
      <c r="QKF3" s="427"/>
      <c r="QKG3" s="427"/>
      <c r="QKH3" s="427"/>
      <c r="QKI3" s="427"/>
      <c r="QKJ3" s="427"/>
      <c r="QKK3" s="427"/>
      <c r="QKL3" s="427"/>
      <c r="QKM3" s="427"/>
      <c r="QKN3" s="427"/>
      <c r="QKO3" s="427"/>
      <c r="QKP3" s="427"/>
      <c r="QKQ3" s="427"/>
      <c r="QKR3" s="427"/>
      <c r="QKS3" s="427"/>
      <c r="QKT3" s="427"/>
      <c r="QKU3" s="427"/>
      <c r="QKV3" s="427"/>
      <c r="QKW3" s="427"/>
      <c r="QKX3" s="427"/>
      <c r="QKY3" s="427"/>
      <c r="QKZ3" s="427"/>
      <c r="QLA3" s="427"/>
      <c r="QLB3" s="427"/>
      <c r="QLC3" s="427"/>
      <c r="QLD3" s="427"/>
      <c r="QLE3" s="427"/>
      <c r="QLF3" s="427"/>
      <c r="QLG3" s="427"/>
      <c r="QLH3" s="427"/>
      <c r="QLI3" s="427"/>
      <c r="QLJ3" s="427"/>
      <c r="QLK3" s="427"/>
      <c r="QLL3" s="427"/>
      <c r="QLM3" s="427"/>
      <c r="QLN3" s="427"/>
      <c r="QLO3" s="427"/>
      <c r="QLP3" s="427"/>
      <c r="QLQ3" s="427"/>
      <c r="QLR3" s="427"/>
      <c r="QLS3" s="427"/>
      <c r="QLT3" s="427"/>
      <c r="QLU3" s="427"/>
      <c r="QLV3" s="427"/>
      <c r="QLW3" s="427"/>
      <c r="QLX3" s="427"/>
      <c r="QLY3" s="427"/>
      <c r="QLZ3" s="427"/>
      <c r="QMA3" s="427"/>
      <c r="QMB3" s="427"/>
      <c r="QMC3" s="427"/>
      <c r="QMD3" s="427"/>
      <c r="QME3" s="427"/>
      <c r="QMF3" s="427"/>
      <c r="QMG3" s="427"/>
      <c r="QMH3" s="427"/>
      <c r="QMI3" s="427"/>
      <c r="QMJ3" s="427"/>
      <c r="QMK3" s="427"/>
      <c r="QML3" s="427"/>
      <c r="QMM3" s="427"/>
      <c r="QMN3" s="427"/>
      <c r="QMO3" s="427"/>
      <c r="QMP3" s="427"/>
      <c r="QMQ3" s="427"/>
      <c r="QMR3" s="427"/>
      <c r="QMS3" s="427"/>
      <c r="QMT3" s="427"/>
      <c r="QMU3" s="427"/>
      <c r="QMV3" s="427"/>
      <c r="QMW3" s="427"/>
      <c r="QMX3" s="427"/>
      <c r="QMY3" s="427"/>
      <c r="QMZ3" s="427"/>
      <c r="QNA3" s="427"/>
      <c r="QNB3" s="427"/>
      <c r="QNC3" s="427"/>
      <c r="QND3" s="427"/>
      <c r="QNE3" s="427"/>
      <c r="QNF3" s="427"/>
      <c r="QNG3" s="427"/>
      <c r="QNH3" s="427"/>
      <c r="QNI3" s="427"/>
      <c r="QNJ3" s="427"/>
      <c r="QNK3" s="427"/>
      <c r="QNL3" s="427"/>
      <c r="QNM3" s="427"/>
      <c r="QNN3" s="427"/>
      <c r="QNO3" s="427"/>
      <c r="QNP3" s="427"/>
      <c r="QNQ3" s="427"/>
      <c r="QNR3" s="427"/>
      <c r="QNS3" s="427"/>
      <c r="QNT3" s="427"/>
      <c r="QNU3" s="427"/>
      <c r="QNV3" s="427"/>
      <c r="QNW3" s="427"/>
      <c r="QNX3" s="427"/>
      <c r="QNY3" s="427"/>
      <c r="QNZ3" s="427"/>
      <c r="QOA3" s="427"/>
      <c r="QOB3" s="427"/>
      <c r="QOC3" s="427"/>
      <c r="QOD3" s="427"/>
      <c r="QOE3" s="427"/>
      <c r="QOF3" s="427"/>
      <c r="QOG3" s="427"/>
      <c r="QOH3" s="427"/>
      <c r="QOI3" s="427"/>
      <c r="QOJ3" s="427"/>
      <c r="QOK3" s="427"/>
      <c r="QOL3" s="427"/>
      <c r="QOM3" s="427"/>
      <c r="QON3" s="427"/>
      <c r="QOO3" s="427"/>
      <c r="QOP3" s="427"/>
      <c r="QOQ3" s="427"/>
      <c r="QOR3" s="427"/>
      <c r="QOS3" s="427"/>
      <c r="QOT3" s="427"/>
      <c r="QOU3" s="427"/>
      <c r="QOV3" s="427"/>
      <c r="QOW3" s="427"/>
      <c r="QOX3" s="427"/>
      <c r="QOY3" s="427"/>
      <c r="QOZ3" s="427"/>
      <c r="QPA3" s="427"/>
      <c r="QPB3" s="427"/>
      <c r="QPC3" s="427"/>
      <c r="QPD3" s="427"/>
      <c r="QPE3" s="427"/>
      <c r="QPF3" s="427"/>
      <c r="QPG3" s="427"/>
      <c r="QPH3" s="427"/>
      <c r="QPI3" s="427"/>
      <c r="QPJ3" s="427"/>
      <c r="QPK3" s="427"/>
      <c r="QPL3" s="427"/>
      <c r="QPM3" s="427"/>
      <c r="QPN3" s="427"/>
      <c r="QPO3" s="427"/>
      <c r="QPP3" s="427"/>
      <c r="QPQ3" s="427"/>
      <c r="QPR3" s="427"/>
      <c r="QPS3" s="427"/>
      <c r="QPT3" s="427"/>
      <c r="QPU3" s="427"/>
      <c r="QPV3" s="427"/>
      <c r="QPW3" s="427"/>
      <c r="QPX3" s="427"/>
      <c r="QPY3" s="427"/>
      <c r="QPZ3" s="427"/>
      <c r="QQA3" s="427"/>
      <c r="QQB3" s="427"/>
      <c r="QQC3" s="427"/>
      <c r="QQD3" s="427"/>
      <c r="QQE3" s="427"/>
      <c r="QQF3" s="427"/>
      <c r="QQG3" s="427"/>
      <c r="QQH3" s="427"/>
      <c r="QQI3" s="427"/>
      <c r="QQJ3" s="427"/>
      <c r="QQK3" s="427"/>
      <c r="QQL3" s="427"/>
      <c r="QQM3" s="427"/>
      <c r="QQN3" s="427"/>
      <c r="QQO3" s="427"/>
      <c r="QQP3" s="427"/>
      <c r="QQQ3" s="427"/>
      <c r="QQR3" s="427"/>
      <c r="QQS3" s="427"/>
      <c r="QQT3" s="427"/>
      <c r="QQU3" s="427"/>
      <c r="QQV3" s="427"/>
      <c r="QQW3" s="427"/>
      <c r="QQX3" s="427"/>
      <c r="QQY3" s="427"/>
      <c r="QQZ3" s="427"/>
      <c r="QRA3" s="427"/>
      <c r="QRB3" s="427"/>
      <c r="QRC3" s="427"/>
      <c r="QRD3" s="427"/>
      <c r="QRE3" s="427"/>
      <c r="QRF3" s="427"/>
      <c r="QRG3" s="427"/>
      <c r="QRH3" s="427"/>
      <c r="QRI3" s="427"/>
      <c r="QRJ3" s="427"/>
      <c r="QRK3" s="427"/>
      <c r="QRL3" s="427"/>
      <c r="QRM3" s="427"/>
      <c r="QRN3" s="427"/>
      <c r="QRO3" s="427"/>
      <c r="QRP3" s="427"/>
      <c r="QRQ3" s="427"/>
      <c r="QRR3" s="427"/>
      <c r="QRS3" s="427"/>
      <c r="QRT3" s="427"/>
      <c r="QRU3" s="427"/>
      <c r="QRV3" s="427"/>
      <c r="QRW3" s="427"/>
      <c r="QRX3" s="427"/>
      <c r="QRY3" s="427"/>
      <c r="QRZ3" s="427"/>
      <c r="QSA3" s="427"/>
      <c r="QSB3" s="427"/>
      <c r="QSC3" s="427"/>
      <c r="QSD3" s="427"/>
      <c r="QSE3" s="427"/>
      <c r="QSF3" s="427"/>
      <c r="QSG3" s="427"/>
      <c r="QSH3" s="427"/>
      <c r="QSI3" s="427"/>
      <c r="QSJ3" s="427"/>
      <c r="QSK3" s="427"/>
      <c r="QSL3" s="427"/>
      <c r="QSM3" s="427"/>
      <c r="QSN3" s="427"/>
      <c r="QSO3" s="427"/>
      <c r="QSP3" s="427"/>
      <c r="QSQ3" s="427"/>
      <c r="QSR3" s="427"/>
      <c r="QSS3" s="427"/>
      <c r="QST3" s="427"/>
      <c r="QSU3" s="427"/>
      <c r="QSV3" s="427"/>
      <c r="QSW3" s="427"/>
      <c r="QSX3" s="427"/>
      <c r="QSY3" s="427"/>
      <c r="QSZ3" s="427"/>
      <c r="QTA3" s="427"/>
      <c r="QTB3" s="427"/>
      <c r="QTC3" s="427"/>
      <c r="QTD3" s="427"/>
      <c r="QTE3" s="427"/>
      <c r="QTF3" s="427"/>
      <c r="QTG3" s="427"/>
      <c r="QTH3" s="427"/>
      <c r="QTI3" s="427"/>
      <c r="QTJ3" s="427"/>
      <c r="QTK3" s="427"/>
      <c r="QTL3" s="427"/>
      <c r="QTM3" s="427"/>
      <c r="QTN3" s="427"/>
      <c r="QTO3" s="427"/>
      <c r="QTP3" s="427"/>
      <c r="QTQ3" s="427"/>
      <c r="QTR3" s="427"/>
      <c r="QTS3" s="427"/>
      <c r="QTT3" s="427"/>
      <c r="QTU3" s="427"/>
      <c r="QTV3" s="427"/>
      <c r="QTW3" s="427"/>
      <c r="QTX3" s="427"/>
      <c r="QTY3" s="427"/>
      <c r="QTZ3" s="427"/>
      <c r="QUA3" s="427"/>
      <c r="QUB3" s="427"/>
      <c r="QUC3" s="427"/>
      <c r="QUD3" s="427"/>
      <c r="QUE3" s="427"/>
      <c r="QUF3" s="427"/>
      <c r="QUG3" s="427"/>
      <c r="QUH3" s="427"/>
      <c r="QUI3" s="427"/>
      <c r="QUJ3" s="427"/>
      <c r="QUK3" s="427"/>
      <c r="QUL3" s="427"/>
      <c r="QUM3" s="427"/>
      <c r="QUN3" s="427"/>
      <c r="QUO3" s="427"/>
      <c r="QUP3" s="427"/>
      <c r="QUQ3" s="427"/>
      <c r="QUR3" s="427"/>
      <c r="QUS3" s="427"/>
      <c r="QUT3" s="427"/>
      <c r="QUU3" s="427"/>
      <c r="QUV3" s="427"/>
      <c r="QUW3" s="427"/>
      <c r="QUX3" s="427"/>
      <c r="QUY3" s="427"/>
      <c r="QUZ3" s="427"/>
      <c r="QVA3" s="427"/>
      <c r="QVB3" s="427"/>
      <c r="QVC3" s="427"/>
      <c r="QVD3" s="427"/>
      <c r="QVE3" s="427"/>
      <c r="QVF3" s="427"/>
      <c r="QVG3" s="427"/>
      <c r="QVH3" s="427"/>
      <c r="QVI3" s="427"/>
      <c r="QVJ3" s="427"/>
      <c r="QVK3" s="427"/>
      <c r="QVL3" s="427"/>
      <c r="QVM3" s="427"/>
      <c r="QVN3" s="427"/>
      <c r="QVO3" s="427"/>
      <c r="QVP3" s="427"/>
      <c r="QVQ3" s="427"/>
      <c r="QVR3" s="427"/>
      <c r="QVS3" s="427"/>
      <c r="QVT3" s="427"/>
      <c r="QVU3" s="427"/>
      <c r="QVV3" s="427"/>
      <c r="QVW3" s="427"/>
      <c r="QVX3" s="427"/>
      <c r="QVY3" s="427"/>
      <c r="QVZ3" s="427"/>
      <c r="QWA3" s="427"/>
      <c r="QWB3" s="427"/>
      <c r="QWC3" s="427"/>
      <c r="QWD3" s="427"/>
      <c r="QWE3" s="427"/>
      <c r="QWF3" s="427"/>
      <c r="QWG3" s="427"/>
      <c r="QWH3" s="427"/>
      <c r="QWI3" s="427"/>
      <c r="QWJ3" s="427"/>
      <c r="QWK3" s="427"/>
      <c r="QWL3" s="427"/>
      <c r="QWM3" s="427"/>
      <c r="QWN3" s="427"/>
      <c r="QWO3" s="427"/>
      <c r="QWP3" s="427"/>
      <c r="QWQ3" s="427"/>
      <c r="QWR3" s="427"/>
      <c r="QWS3" s="427"/>
      <c r="QWT3" s="427"/>
      <c r="QWU3" s="427"/>
      <c r="QWV3" s="427"/>
      <c r="QWW3" s="427"/>
      <c r="QWX3" s="427"/>
      <c r="QWY3" s="427"/>
      <c r="QWZ3" s="427"/>
      <c r="QXA3" s="427"/>
      <c r="QXB3" s="427"/>
      <c r="QXC3" s="427"/>
      <c r="QXD3" s="427"/>
      <c r="QXE3" s="427"/>
      <c r="QXF3" s="427"/>
      <c r="QXG3" s="427"/>
      <c r="QXH3" s="427"/>
      <c r="QXI3" s="427"/>
      <c r="QXJ3" s="427"/>
      <c r="QXK3" s="427"/>
      <c r="QXL3" s="427"/>
      <c r="QXM3" s="427"/>
      <c r="QXN3" s="427"/>
      <c r="QXO3" s="427"/>
      <c r="QXP3" s="427"/>
      <c r="QXQ3" s="427"/>
      <c r="QXR3" s="427"/>
      <c r="QXS3" s="427"/>
      <c r="QXT3" s="427"/>
      <c r="QXU3" s="427"/>
      <c r="QXV3" s="427"/>
      <c r="QXW3" s="427"/>
      <c r="QXX3" s="427"/>
      <c r="QXY3" s="427"/>
      <c r="QXZ3" s="427"/>
      <c r="QYA3" s="427"/>
      <c r="QYB3" s="427"/>
      <c r="QYC3" s="427"/>
      <c r="QYD3" s="427"/>
      <c r="QYE3" s="427"/>
      <c r="QYF3" s="427"/>
      <c r="QYG3" s="427"/>
      <c r="QYH3" s="427"/>
      <c r="QYI3" s="427"/>
      <c r="QYJ3" s="427"/>
      <c r="QYK3" s="427"/>
      <c r="QYL3" s="427"/>
      <c r="QYM3" s="427"/>
      <c r="QYN3" s="427"/>
      <c r="QYO3" s="427"/>
      <c r="QYP3" s="427"/>
      <c r="QYQ3" s="427"/>
      <c r="QYR3" s="427"/>
      <c r="QYS3" s="427"/>
      <c r="QYT3" s="427"/>
      <c r="QYU3" s="427"/>
      <c r="QYV3" s="427"/>
      <c r="QYW3" s="427"/>
      <c r="QYX3" s="427"/>
      <c r="QYY3" s="427"/>
      <c r="QYZ3" s="427"/>
      <c r="QZA3" s="427"/>
      <c r="QZB3" s="427"/>
      <c r="QZC3" s="427"/>
      <c r="QZD3" s="427"/>
      <c r="QZE3" s="427"/>
      <c r="QZF3" s="427"/>
      <c r="QZG3" s="427"/>
      <c r="QZH3" s="427"/>
      <c r="QZI3" s="427"/>
      <c r="QZJ3" s="427"/>
      <c r="QZK3" s="427"/>
      <c r="QZL3" s="427"/>
      <c r="QZM3" s="427"/>
      <c r="QZN3" s="427"/>
      <c r="QZO3" s="427"/>
      <c r="QZP3" s="427"/>
      <c r="QZQ3" s="427"/>
      <c r="QZR3" s="427"/>
      <c r="QZS3" s="427"/>
      <c r="QZT3" s="427"/>
      <c r="QZU3" s="427"/>
      <c r="QZV3" s="427"/>
      <c r="QZW3" s="427"/>
      <c r="QZX3" s="427"/>
      <c r="QZY3" s="427"/>
      <c r="QZZ3" s="427"/>
      <c r="RAA3" s="427"/>
      <c r="RAB3" s="427"/>
      <c r="RAC3" s="427"/>
      <c r="RAD3" s="427"/>
      <c r="RAE3" s="427"/>
      <c r="RAF3" s="427"/>
      <c r="RAG3" s="427"/>
      <c r="RAH3" s="427"/>
      <c r="RAI3" s="427"/>
      <c r="RAJ3" s="427"/>
      <c r="RAK3" s="427"/>
      <c r="RAL3" s="427"/>
      <c r="RAM3" s="427"/>
      <c r="RAN3" s="427"/>
      <c r="RAO3" s="427"/>
      <c r="RAP3" s="427"/>
      <c r="RAQ3" s="427"/>
      <c r="RAR3" s="427"/>
      <c r="RAS3" s="427"/>
      <c r="RAT3" s="427"/>
      <c r="RAU3" s="427"/>
      <c r="RAV3" s="427"/>
      <c r="RAW3" s="427"/>
      <c r="RAX3" s="427"/>
      <c r="RAY3" s="427"/>
      <c r="RAZ3" s="427"/>
      <c r="RBA3" s="427"/>
      <c r="RBB3" s="427"/>
      <c r="RBC3" s="427"/>
      <c r="RBD3" s="427"/>
      <c r="RBE3" s="427"/>
      <c r="RBF3" s="427"/>
      <c r="RBG3" s="427"/>
      <c r="RBH3" s="427"/>
      <c r="RBI3" s="427"/>
      <c r="RBJ3" s="427"/>
      <c r="RBK3" s="427"/>
      <c r="RBL3" s="427"/>
      <c r="RBM3" s="427"/>
      <c r="RBN3" s="427"/>
      <c r="RBO3" s="427"/>
      <c r="RBP3" s="427"/>
      <c r="RBQ3" s="427"/>
      <c r="RBR3" s="427"/>
      <c r="RBS3" s="427"/>
      <c r="RBT3" s="427"/>
      <c r="RBU3" s="427"/>
      <c r="RBV3" s="427"/>
      <c r="RBW3" s="427"/>
      <c r="RBX3" s="427"/>
      <c r="RBY3" s="427"/>
      <c r="RBZ3" s="427"/>
      <c r="RCA3" s="427"/>
      <c r="RCB3" s="427"/>
      <c r="RCC3" s="427"/>
      <c r="RCD3" s="427"/>
      <c r="RCE3" s="427"/>
      <c r="RCF3" s="427"/>
      <c r="RCG3" s="427"/>
      <c r="RCH3" s="427"/>
      <c r="RCI3" s="427"/>
      <c r="RCJ3" s="427"/>
      <c r="RCK3" s="427"/>
      <c r="RCL3" s="427"/>
      <c r="RCM3" s="427"/>
      <c r="RCN3" s="427"/>
      <c r="RCO3" s="427"/>
      <c r="RCP3" s="427"/>
      <c r="RCQ3" s="427"/>
      <c r="RCR3" s="427"/>
      <c r="RCS3" s="427"/>
      <c r="RCT3" s="427"/>
      <c r="RCU3" s="427"/>
      <c r="RCV3" s="427"/>
      <c r="RCW3" s="427"/>
      <c r="RCX3" s="427"/>
      <c r="RCY3" s="427"/>
      <c r="RCZ3" s="427"/>
      <c r="RDA3" s="427"/>
      <c r="RDB3" s="427"/>
      <c r="RDC3" s="427"/>
      <c r="RDD3" s="427"/>
      <c r="RDE3" s="427"/>
      <c r="RDF3" s="427"/>
      <c r="RDG3" s="427"/>
      <c r="RDH3" s="427"/>
      <c r="RDI3" s="427"/>
      <c r="RDJ3" s="427"/>
      <c r="RDK3" s="427"/>
      <c r="RDL3" s="427"/>
      <c r="RDM3" s="427"/>
      <c r="RDN3" s="427"/>
      <c r="RDO3" s="427"/>
      <c r="RDP3" s="427"/>
      <c r="RDQ3" s="427"/>
      <c r="RDR3" s="427"/>
      <c r="RDS3" s="427"/>
      <c r="RDT3" s="427"/>
      <c r="RDU3" s="427"/>
      <c r="RDV3" s="427"/>
      <c r="RDW3" s="427"/>
      <c r="RDX3" s="427"/>
      <c r="RDY3" s="427"/>
      <c r="RDZ3" s="427"/>
      <c r="REA3" s="427"/>
      <c r="REB3" s="427"/>
      <c r="REC3" s="427"/>
      <c r="RED3" s="427"/>
      <c r="REE3" s="427"/>
      <c r="REF3" s="427"/>
      <c r="REG3" s="427"/>
      <c r="REH3" s="427"/>
      <c r="REI3" s="427"/>
      <c r="REJ3" s="427"/>
      <c r="REK3" s="427"/>
      <c r="REL3" s="427"/>
      <c r="REM3" s="427"/>
      <c r="REN3" s="427"/>
      <c r="REO3" s="427"/>
      <c r="REP3" s="427"/>
      <c r="REQ3" s="427"/>
      <c r="RER3" s="427"/>
      <c r="RES3" s="427"/>
      <c r="RET3" s="427"/>
      <c r="REU3" s="427"/>
      <c r="REV3" s="427"/>
      <c r="REW3" s="427"/>
      <c r="REX3" s="427"/>
      <c r="REY3" s="427"/>
      <c r="REZ3" s="427"/>
      <c r="RFA3" s="427"/>
      <c r="RFB3" s="427"/>
      <c r="RFC3" s="427"/>
      <c r="RFD3" s="427"/>
      <c r="RFE3" s="427"/>
      <c r="RFF3" s="427"/>
      <c r="RFG3" s="427"/>
      <c r="RFH3" s="427"/>
      <c r="RFI3" s="427"/>
      <c r="RFJ3" s="427"/>
      <c r="RFK3" s="427"/>
      <c r="RFL3" s="427"/>
      <c r="RFM3" s="427"/>
      <c r="RFN3" s="427"/>
      <c r="RFO3" s="427"/>
      <c r="RFP3" s="427"/>
      <c r="RFQ3" s="427"/>
      <c r="RFR3" s="427"/>
      <c r="RFS3" s="427"/>
      <c r="RFT3" s="427"/>
      <c r="RFU3" s="427"/>
      <c r="RFV3" s="427"/>
      <c r="RFW3" s="427"/>
      <c r="RFX3" s="427"/>
      <c r="RFY3" s="427"/>
      <c r="RFZ3" s="427"/>
      <c r="RGA3" s="427"/>
      <c r="RGB3" s="427"/>
      <c r="RGC3" s="427"/>
      <c r="RGD3" s="427"/>
      <c r="RGE3" s="427"/>
      <c r="RGF3" s="427"/>
      <c r="RGG3" s="427"/>
      <c r="RGH3" s="427"/>
      <c r="RGI3" s="427"/>
      <c r="RGJ3" s="427"/>
      <c r="RGK3" s="427"/>
      <c r="RGL3" s="427"/>
      <c r="RGM3" s="427"/>
      <c r="RGN3" s="427"/>
      <c r="RGO3" s="427"/>
      <c r="RGP3" s="427"/>
      <c r="RGQ3" s="427"/>
      <c r="RGR3" s="427"/>
      <c r="RGS3" s="427"/>
      <c r="RGT3" s="427"/>
      <c r="RGU3" s="427"/>
      <c r="RGV3" s="427"/>
      <c r="RGW3" s="427"/>
      <c r="RGX3" s="427"/>
      <c r="RGY3" s="427"/>
      <c r="RGZ3" s="427"/>
      <c r="RHA3" s="427"/>
      <c r="RHB3" s="427"/>
      <c r="RHC3" s="427"/>
      <c r="RHD3" s="427"/>
      <c r="RHE3" s="427"/>
      <c r="RHF3" s="427"/>
      <c r="RHG3" s="427"/>
      <c r="RHH3" s="427"/>
      <c r="RHI3" s="427"/>
      <c r="RHJ3" s="427"/>
      <c r="RHK3" s="427"/>
      <c r="RHL3" s="427"/>
      <c r="RHM3" s="427"/>
      <c r="RHN3" s="427"/>
      <c r="RHO3" s="427"/>
      <c r="RHP3" s="427"/>
      <c r="RHQ3" s="427"/>
      <c r="RHR3" s="427"/>
      <c r="RHS3" s="427"/>
      <c r="RHT3" s="427"/>
      <c r="RHU3" s="427"/>
      <c r="RHV3" s="427"/>
      <c r="RHW3" s="427"/>
      <c r="RHX3" s="427"/>
      <c r="RHY3" s="427"/>
      <c r="RHZ3" s="427"/>
      <c r="RIA3" s="427"/>
      <c r="RIB3" s="427"/>
      <c r="RIC3" s="427"/>
      <c r="RID3" s="427"/>
      <c r="RIE3" s="427"/>
      <c r="RIF3" s="427"/>
      <c r="RIG3" s="427"/>
      <c r="RIH3" s="427"/>
      <c r="RII3" s="427"/>
      <c r="RIJ3" s="427"/>
      <c r="RIK3" s="427"/>
      <c r="RIL3" s="427"/>
      <c r="RIM3" s="427"/>
      <c r="RIN3" s="427"/>
      <c r="RIO3" s="427"/>
      <c r="RIP3" s="427"/>
      <c r="RIQ3" s="427"/>
      <c r="RIR3" s="427"/>
      <c r="RIS3" s="427"/>
      <c r="RIT3" s="427"/>
      <c r="RIU3" s="427"/>
      <c r="RIV3" s="427"/>
      <c r="RIW3" s="427"/>
      <c r="RIX3" s="427"/>
      <c r="RIY3" s="427"/>
      <c r="RIZ3" s="427"/>
      <c r="RJA3" s="427"/>
      <c r="RJB3" s="427"/>
      <c r="RJC3" s="427"/>
      <c r="RJD3" s="427"/>
      <c r="RJE3" s="427"/>
      <c r="RJF3" s="427"/>
      <c r="RJG3" s="427"/>
      <c r="RJH3" s="427"/>
      <c r="RJI3" s="427"/>
      <c r="RJJ3" s="427"/>
      <c r="RJK3" s="427"/>
      <c r="RJL3" s="427"/>
      <c r="RJM3" s="427"/>
      <c r="RJN3" s="427"/>
      <c r="RJO3" s="427"/>
      <c r="RJP3" s="427"/>
      <c r="RJQ3" s="427"/>
      <c r="RJR3" s="427"/>
      <c r="RJS3" s="427"/>
      <c r="RJT3" s="427"/>
      <c r="RJU3" s="427"/>
      <c r="RJV3" s="427"/>
      <c r="RJW3" s="427"/>
      <c r="RJX3" s="427"/>
      <c r="RJY3" s="427"/>
      <c r="RJZ3" s="427"/>
      <c r="RKA3" s="427"/>
      <c r="RKB3" s="427"/>
      <c r="RKC3" s="427"/>
      <c r="RKD3" s="427"/>
      <c r="RKE3" s="427"/>
      <c r="RKF3" s="427"/>
      <c r="RKG3" s="427"/>
      <c r="RKH3" s="427"/>
      <c r="RKI3" s="427"/>
      <c r="RKJ3" s="427"/>
      <c r="RKK3" s="427"/>
      <c r="RKL3" s="427"/>
      <c r="RKM3" s="427"/>
      <c r="RKN3" s="427"/>
      <c r="RKO3" s="427"/>
      <c r="RKP3" s="427"/>
      <c r="RKQ3" s="427"/>
      <c r="RKR3" s="427"/>
      <c r="RKS3" s="427"/>
      <c r="RKT3" s="427"/>
      <c r="RKU3" s="427"/>
      <c r="RKV3" s="427"/>
      <c r="RKW3" s="427"/>
      <c r="RKX3" s="427"/>
      <c r="RKY3" s="427"/>
      <c r="RKZ3" s="427"/>
      <c r="RLA3" s="427"/>
      <c r="RLB3" s="427"/>
      <c r="RLC3" s="427"/>
      <c r="RLD3" s="427"/>
      <c r="RLE3" s="427"/>
      <c r="RLF3" s="427"/>
      <c r="RLG3" s="427"/>
      <c r="RLH3" s="427"/>
      <c r="RLI3" s="427"/>
      <c r="RLJ3" s="427"/>
      <c r="RLK3" s="427"/>
      <c r="RLL3" s="427"/>
      <c r="RLM3" s="427"/>
      <c r="RLN3" s="427"/>
      <c r="RLO3" s="427"/>
      <c r="RLP3" s="427"/>
      <c r="RLQ3" s="427"/>
      <c r="RLR3" s="427"/>
      <c r="RLS3" s="427"/>
      <c r="RLT3" s="427"/>
      <c r="RLU3" s="427"/>
      <c r="RLV3" s="427"/>
      <c r="RLW3" s="427"/>
      <c r="RLX3" s="427"/>
      <c r="RLY3" s="427"/>
      <c r="RLZ3" s="427"/>
      <c r="RMA3" s="427"/>
      <c r="RMB3" s="427"/>
      <c r="RMC3" s="427"/>
      <c r="RMD3" s="427"/>
      <c r="RME3" s="427"/>
      <c r="RMF3" s="427"/>
      <c r="RMG3" s="427"/>
      <c r="RMH3" s="427"/>
      <c r="RMI3" s="427"/>
      <c r="RMJ3" s="427"/>
      <c r="RMK3" s="427"/>
      <c r="RML3" s="427"/>
      <c r="RMM3" s="427"/>
      <c r="RMN3" s="427"/>
      <c r="RMO3" s="427"/>
      <c r="RMP3" s="427"/>
      <c r="RMQ3" s="427"/>
      <c r="RMR3" s="427"/>
      <c r="RMS3" s="427"/>
      <c r="RMT3" s="427"/>
      <c r="RMU3" s="427"/>
      <c r="RMV3" s="427"/>
      <c r="RMW3" s="427"/>
      <c r="RMX3" s="427"/>
      <c r="RMY3" s="427"/>
      <c r="RMZ3" s="427"/>
      <c r="RNA3" s="427"/>
      <c r="RNB3" s="427"/>
      <c r="RNC3" s="427"/>
      <c r="RND3" s="427"/>
      <c r="RNE3" s="427"/>
      <c r="RNF3" s="427"/>
      <c r="RNG3" s="427"/>
      <c r="RNH3" s="427"/>
      <c r="RNI3" s="427"/>
      <c r="RNJ3" s="427"/>
      <c r="RNK3" s="427"/>
      <c r="RNL3" s="427"/>
      <c r="RNM3" s="427"/>
      <c r="RNN3" s="427"/>
      <c r="RNO3" s="427"/>
      <c r="RNP3" s="427"/>
      <c r="RNQ3" s="427"/>
      <c r="RNR3" s="427"/>
      <c r="RNS3" s="427"/>
      <c r="RNT3" s="427"/>
      <c r="RNU3" s="427"/>
      <c r="RNV3" s="427"/>
      <c r="RNW3" s="427"/>
      <c r="RNX3" s="427"/>
      <c r="RNY3" s="427"/>
      <c r="RNZ3" s="427"/>
      <c r="ROA3" s="427"/>
      <c r="ROB3" s="427"/>
      <c r="ROC3" s="427"/>
      <c r="ROD3" s="427"/>
      <c r="ROE3" s="427"/>
      <c r="ROF3" s="427"/>
      <c r="ROG3" s="427"/>
      <c r="ROH3" s="427"/>
      <c r="ROI3" s="427"/>
      <c r="ROJ3" s="427"/>
      <c r="ROK3" s="427"/>
      <c r="ROL3" s="427"/>
      <c r="ROM3" s="427"/>
      <c r="RON3" s="427"/>
      <c r="ROO3" s="427"/>
      <c r="ROP3" s="427"/>
      <c r="ROQ3" s="427"/>
      <c r="ROR3" s="427"/>
      <c r="ROS3" s="427"/>
      <c r="ROT3" s="427"/>
      <c r="ROU3" s="427"/>
      <c r="ROV3" s="427"/>
      <c r="ROW3" s="427"/>
      <c r="ROX3" s="427"/>
      <c r="ROY3" s="427"/>
      <c r="ROZ3" s="427"/>
      <c r="RPA3" s="427"/>
      <c r="RPB3" s="427"/>
      <c r="RPC3" s="427"/>
      <c r="RPD3" s="427"/>
      <c r="RPE3" s="427"/>
      <c r="RPF3" s="427"/>
      <c r="RPG3" s="427"/>
      <c r="RPH3" s="427"/>
      <c r="RPI3" s="427"/>
      <c r="RPJ3" s="427"/>
      <c r="RPK3" s="427"/>
      <c r="RPL3" s="427"/>
      <c r="RPM3" s="427"/>
      <c r="RPN3" s="427"/>
      <c r="RPO3" s="427"/>
      <c r="RPP3" s="427"/>
      <c r="RPQ3" s="427"/>
      <c r="RPR3" s="427"/>
      <c r="RPS3" s="427"/>
      <c r="RPT3" s="427"/>
      <c r="RPU3" s="427"/>
      <c r="RPV3" s="427"/>
      <c r="RPW3" s="427"/>
      <c r="RPX3" s="427"/>
      <c r="RPY3" s="427"/>
      <c r="RPZ3" s="427"/>
      <c r="RQA3" s="427"/>
      <c r="RQB3" s="427"/>
      <c r="RQC3" s="427"/>
      <c r="RQD3" s="427"/>
      <c r="RQE3" s="427"/>
      <c r="RQF3" s="427"/>
      <c r="RQG3" s="427"/>
      <c r="RQH3" s="427"/>
      <c r="RQI3" s="427"/>
      <c r="RQJ3" s="427"/>
      <c r="RQK3" s="427"/>
      <c r="RQL3" s="427"/>
      <c r="RQM3" s="427"/>
      <c r="RQN3" s="427"/>
      <c r="RQO3" s="427"/>
      <c r="RQP3" s="427"/>
      <c r="RQQ3" s="427"/>
      <c r="RQR3" s="427"/>
      <c r="RQS3" s="427"/>
      <c r="RQT3" s="427"/>
      <c r="RQU3" s="427"/>
      <c r="RQV3" s="427"/>
      <c r="RQW3" s="427"/>
      <c r="RQX3" s="427"/>
      <c r="RQY3" s="427"/>
      <c r="RQZ3" s="427"/>
      <c r="RRA3" s="427"/>
      <c r="RRB3" s="427"/>
      <c r="RRC3" s="427"/>
      <c r="RRD3" s="427"/>
      <c r="RRE3" s="427"/>
      <c r="RRF3" s="427"/>
      <c r="RRG3" s="427"/>
      <c r="RRH3" s="427"/>
      <c r="RRI3" s="427"/>
      <c r="RRJ3" s="427"/>
      <c r="RRK3" s="427"/>
      <c r="RRL3" s="427"/>
      <c r="RRM3" s="427"/>
      <c r="RRN3" s="427"/>
      <c r="RRO3" s="427"/>
      <c r="RRP3" s="427"/>
      <c r="RRQ3" s="427"/>
      <c r="RRR3" s="427"/>
      <c r="RRS3" s="427"/>
      <c r="RRT3" s="427"/>
      <c r="RRU3" s="427"/>
      <c r="RRV3" s="427"/>
      <c r="RRW3" s="427"/>
      <c r="RRX3" s="427"/>
      <c r="RRY3" s="427"/>
      <c r="RRZ3" s="427"/>
      <c r="RSA3" s="427"/>
      <c r="RSB3" s="427"/>
      <c r="RSC3" s="427"/>
      <c r="RSD3" s="427"/>
      <c r="RSE3" s="427"/>
      <c r="RSF3" s="427"/>
      <c r="RSG3" s="427"/>
      <c r="RSH3" s="427"/>
      <c r="RSI3" s="427"/>
      <c r="RSJ3" s="427"/>
      <c r="RSK3" s="427"/>
      <c r="RSL3" s="427"/>
      <c r="RSM3" s="427"/>
      <c r="RSN3" s="427"/>
      <c r="RSO3" s="427"/>
      <c r="RSP3" s="427"/>
      <c r="RSQ3" s="427"/>
      <c r="RSR3" s="427"/>
      <c r="RSS3" s="427"/>
      <c r="RST3" s="427"/>
      <c r="RSU3" s="427"/>
      <c r="RSV3" s="427"/>
      <c r="RSW3" s="427"/>
      <c r="RSX3" s="427"/>
      <c r="RSY3" s="427"/>
      <c r="RSZ3" s="427"/>
      <c r="RTA3" s="427"/>
      <c r="RTB3" s="427"/>
      <c r="RTC3" s="427"/>
      <c r="RTD3" s="427"/>
      <c r="RTE3" s="427"/>
      <c r="RTF3" s="427"/>
      <c r="RTG3" s="427"/>
      <c r="RTH3" s="427"/>
      <c r="RTI3" s="427"/>
      <c r="RTJ3" s="427"/>
      <c r="RTK3" s="427"/>
      <c r="RTL3" s="427"/>
      <c r="RTM3" s="427"/>
      <c r="RTN3" s="427"/>
      <c r="RTO3" s="427"/>
      <c r="RTP3" s="427"/>
      <c r="RTQ3" s="427"/>
      <c r="RTR3" s="427"/>
      <c r="RTS3" s="427"/>
      <c r="RTT3" s="427"/>
      <c r="RTU3" s="427"/>
      <c r="RTV3" s="427"/>
      <c r="RTW3" s="427"/>
      <c r="RTX3" s="427"/>
      <c r="RTY3" s="427"/>
      <c r="RTZ3" s="427"/>
      <c r="RUA3" s="427"/>
      <c r="RUB3" s="427"/>
      <c r="RUC3" s="427"/>
      <c r="RUD3" s="427"/>
      <c r="RUE3" s="427"/>
      <c r="RUF3" s="427"/>
      <c r="RUG3" s="427"/>
      <c r="RUH3" s="427"/>
      <c r="RUI3" s="427"/>
      <c r="RUJ3" s="427"/>
      <c r="RUK3" s="427"/>
      <c r="RUL3" s="427"/>
      <c r="RUM3" s="427"/>
      <c r="RUN3" s="427"/>
      <c r="RUO3" s="427"/>
      <c r="RUP3" s="427"/>
      <c r="RUQ3" s="427"/>
      <c r="RUR3" s="427"/>
      <c r="RUS3" s="427"/>
      <c r="RUT3" s="427"/>
      <c r="RUU3" s="427"/>
      <c r="RUV3" s="427"/>
      <c r="RUW3" s="427"/>
      <c r="RUX3" s="427"/>
      <c r="RUY3" s="427"/>
      <c r="RUZ3" s="427"/>
      <c r="RVA3" s="427"/>
      <c r="RVB3" s="427"/>
      <c r="RVC3" s="427"/>
      <c r="RVD3" s="427"/>
      <c r="RVE3" s="427"/>
      <c r="RVF3" s="427"/>
      <c r="RVG3" s="427"/>
      <c r="RVH3" s="427"/>
      <c r="RVI3" s="427"/>
      <c r="RVJ3" s="427"/>
      <c r="RVK3" s="427"/>
      <c r="RVL3" s="427"/>
      <c r="RVM3" s="427"/>
      <c r="RVN3" s="427"/>
      <c r="RVO3" s="427"/>
      <c r="RVP3" s="427"/>
      <c r="RVQ3" s="427"/>
      <c r="RVR3" s="427"/>
      <c r="RVS3" s="427"/>
      <c r="RVT3" s="427"/>
      <c r="RVU3" s="427"/>
      <c r="RVV3" s="427"/>
      <c r="RVW3" s="427"/>
      <c r="RVX3" s="427"/>
      <c r="RVY3" s="427"/>
      <c r="RVZ3" s="427"/>
      <c r="RWA3" s="427"/>
      <c r="RWB3" s="427"/>
      <c r="RWC3" s="427"/>
      <c r="RWD3" s="427"/>
      <c r="RWE3" s="427"/>
      <c r="RWF3" s="427"/>
      <c r="RWG3" s="427"/>
      <c r="RWH3" s="427"/>
      <c r="RWI3" s="427"/>
      <c r="RWJ3" s="427"/>
      <c r="RWK3" s="427"/>
      <c r="RWL3" s="427"/>
      <c r="RWM3" s="427"/>
      <c r="RWN3" s="427"/>
      <c r="RWO3" s="427"/>
      <c r="RWP3" s="427"/>
      <c r="RWQ3" s="427"/>
      <c r="RWR3" s="427"/>
      <c r="RWS3" s="427"/>
      <c r="RWT3" s="427"/>
      <c r="RWU3" s="427"/>
      <c r="RWV3" s="427"/>
      <c r="RWW3" s="427"/>
      <c r="RWX3" s="427"/>
      <c r="RWY3" s="427"/>
      <c r="RWZ3" s="427"/>
      <c r="RXA3" s="427"/>
      <c r="RXB3" s="427"/>
      <c r="RXC3" s="427"/>
      <c r="RXD3" s="427"/>
      <c r="RXE3" s="427"/>
      <c r="RXF3" s="427"/>
      <c r="RXG3" s="427"/>
      <c r="RXH3" s="427"/>
      <c r="RXI3" s="427"/>
      <c r="RXJ3" s="427"/>
      <c r="RXK3" s="427"/>
      <c r="RXL3" s="427"/>
      <c r="RXM3" s="427"/>
      <c r="RXN3" s="427"/>
      <c r="RXO3" s="427"/>
      <c r="RXP3" s="427"/>
      <c r="RXQ3" s="427"/>
      <c r="RXR3" s="427"/>
      <c r="RXS3" s="427"/>
      <c r="RXT3" s="427"/>
      <c r="RXU3" s="427"/>
      <c r="RXV3" s="427"/>
      <c r="RXW3" s="427"/>
      <c r="RXX3" s="427"/>
      <c r="RXY3" s="427"/>
      <c r="RXZ3" s="427"/>
      <c r="RYA3" s="427"/>
      <c r="RYB3" s="427"/>
      <c r="RYC3" s="427"/>
      <c r="RYD3" s="427"/>
      <c r="RYE3" s="427"/>
      <c r="RYF3" s="427"/>
      <c r="RYG3" s="427"/>
      <c r="RYH3" s="427"/>
      <c r="RYI3" s="427"/>
      <c r="RYJ3" s="427"/>
      <c r="RYK3" s="427"/>
      <c r="RYL3" s="427"/>
      <c r="RYM3" s="427"/>
      <c r="RYN3" s="427"/>
      <c r="RYO3" s="427"/>
      <c r="RYP3" s="427"/>
      <c r="RYQ3" s="427"/>
      <c r="RYR3" s="427"/>
      <c r="RYS3" s="427"/>
      <c r="RYT3" s="427"/>
      <c r="RYU3" s="427"/>
      <c r="RYV3" s="427"/>
      <c r="RYW3" s="427"/>
      <c r="RYX3" s="427"/>
      <c r="RYY3" s="427"/>
      <c r="RYZ3" s="427"/>
      <c r="RZA3" s="427"/>
      <c r="RZB3" s="427"/>
      <c r="RZC3" s="427"/>
      <c r="RZD3" s="427"/>
      <c r="RZE3" s="427"/>
      <c r="RZF3" s="427"/>
      <c r="RZG3" s="427"/>
      <c r="RZH3" s="427"/>
      <c r="RZI3" s="427"/>
      <c r="RZJ3" s="427"/>
      <c r="RZK3" s="427"/>
      <c r="RZL3" s="427"/>
      <c r="RZM3" s="427"/>
      <c r="RZN3" s="427"/>
      <c r="RZO3" s="427"/>
      <c r="RZP3" s="427"/>
      <c r="RZQ3" s="427"/>
      <c r="RZR3" s="427"/>
      <c r="RZS3" s="427"/>
      <c r="RZT3" s="427"/>
      <c r="RZU3" s="427"/>
      <c r="RZV3" s="427"/>
      <c r="RZW3" s="427"/>
      <c r="RZX3" s="427"/>
      <c r="RZY3" s="427"/>
      <c r="RZZ3" s="427"/>
      <c r="SAA3" s="427"/>
      <c r="SAB3" s="427"/>
      <c r="SAC3" s="427"/>
      <c r="SAD3" s="427"/>
      <c r="SAE3" s="427"/>
      <c r="SAF3" s="427"/>
      <c r="SAG3" s="427"/>
      <c r="SAH3" s="427"/>
      <c r="SAI3" s="427"/>
      <c r="SAJ3" s="427"/>
      <c r="SAK3" s="427"/>
      <c r="SAL3" s="427"/>
      <c r="SAM3" s="427"/>
      <c r="SAN3" s="427"/>
      <c r="SAO3" s="427"/>
      <c r="SAP3" s="427"/>
      <c r="SAQ3" s="427"/>
      <c r="SAR3" s="427"/>
      <c r="SAS3" s="427"/>
      <c r="SAT3" s="427"/>
      <c r="SAU3" s="427"/>
      <c r="SAV3" s="427"/>
      <c r="SAW3" s="427"/>
      <c r="SAX3" s="427"/>
      <c r="SAY3" s="427"/>
      <c r="SAZ3" s="427"/>
      <c r="SBA3" s="427"/>
      <c r="SBB3" s="427"/>
      <c r="SBC3" s="427"/>
      <c r="SBD3" s="427"/>
      <c r="SBE3" s="427"/>
      <c r="SBF3" s="427"/>
      <c r="SBG3" s="427"/>
      <c r="SBH3" s="427"/>
      <c r="SBI3" s="427"/>
      <c r="SBJ3" s="427"/>
      <c r="SBK3" s="427"/>
      <c r="SBL3" s="427"/>
      <c r="SBM3" s="427"/>
      <c r="SBN3" s="427"/>
      <c r="SBO3" s="427"/>
      <c r="SBP3" s="427"/>
      <c r="SBQ3" s="427"/>
      <c r="SBR3" s="427"/>
      <c r="SBS3" s="427"/>
      <c r="SBT3" s="427"/>
      <c r="SBU3" s="427"/>
      <c r="SBV3" s="427"/>
      <c r="SBW3" s="427"/>
      <c r="SBX3" s="427"/>
      <c r="SBY3" s="427"/>
      <c r="SBZ3" s="427"/>
      <c r="SCA3" s="427"/>
      <c r="SCB3" s="427"/>
      <c r="SCC3" s="427"/>
      <c r="SCD3" s="427"/>
      <c r="SCE3" s="427"/>
      <c r="SCF3" s="427"/>
      <c r="SCG3" s="427"/>
      <c r="SCH3" s="427"/>
      <c r="SCI3" s="427"/>
      <c r="SCJ3" s="427"/>
      <c r="SCK3" s="427"/>
      <c r="SCL3" s="427"/>
      <c r="SCM3" s="427"/>
      <c r="SCN3" s="427"/>
      <c r="SCO3" s="427"/>
      <c r="SCP3" s="427"/>
      <c r="SCQ3" s="427"/>
      <c r="SCR3" s="427"/>
      <c r="SCS3" s="427"/>
      <c r="SCT3" s="427"/>
      <c r="SCU3" s="427"/>
      <c r="SCV3" s="427"/>
      <c r="SCW3" s="427"/>
      <c r="SCX3" s="427"/>
      <c r="SCY3" s="427"/>
      <c r="SCZ3" s="427"/>
      <c r="SDA3" s="427"/>
      <c r="SDB3" s="427"/>
      <c r="SDC3" s="427"/>
      <c r="SDD3" s="427"/>
      <c r="SDE3" s="427"/>
      <c r="SDF3" s="427"/>
      <c r="SDG3" s="427"/>
      <c r="SDH3" s="427"/>
      <c r="SDI3" s="427"/>
      <c r="SDJ3" s="427"/>
      <c r="SDK3" s="427"/>
      <c r="SDL3" s="427"/>
      <c r="SDM3" s="427"/>
      <c r="SDN3" s="427"/>
      <c r="SDO3" s="427"/>
      <c r="SDP3" s="427"/>
      <c r="SDQ3" s="427"/>
      <c r="SDR3" s="427"/>
      <c r="SDS3" s="427"/>
      <c r="SDT3" s="427"/>
      <c r="SDU3" s="427"/>
      <c r="SDV3" s="427"/>
      <c r="SDW3" s="427"/>
      <c r="SDX3" s="427"/>
      <c r="SDY3" s="427"/>
      <c r="SDZ3" s="427"/>
      <c r="SEA3" s="427"/>
      <c r="SEB3" s="427"/>
      <c r="SEC3" s="427"/>
      <c r="SED3" s="427"/>
      <c r="SEE3" s="427"/>
      <c r="SEF3" s="427"/>
      <c r="SEG3" s="427"/>
      <c r="SEH3" s="427"/>
      <c r="SEI3" s="427"/>
      <c r="SEJ3" s="427"/>
      <c r="SEK3" s="427"/>
      <c r="SEL3" s="427"/>
      <c r="SEM3" s="427"/>
      <c r="SEN3" s="427"/>
      <c r="SEO3" s="427"/>
      <c r="SEP3" s="427"/>
      <c r="SEQ3" s="427"/>
      <c r="SER3" s="427"/>
      <c r="SES3" s="427"/>
      <c r="SET3" s="427"/>
      <c r="SEU3" s="427"/>
      <c r="SEV3" s="427"/>
      <c r="SEW3" s="427"/>
      <c r="SEX3" s="427"/>
      <c r="SEY3" s="427"/>
      <c r="SEZ3" s="427"/>
      <c r="SFA3" s="427"/>
      <c r="SFB3" s="427"/>
      <c r="SFC3" s="427"/>
      <c r="SFD3" s="427"/>
      <c r="SFE3" s="427"/>
      <c r="SFF3" s="427"/>
      <c r="SFG3" s="427"/>
      <c r="SFH3" s="427"/>
      <c r="SFI3" s="427"/>
      <c r="SFJ3" s="427"/>
      <c r="SFK3" s="427"/>
      <c r="SFL3" s="427"/>
      <c r="SFM3" s="427"/>
      <c r="SFN3" s="427"/>
      <c r="SFO3" s="427"/>
      <c r="SFP3" s="427"/>
      <c r="SFQ3" s="427"/>
      <c r="SFR3" s="427"/>
      <c r="SFS3" s="427"/>
      <c r="SFT3" s="427"/>
      <c r="SFU3" s="427"/>
      <c r="SFV3" s="427"/>
      <c r="SFW3" s="427"/>
      <c r="SFX3" s="427"/>
      <c r="SFY3" s="427"/>
      <c r="SFZ3" s="427"/>
      <c r="SGA3" s="427"/>
      <c r="SGB3" s="427"/>
      <c r="SGC3" s="427"/>
      <c r="SGD3" s="427"/>
      <c r="SGE3" s="427"/>
      <c r="SGF3" s="427"/>
      <c r="SGG3" s="427"/>
      <c r="SGH3" s="427"/>
      <c r="SGI3" s="427"/>
      <c r="SGJ3" s="427"/>
      <c r="SGK3" s="427"/>
      <c r="SGL3" s="427"/>
      <c r="SGM3" s="427"/>
      <c r="SGN3" s="427"/>
      <c r="SGO3" s="427"/>
      <c r="SGP3" s="427"/>
      <c r="SGQ3" s="427"/>
      <c r="SGR3" s="427"/>
      <c r="SGS3" s="427"/>
      <c r="SGT3" s="427"/>
      <c r="SGU3" s="427"/>
      <c r="SGV3" s="427"/>
      <c r="SGW3" s="427"/>
      <c r="SGX3" s="427"/>
      <c r="SGY3" s="427"/>
      <c r="SGZ3" s="427"/>
      <c r="SHA3" s="427"/>
      <c r="SHB3" s="427"/>
      <c r="SHC3" s="427"/>
      <c r="SHD3" s="427"/>
      <c r="SHE3" s="427"/>
      <c r="SHF3" s="427"/>
      <c r="SHG3" s="427"/>
      <c r="SHH3" s="427"/>
      <c r="SHI3" s="427"/>
      <c r="SHJ3" s="427"/>
      <c r="SHK3" s="427"/>
      <c r="SHL3" s="427"/>
      <c r="SHM3" s="427"/>
      <c r="SHN3" s="427"/>
      <c r="SHO3" s="427"/>
      <c r="SHP3" s="427"/>
      <c r="SHQ3" s="427"/>
      <c r="SHR3" s="427"/>
      <c r="SHS3" s="427"/>
      <c r="SHT3" s="427"/>
      <c r="SHU3" s="427"/>
      <c r="SHV3" s="427"/>
      <c r="SHW3" s="427"/>
      <c r="SHX3" s="427"/>
      <c r="SHY3" s="427"/>
      <c r="SHZ3" s="427"/>
      <c r="SIA3" s="427"/>
      <c r="SIB3" s="427"/>
      <c r="SIC3" s="427"/>
      <c r="SID3" s="427"/>
      <c r="SIE3" s="427"/>
      <c r="SIF3" s="427"/>
      <c r="SIG3" s="427"/>
      <c r="SIH3" s="427"/>
      <c r="SII3" s="427"/>
      <c r="SIJ3" s="427"/>
      <c r="SIK3" s="427"/>
      <c r="SIL3" s="427"/>
      <c r="SIM3" s="427"/>
      <c r="SIN3" s="427"/>
      <c r="SIO3" s="427"/>
      <c r="SIP3" s="427"/>
      <c r="SIQ3" s="427"/>
      <c r="SIR3" s="427"/>
      <c r="SIS3" s="427"/>
      <c r="SIT3" s="427"/>
      <c r="SIU3" s="427"/>
      <c r="SIV3" s="427"/>
      <c r="SIW3" s="427"/>
      <c r="SIX3" s="427"/>
      <c r="SIY3" s="427"/>
      <c r="SIZ3" s="427"/>
      <c r="SJA3" s="427"/>
      <c r="SJB3" s="427"/>
      <c r="SJC3" s="427"/>
      <c r="SJD3" s="427"/>
      <c r="SJE3" s="427"/>
      <c r="SJF3" s="427"/>
      <c r="SJG3" s="427"/>
      <c r="SJH3" s="427"/>
      <c r="SJI3" s="427"/>
      <c r="SJJ3" s="427"/>
      <c r="SJK3" s="427"/>
      <c r="SJL3" s="427"/>
      <c r="SJM3" s="427"/>
      <c r="SJN3" s="427"/>
      <c r="SJO3" s="427"/>
      <c r="SJP3" s="427"/>
      <c r="SJQ3" s="427"/>
      <c r="SJR3" s="427"/>
      <c r="SJS3" s="427"/>
      <c r="SJT3" s="427"/>
      <c r="SJU3" s="427"/>
      <c r="SJV3" s="427"/>
      <c r="SJW3" s="427"/>
      <c r="SJX3" s="427"/>
      <c r="SJY3" s="427"/>
      <c r="SJZ3" s="427"/>
      <c r="SKA3" s="427"/>
      <c r="SKB3" s="427"/>
      <c r="SKC3" s="427"/>
      <c r="SKD3" s="427"/>
      <c r="SKE3" s="427"/>
      <c r="SKF3" s="427"/>
      <c r="SKG3" s="427"/>
      <c r="SKH3" s="427"/>
      <c r="SKI3" s="427"/>
      <c r="SKJ3" s="427"/>
      <c r="SKK3" s="427"/>
      <c r="SKL3" s="427"/>
      <c r="SKM3" s="427"/>
      <c r="SKN3" s="427"/>
      <c r="SKO3" s="427"/>
      <c r="SKP3" s="427"/>
      <c r="SKQ3" s="427"/>
      <c r="SKR3" s="427"/>
      <c r="SKS3" s="427"/>
      <c r="SKT3" s="427"/>
      <c r="SKU3" s="427"/>
      <c r="SKV3" s="427"/>
      <c r="SKW3" s="427"/>
      <c r="SKX3" s="427"/>
      <c r="SKY3" s="427"/>
      <c r="SKZ3" s="427"/>
      <c r="SLA3" s="427"/>
      <c r="SLB3" s="427"/>
      <c r="SLC3" s="427"/>
      <c r="SLD3" s="427"/>
      <c r="SLE3" s="427"/>
      <c r="SLF3" s="427"/>
      <c r="SLG3" s="427"/>
      <c r="SLH3" s="427"/>
      <c r="SLI3" s="427"/>
      <c r="SLJ3" s="427"/>
      <c r="SLK3" s="427"/>
      <c r="SLL3" s="427"/>
      <c r="SLM3" s="427"/>
      <c r="SLN3" s="427"/>
      <c r="SLO3" s="427"/>
      <c r="SLP3" s="427"/>
      <c r="SLQ3" s="427"/>
      <c r="SLR3" s="427"/>
      <c r="SLS3" s="427"/>
      <c r="SLT3" s="427"/>
      <c r="SLU3" s="427"/>
      <c r="SLV3" s="427"/>
      <c r="SLW3" s="427"/>
      <c r="SLX3" s="427"/>
      <c r="SLY3" s="427"/>
      <c r="SLZ3" s="427"/>
      <c r="SMA3" s="427"/>
      <c r="SMB3" s="427"/>
      <c r="SMC3" s="427"/>
      <c r="SMD3" s="427"/>
      <c r="SME3" s="427"/>
      <c r="SMF3" s="427"/>
      <c r="SMG3" s="427"/>
      <c r="SMH3" s="427"/>
      <c r="SMI3" s="427"/>
      <c r="SMJ3" s="427"/>
      <c r="SMK3" s="427"/>
      <c r="SML3" s="427"/>
      <c r="SMM3" s="427"/>
      <c r="SMN3" s="427"/>
      <c r="SMO3" s="427"/>
      <c r="SMP3" s="427"/>
      <c r="SMQ3" s="427"/>
      <c r="SMR3" s="427"/>
      <c r="SMS3" s="427"/>
      <c r="SMT3" s="427"/>
      <c r="SMU3" s="427"/>
      <c r="SMV3" s="427"/>
      <c r="SMW3" s="427"/>
      <c r="SMX3" s="427"/>
      <c r="SMY3" s="427"/>
      <c r="SMZ3" s="427"/>
      <c r="SNA3" s="427"/>
      <c r="SNB3" s="427"/>
      <c r="SNC3" s="427"/>
      <c r="SND3" s="427"/>
      <c r="SNE3" s="427"/>
      <c r="SNF3" s="427"/>
      <c r="SNG3" s="427"/>
      <c r="SNH3" s="427"/>
      <c r="SNI3" s="427"/>
      <c r="SNJ3" s="427"/>
      <c r="SNK3" s="427"/>
      <c r="SNL3" s="427"/>
      <c r="SNM3" s="427"/>
      <c r="SNN3" s="427"/>
      <c r="SNO3" s="427"/>
      <c r="SNP3" s="427"/>
      <c r="SNQ3" s="427"/>
      <c r="SNR3" s="427"/>
      <c r="SNS3" s="427"/>
      <c r="SNT3" s="427"/>
      <c r="SNU3" s="427"/>
      <c r="SNV3" s="427"/>
      <c r="SNW3" s="427"/>
      <c r="SNX3" s="427"/>
      <c r="SNY3" s="427"/>
      <c r="SNZ3" s="427"/>
      <c r="SOA3" s="427"/>
      <c r="SOB3" s="427"/>
      <c r="SOC3" s="427"/>
      <c r="SOD3" s="427"/>
      <c r="SOE3" s="427"/>
      <c r="SOF3" s="427"/>
      <c r="SOG3" s="427"/>
      <c r="SOH3" s="427"/>
      <c r="SOI3" s="427"/>
      <c r="SOJ3" s="427"/>
      <c r="SOK3" s="427"/>
      <c r="SOL3" s="427"/>
      <c r="SOM3" s="427"/>
      <c r="SON3" s="427"/>
      <c r="SOO3" s="427"/>
      <c r="SOP3" s="427"/>
      <c r="SOQ3" s="427"/>
      <c r="SOR3" s="427"/>
      <c r="SOS3" s="427"/>
      <c r="SOT3" s="427"/>
      <c r="SOU3" s="427"/>
      <c r="SOV3" s="427"/>
      <c r="SOW3" s="427"/>
      <c r="SOX3" s="427"/>
      <c r="SOY3" s="427"/>
      <c r="SOZ3" s="427"/>
      <c r="SPA3" s="427"/>
      <c r="SPB3" s="427"/>
      <c r="SPC3" s="427"/>
      <c r="SPD3" s="427"/>
      <c r="SPE3" s="427"/>
      <c r="SPF3" s="427"/>
      <c r="SPG3" s="427"/>
      <c r="SPH3" s="427"/>
      <c r="SPI3" s="427"/>
      <c r="SPJ3" s="427"/>
      <c r="SPK3" s="427"/>
      <c r="SPL3" s="427"/>
      <c r="SPM3" s="427"/>
      <c r="SPN3" s="427"/>
      <c r="SPO3" s="427"/>
      <c r="SPP3" s="427"/>
      <c r="SPQ3" s="427"/>
      <c r="SPR3" s="427"/>
      <c r="SPS3" s="427"/>
      <c r="SPT3" s="427"/>
      <c r="SPU3" s="427"/>
      <c r="SPV3" s="427"/>
      <c r="SPW3" s="427"/>
      <c r="SPX3" s="427"/>
      <c r="SPY3" s="427"/>
      <c r="SPZ3" s="427"/>
      <c r="SQA3" s="427"/>
      <c r="SQB3" s="427"/>
      <c r="SQC3" s="427"/>
      <c r="SQD3" s="427"/>
      <c r="SQE3" s="427"/>
      <c r="SQF3" s="427"/>
      <c r="SQG3" s="427"/>
      <c r="SQH3" s="427"/>
      <c r="SQI3" s="427"/>
      <c r="SQJ3" s="427"/>
      <c r="SQK3" s="427"/>
      <c r="SQL3" s="427"/>
      <c r="SQM3" s="427"/>
      <c r="SQN3" s="427"/>
      <c r="SQO3" s="427"/>
      <c r="SQP3" s="427"/>
      <c r="SQQ3" s="427"/>
      <c r="SQR3" s="427"/>
      <c r="SQS3" s="427"/>
      <c r="SQT3" s="427"/>
      <c r="SQU3" s="427"/>
      <c r="SQV3" s="427"/>
      <c r="SQW3" s="427"/>
      <c r="SQX3" s="427"/>
      <c r="SQY3" s="427"/>
      <c r="SQZ3" s="427"/>
      <c r="SRA3" s="427"/>
      <c r="SRB3" s="427"/>
      <c r="SRC3" s="427"/>
      <c r="SRD3" s="427"/>
      <c r="SRE3" s="427"/>
      <c r="SRF3" s="427"/>
      <c r="SRG3" s="427"/>
      <c r="SRH3" s="427"/>
      <c r="SRI3" s="427"/>
      <c r="SRJ3" s="427"/>
      <c r="SRK3" s="427"/>
      <c r="SRL3" s="427"/>
      <c r="SRM3" s="427"/>
      <c r="SRN3" s="427"/>
      <c r="SRO3" s="427"/>
      <c r="SRP3" s="427"/>
      <c r="SRQ3" s="427"/>
      <c r="SRR3" s="427"/>
      <c r="SRS3" s="427"/>
      <c r="SRT3" s="427"/>
      <c r="SRU3" s="427"/>
      <c r="SRV3" s="427"/>
      <c r="SRW3" s="427"/>
      <c r="SRX3" s="427"/>
      <c r="SRY3" s="427"/>
      <c r="SRZ3" s="427"/>
      <c r="SSA3" s="427"/>
      <c r="SSB3" s="427"/>
      <c r="SSC3" s="427"/>
      <c r="SSD3" s="427"/>
      <c r="SSE3" s="427"/>
      <c r="SSF3" s="427"/>
      <c r="SSG3" s="427"/>
      <c r="SSH3" s="427"/>
      <c r="SSI3" s="427"/>
      <c r="SSJ3" s="427"/>
      <c r="SSK3" s="427"/>
      <c r="SSL3" s="427"/>
      <c r="SSM3" s="427"/>
      <c r="SSN3" s="427"/>
      <c r="SSO3" s="427"/>
      <c r="SSP3" s="427"/>
      <c r="SSQ3" s="427"/>
      <c r="SSR3" s="427"/>
      <c r="SSS3" s="427"/>
      <c r="SST3" s="427"/>
      <c r="SSU3" s="427"/>
      <c r="SSV3" s="427"/>
      <c r="SSW3" s="427"/>
      <c r="SSX3" s="427"/>
      <c r="SSY3" s="427"/>
      <c r="SSZ3" s="427"/>
      <c r="STA3" s="427"/>
      <c r="STB3" s="427"/>
      <c r="STC3" s="427"/>
      <c r="STD3" s="427"/>
      <c r="STE3" s="427"/>
      <c r="STF3" s="427"/>
      <c r="STG3" s="427"/>
      <c r="STH3" s="427"/>
      <c r="STI3" s="427"/>
      <c r="STJ3" s="427"/>
      <c r="STK3" s="427"/>
      <c r="STL3" s="427"/>
      <c r="STM3" s="427"/>
      <c r="STN3" s="427"/>
      <c r="STO3" s="427"/>
      <c r="STP3" s="427"/>
      <c r="STQ3" s="427"/>
      <c r="STR3" s="427"/>
      <c r="STS3" s="427"/>
      <c r="STT3" s="427"/>
      <c r="STU3" s="427"/>
      <c r="STV3" s="427"/>
      <c r="STW3" s="427"/>
      <c r="STX3" s="427"/>
      <c r="STY3" s="427"/>
      <c r="STZ3" s="427"/>
      <c r="SUA3" s="427"/>
      <c r="SUB3" s="427"/>
      <c r="SUC3" s="427"/>
      <c r="SUD3" s="427"/>
      <c r="SUE3" s="427"/>
      <c r="SUF3" s="427"/>
      <c r="SUG3" s="427"/>
      <c r="SUH3" s="427"/>
      <c r="SUI3" s="427"/>
      <c r="SUJ3" s="427"/>
      <c r="SUK3" s="427"/>
      <c r="SUL3" s="427"/>
      <c r="SUM3" s="427"/>
      <c r="SUN3" s="427"/>
      <c r="SUO3" s="427"/>
      <c r="SUP3" s="427"/>
      <c r="SUQ3" s="427"/>
      <c r="SUR3" s="427"/>
      <c r="SUS3" s="427"/>
      <c r="SUT3" s="427"/>
      <c r="SUU3" s="427"/>
      <c r="SUV3" s="427"/>
      <c r="SUW3" s="427"/>
      <c r="SUX3" s="427"/>
      <c r="SUY3" s="427"/>
      <c r="SUZ3" s="427"/>
      <c r="SVA3" s="427"/>
      <c r="SVB3" s="427"/>
      <c r="SVC3" s="427"/>
      <c r="SVD3" s="427"/>
      <c r="SVE3" s="427"/>
      <c r="SVF3" s="427"/>
      <c r="SVG3" s="427"/>
      <c r="SVH3" s="427"/>
      <c r="SVI3" s="427"/>
      <c r="SVJ3" s="427"/>
      <c r="SVK3" s="427"/>
      <c r="SVL3" s="427"/>
      <c r="SVM3" s="427"/>
      <c r="SVN3" s="427"/>
      <c r="SVO3" s="427"/>
      <c r="SVP3" s="427"/>
      <c r="SVQ3" s="427"/>
      <c r="SVR3" s="427"/>
      <c r="SVS3" s="427"/>
      <c r="SVT3" s="427"/>
      <c r="SVU3" s="427"/>
      <c r="SVV3" s="427"/>
      <c r="SVW3" s="427"/>
      <c r="SVX3" s="427"/>
      <c r="SVY3" s="427"/>
      <c r="SVZ3" s="427"/>
      <c r="SWA3" s="427"/>
      <c r="SWB3" s="427"/>
      <c r="SWC3" s="427"/>
      <c r="SWD3" s="427"/>
      <c r="SWE3" s="427"/>
      <c r="SWF3" s="427"/>
      <c r="SWG3" s="427"/>
      <c r="SWH3" s="427"/>
      <c r="SWI3" s="427"/>
      <c r="SWJ3" s="427"/>
      <c r="SWK3" s="427"/>
      <c r="SWL3" s="427"/>
      <c r="SWM3" s="427"/>
      <c r="SWN3" s="427"/>
      <c r="SWO3" s="427"/>
      <c r="SWP3" s="427"/>
      <c r="SWQ3" s="427"/>
      <c r="SWR3" s="427"/>
      <c r="SWS3" s="427"/>
      <c r="SWT3" s="427"/>
      <c r="SWU3" s="427"/>
      <c r="SWV3" s="427"/>
      <c r="SWW3" s="427"/>
      <c r="SWX3" s="427"/>
      <c r="SWY3" s="427"/>
      <c r="SWZ3" s="427"/>
      <c r="SXA3" s="427"/>
      <c r="SXB3" s="427"/>
      <c r="SXC3" s="427"/>
      <c r="SXD3" s="427"/>
      <c r="SXE3" s="427"/>
      <c r="SXF3" s="427"/>
      <c r="SXG3" s="427"/>
      <c r="SXH3" s="427"/>
      <c r="SXI3" s="427"/>
      <c r="SXJ3" s="427"/>
      <c r="SXK3" s="427"/>
      <c r="SXL3" s="427"/>
      <c r="SXM3" s="427"/>
      <c r="SXN3" s="427"/>
      <c r="SXO3" s="427"/>
      <c r="SXP3" s="427"/>
      <c r="SXQ3" s="427"/>
      <c r="SXR3" s="427"/>
      <c r="SXS3" s="427"/>
      <c r="SXT3" s="427"/>
      <c r="SXU3" s="427"/>
      <c r="SXV3" s="427"/>
      <c r="SXW3" s="427"/>
      <c r="SXX3" s="427"/>
      <c r="SXY3" s="427"/>
      <c r="SXZ3" s="427"/>
      <c r="SYA3" s="427"/>
      <c r="SYB3" s="427"/>
      <c r="SYC3" s="427"/>
      <c r="SYD3" s="427"/>
      <c r="SYE3" s="427"/>
      <c r="SYF3" s="427"/>
      <c r="SYG3" s="427"/>
      <c r="SYH3" s="427"/>
      <c r="SYI3" s="427"/>
      <c r="SYJ3" s="427"/>
      <c r="SYK3" s="427"/>
      <c r="SYL3" s="427"/>
      <c r="SYM3" s="427"/>
      <c r="SYN3" s="427"/>
      <c r="SYO3" s="427"/>
      <c r="SYP3" s="427"/>
      <c r="SYQ3" s="427"/>
      <c r="SYR3" s="427"/>
      <c r="SYS3" s="427"/>
      <c r="SYT3" s="427"/>
      <c r="SYU3" s="427"/>
      <c r="SYV3" s="427"/>
      <c r="SYW3" s="427"/>
      <c r="SYX3" s="427"/>
      <c r="SYY3" s="427"/>
      <c r="SYZ3" s="427"/>
      <c r="SZA3" s="427"/>
      <c r="SZB3" s="427"/>
      <c r="SZC3" s="427"/>
      <c r="SZD3" s="427"/>
      <c r="SZE3" s="427"/>
      <c r="SZF3" s="427"/>
      <c r="SZG3" s="427"/>
      <c r="SZH3" s="427"/>
      <c r="SZI3" s="427"/>
      <c r="SZJ3" s="427"/>
      <c r="SZK3" s="427"/>
      <c r="SZL3" s="427"/>
      <c r="SZM3" s="427"/>
      <c r="SZN3" s="427"/>
      <c r="SZO3" s="427"/>
      <c r="SZP3" s="427"/>
      <c r="SZQ3" s="427"/>
      <c r="SZR3" s="427"/>
      <c r="SZS3" s="427"/>
      <c r="SZT3" s="427"/>
      <c r="SZU3" s="427"/>
      <c r="SZV3" s="427"/>
      <c r="SZW3" s="427"/>
      <c r="SZX3" s="427"/>
      <c r="SZY3" s="427"/>
      <c r="SZZ3" s="427"/>
      <c r="TAA3" s="427"/>
      <c r="TAB3" s="427"/>
      <c r="TAC3" s="427"/>
      <c r="TAD3" s="427"/>
      <c r="TAE3" s="427"/>
      <c r="TAF3" s="427"/>
      <c r="TAG3" s="427"/>
      <c r="TAH3" s="427"/>
      <c r="TAI3" s="427"/>
      <c r="TAJ3" s="427"/>
      <c r="TAK3" s="427"/>
      <c r="TAL3" s="427"/>
      <c r="TAM3" s="427"/>
      <c r="TAN3" s="427"/>
      <c r="TAO3" s="427"/>
      <c r="TAP3" s="427"/>
      <c r="TAQ3" s="427"/>
      <c r="TAR3" s="427"/>
      <c r="TAS3" s="427"/>
      <c r="TAT3" s="427"/>
      <c r="TAU3" s="427"/>
      <c r="TAV3" s="427"/>
      <c r="TAW3" s="427"/>
      <c r="TAX3" s="427"/>
      <c r="TAY3" s="427"/>
      <c r="TAZ3" s="427"/>
      <c r="TBA3" s="427"/>
      <c r="TBB3" s="427"/>
      <c r="TBC3" s="427"/>
      <c r="TBD3" s="427"/>
      <c r="TBE3" s="427"/>
      <c r="TBF3" s="427"/>
      <c r="TBG3" s="427"/>
      <c r="TBH3" s="427"/>
      <c r="TBI3" s="427"/>
      <c r="TBJ3" s="427"/>
      <c r="TBK3" s="427"/>
      <c r="TBL3" s="427"/>
      <c r="TBM3" s="427"/>
      <c r="TBN3" s="427"/>
      <c r="TBO3" s="427"/>
      <c r="TBP3" s="427"/>
      <c r="TBQ3" s="427"/>
      <c r="TBR3" s="427"/>
      <c r="TBS3" s="427"/>
      <c r="TBT3" s="427"/>
      <c r="TBU3" s="427"/>
      <c r="TBV3" s="427"/>
      <c r="TBW3" s="427"/>
      <c r="TBX3" s="427"/>
      <c r="TBY3" s="427"/>
      <c r="TBZ3" s="427"/>
      <c r="TCA3" s="427"/>
      <c r="TCB3" s="427"/>
      <c r="TCC3" s="427"/>
      <c r="TCD3" s="427"/>
      <c r="TCE3" s="427"/>
      <c r="TCF3" s="427"/>
      <c r="TCG3" s="427"/>
      <c r="TCH3" s="427"/>
      <c r="TCI3" s="427"/>
      <c r="TCJ3" s="427"/>
      <c r="TCK3" s="427"/>
      <c r="TCL3" s="427"/>
      <c r="TCM3" s="427"/>
      <c r="TCN3" s="427"/>
      <c r="TCO3" s="427"/>
      <c r="TCP3" s="427"/>
      <c r="TCQ3" s="427"/>
      <c r="TCR3" s="427"/>
      <c r="TCS3" s="427"/>
      <c r="TCT3" s="427"/>
      <c r="TCU3" s="427"/>
      <c r="TCV3" s="427"/>
      <c r="TCW3" s="427"/>
      <c r="TCX3" s="427"/>
      <c r="TCY3" s="427"/>
      <c r="TCZ3" s="427"/>
      <c r="TDA3" s="427"/>
      <c r="TDB3" s="427"/>
      <c r="TDC3" s="427"/>
      <c r="TDD3" s="427"/>
      <c r="TDE3" s="427"/>
      <c r="TDF3" s="427"/>
      <c r="TDG3" s="427"/>
      <c r="TDH3" s="427"/>
      <c r="TDI3" s="427"/>
      <c r="TDJ3" s="427"/>
      <c r="TDK3" s="427"/>
      <c r="TDL3" s="427"/>
      <c r="TDM3" s="427"/>
      <c r="TDN3" s="427"/>
      <c r="TDO3" s="427"/>
      <c r="TDP3" s="427"/>
      <c r="TDQ3" s="427"/>
      <c r="TDR3" s="427"/>
      <c r="TDS3" s="427"/>
      <c r="TDT3" s="427"/>
      <c r="TDU3" s="427"/>
      <c r="TDV3" s="427"/>
      <c r="TDW3" s="427"/>
      <c r="TDX3" s="427"/>
      <c r="TDY3" s="427"/>
      <c r="TDZ3" s="427"/>
      <c r="TEA3" s="427"/>
      <c r="TEB3" s="427"/>
      <c r="TEC3" s="427"/>
      <c r="TED3" s="427"/>
      <c r="TEE3" s="427"/>
      <c r="TEF3" s="427"/>
      <c r="TEG3" s="427"/>
      <c r="TEH3" s="427"/>
      <c r="TEI3" s="427"/>
      <c r="TEJ3" s="427"/>
      <c r="TEK3" s="427"/>
      <c r="TEL3" s="427"/>
      <c r="TEM3" s="427"/>
      <c r="TEN3" s="427"/>
      <c r="TEO3" s="427"/>
      <c r="TEP3" s="427"/>
      <c r="TEQ3" s="427"/>
      <c r="TER3" s="427"/>
      <c r="TES3" s="427"/>
      <c r="TET3" s="427"/>
      <c r="TEU3" s="427"/>
      <c r="TEV3" s="427"/>
      <c r="TEW3" s="427"/>
      <c r="TEX3" s="427"/>
      <c r="TEY3" s="427"/>
      <c r="TEZ3" s="427"/>
      <c r="TFA3" s="427"/>
      <c r="TFB3" s="427"/>
      <c r="TFC3" s="427"/>
      <c r="TFD3" s="427"/>
      <c r="TFE3" s="427"/>
      <c r="TFF3" s="427"/>
      <c r="TFG3" s="427"/>
      <c r="TFH3" s="427"/>
      <c r="TFI3" s="427"/>
      <c r="TFJ3" s="427"/>
      <c r="TFK3" s="427"/>
      <c r="TFL3" s="427"/>
      <c r="TFM3" s="427"/>
      <c r="TFN3" s="427"/>
      <c r="TFO3" s="427"/>
      <c r="TFP3" s="427"/>
      <c r="TFQ3" s="427"/>
      <c r="TFR3" s="427"/>
      <c r="TFS3" s="427"/>
      <c r="TFT3" s="427"/>
      <c r="TFU3" s="427"/>
      <c r="TFV3" s="427"/>
      <c r="TFW3" s="427"/>
      <c r="TFX3" s="427"/>
      <c r="TFY3" s="427"/>
      <c r="TFZ3" s="427"/>
      <c r="TGA3" s="427"/>
      <c r="TGB3" s="427"/>
      <c r="TGC3" s="427"/>
      <c r="TGD3" s="427"/>
      <c r="TGE3" s="427"/>
      <c r="TGF3" s="427"/>
      <c r="TGG3" s="427"/>
      <c r="TGH3" s="427"/>
      <c r="TGI3" s="427"/>
      <c r="TGJ3" s="427"/>
      <c r="TGK3" s="427"/>
      <c r="TGL3" s="427"/>
      <c r="TGM3" s="427"/>
      <c r="TGN3" s="427"/>
      <c r="TGO3" s="427"/>
      <c r="TGP3" s="427"/>
      <c r="TGQ3" s="427"/>
      <c r="TGR3" s="427"/>
      <c r="TGS3" s="427"/>
      <c r="TGT3" s="427"/>
      <c r="TGU3" s="427"/>
      <c r="TGV3" s="427"/>
      <c r="TGW3" s="427"/>
      <c r="TGX3" s="427"/>
      <c r="TGY3" s="427"/>
      <c r="TGZ3" s="427"/>
      <c r="THA3" s="427"/>
      <c r="THB3" s="427"/>
      <c r="THC3" s="427"/>
      <c r="THD3" s="427"/>
      <c r="THE3" s="427"/>
      <c r="THF3" s="427"/>
      <c r="THG3" s="427"/>
      <c r="THH3" s="427"/>
      <c r="THI3" s="427"/>
      <c r="THJ3" s="427"/>
      <c r="THK3" s="427"/>
      <c r="THL3" s="427"/>
      <c r="THM3" s="427"/>
      <c r="THN3" s="427"/>
      <c r="THO3" s="427"/>
      <c r="THP3" s="427"/>
      <c r="THQ3" s="427"/>
      <c r="THR3" s="427"/>
      <c r="THS3" s="427"/>
      <c r="THT3" s="427"/>
      <c r="THU3" s="427"/>
      <c r="THV3" s="427"/>
      <c r="THW3" s="427"/>
      <c r="THX3" s="427"/>
      <c r="THY3" s="427"/>
      <c r="THZ3" s="427"/>
      <c r="TIA3" s="427"/>
      <c r="TIB3" s="427"/>
      <c r="TIC3" s="427"/>
      <c r="TID3" s="427"/>
      <c r="TIE3" s="427"/>
      <c r="TIF3" s="427"/>
      <c r="TIG3" s="427"/>
      <c r="TIH3" s="427"/>
      <c r="TII3" s="427"/>
      <c r="TIJ3" s="427"/>
      <c r="TIK3" s="427"/>
      <c r="TIL3" s="427"/>
      <c r="TIM3" s="427"/>
      <c r="TIN3" s="427"/>
      <c r="TIO3" s="427"/>
      <c r="TIP3" s="427"/>
      <c r="TIQ3" s="427"/>
      <c r="TIR3" s="427"/>
      <c r="TIS3" s="427"/>
      <c r="TIT3" s="427"/>
      <c r="TIU3" s="427"/>
      <c r="TIV3" s="427"/>
      <c r="TIW3" s="427"/>
      <c r="TIX3" s="427"/>
      <c r="TIY3" s="427"/>
      <c r="TIZ3" s="427"/>
      <c r="TJA3" s="427"/>
      <c r="TJB3" s="427"/>
      <c r="TJC3" s="427"/>
      <c r="TJD3" s="427"/>
      <c r="TJE3" s="427"/>
      <c r="TJF3" s="427"/>
      <c r="TJG3" s="427"/>
      <c r="TJH3" s="427"/>
      <c r="TJI3" s="427"/>
      <c r="TJJ3" s="427"/>
      <c r="TJK3" s="427"/>
      <c r="TJL3" s="427"/>
      <c r="TJM3" s="427"/>
      <c r="TJN3" s="427"/>
      <c r="TJO3" s="427"/>
      <c r="TJP3" s="427"/>
      <c r="TJQ3" s="427"/>
      <c r="TJR3" s="427"/>
      <c r="TJS3" s="427"/>
      <c r="TJT3" s="427"/>
      <c r="TJU3" s="427"/>
      <c r="TJV3" s="427"/>
      <c r="TJW3" s="427"/>
      <c r="TJX3" s="427"/>
      <c r="TJY3" s="427"/>
      <c r="TJZ3" s="427"/>
      <c r="TKA3" s="427"/>
      <c r="TKB3" s="427"/>
      <c r="TKC3" s="427"/>
      <c r="TKD3" s="427"/>
      <c r="TKE3" s="427"/>
      <c r="TKF3" s="427"/>
      <c r="TKG3" s="427"/>
      <c r="TKH3" s="427"/>
      <c r="TKI3" s="427"/>
      <c r="TKJ3" s="427"/>
      <c r="TKK3" s="427"/>
      <c r="TKL3" s="427"/>
      <c r="TKM3" s="427"/>
      <c r="TKN3" s="427"/>
      <c r="TKO3" s="427"/>
      <c r="TKP3" s="427"/>
      <c r="TKQ3" s="427"/>
      <c r="TKR3" s="427"/>
      <c r="TKS3" s="427"/>
      <c r="TKT3" s="427"/>
      <c r="TKU3" s="427"/>
      <c r="TKV3" s="427"/>
      <c r="TKW3" s="427"/>
      <c r="TKX3" s="427"/>
      <c r="TKY3" s="427"/>
      <c r="TKZ3" s="427"/>
      <c r="TLA3" s="427"/>
      <c r="TLB3" s="427"/>
      <c r="TLC3" s="427"/>
      <c r="TLD3" s="427"/>
      <c r="TLE3" s="427"/>
      <c r="TLF3" s="427"/>
      <c r="TLG3" s="427"/>
      <c r="TLH3" s="427"/>
      <c r="TLI3" s="427"/>
      <c r="TLJ3" s="427"/>
      <c r="TLK3" s="427"/>
      <c r="TLL3" s="427"/>
      <c r="TLM3" s="427"/>
      <c r="TLN3" s="427"/>
      <c r="TLO3" s="427"/>
      <c r="TLP3" s="427"/>
      <c r="TLQ3" s="427"/>
      <c r="TLR3" s="427"/>
      <c r="TLS3" s="427"/>
      <c r="TLT3" s="427"/>
      <c r="TLU3" s="427"/>
      <c r="TLV3" s="427"/>
      <c r="TLW3" s="427"/>
      <c r="TLX3" s="427"/>
      <c r="TLY3" s="427"/>
      <c r="TLZ3" s="427"/>
      <c r="TMA3" s="427"/>
      <c r="TMB3" s="427"/>
      <c r="TMC3" s="427"/>
      <c r="TMD3" s="427"/>
      <c r="TME3" s="427"/>
      <c r="TMF3" s="427"/>
      <c r="TMG3" s="427"/>
      <c r="TMH3" s="427"/>
      <c r="TMI3" s="427"/>
      <c r="TMJ3" s="427"/>
      <c r="TMK3" s="427"/>
      <c r="TML3" s="427"/>
      <c r="TMM3" s="427"/>
      <c r="TMN3" s="427"/>
      <c r="TMO3" s="427"/>
      <c r="TMP3" s="427"/>
      <c r="TMQ3" s="427"/>
      <c r="TMR3" s="427"/>
      <c r="TMS3" s="427"/>
      <c r="TMT3" s="427"/>
      <c r="TMU3" s="427"/>
      <c r="TMV3" s="427"/>
      <c r="TMW3" s="427"/>
      <c r="TMX3" s="427"/>
      <c r="TMY3" s="427"/>
      <c r="TMZ3" s="427"/>
      <c r="TNA3" s="427"/>
      <c r="TNB3" s="427"/>
      <c r="TNC3" s="427"/>
      <c r="TND3" s="427"/>
      <c r="TNE3" s="427"/>
      <c r="TNF3" s="427"/>
      <c r="TNG3" s="427"/>
      <c r="TNH3" s="427"/>
      <c r="TNI3" s="427"/>
      <c r="TNJ3" s="427"/>
      <c r="TNK3" s="427"/>
      <c r="TNL3" s="427"/>
      <c r="TNM3" s="427"/>
      <c r="TNN3" s="427"/>
      <c r="TNO3" s="427"/>
      <c r="TNP3" s="427"/>
      <c r="TNQ3" s="427"/>
      <c r="TNR3" s="427"/>
      <c r="TNS3" s="427"/>
      <c r="TNT3" s="427"/>
      <c r="TNU3" s="427"/>
      <c r="TNV3" s="427"/>
      <c r="TNW3" s="427"/>
      <c r="TNX3" s="427"/>
      <c r="TNY3" s="427"/>
      <c r="TNZ3" s="427"/>
      <c r="TOA3" s="427"/>
      <c r="TOB3" s="427"/>
      <c r="TOC3" s="427"/>
      <c r="TOD3" s="427"/>
      <c r="TOE3" s="427"/>
      <c r="TOF3" s="427"/>
      <c r="TOG3" s="427"/>
      <c r="TOH3" s="427"/>
      <c r="TOI3" s="427"/>
      <c r="TOJ3" s="427"/>
      <c r="TOK3" s="427"/>
      <c r="TOL3" s="427"/>
      <c r="TOM3" s="427"/>
      <c r="TON3" s="427"/>
      <c r="TOO3" s="427"/>
      <c r="TOP3" s="427"/>
      <c r="TOQ3" s="427"/>
      <c r="TOR3" s="427"/>
      <c r="TOS3" s="427"/>
      <c r="TOT3" s="427"/>
      <c r="TOU3" s="427"/>
      <c r="TOV3" s="427"/>
      <c r="TOW3" s="427"/>
      <c r="TOX3" s="427"/>
      <c r="TOY3" s="427"/>
      <c r="TOZ3" s="427"/>
      <c r="TPA3" s="427"/>
      <c r="TPB3" s="427"/>
      <c r="TPC3" s="427"/>
      <c r="TPD3" s="427"/>
      <c r="TPE3" s="427"/>
      <c r="TPF3" s="427"/>
      <c r="TPG3" s="427"/>
      <c r="TPH3" s="427"/>
      <c r="TPI3" s="427"/>
      <c r="TPJ3" s="427"/>
      <c r="TPK3" s="427"/>
      <c r="TPL3" s="427"/>
      <c r="TPM3" s="427"/>
      <c r="TPN3" s="427"/>
      <c r="TPO3" s="427"/>
      <c r="TPP3" s="427"/>
      <c r="TPQ3" s="427"/>
      <c r="TPR3" s="427"/>
      <c r="TPS3" s="427"/>
      <c r="TPT3" s="427"/>
      <c r="TPU3" s="427"/>
      <c r="TPV3" s="427"/>
      <c r="TPW3" s="427"/>
      <c r="TPX3" s="427"/>
      <c r="TPY3" s="427"/>
      <c r="TPZ3" s="427"/>
      <c r="TQA3" s="427"/>
      <c r="TQB3" s="427"/>
      <c r="TQC3" s="427"/>
      <c r="TQD3" s="427"/>
      <c r="TQE3" s="427"/>
      <c r="TQF3" s="427"/>
      <c r="TQG3" s="427"/>
      <c r="TQH3" s="427"/>
      <c r="TQI3" s="427"/>
      <c r="TQJ3" s="427"/>
      <c r="TQK3" s="427"/>
      <c r="TQL3" s="427"/>
      <c r="TQM3" s="427"/>
      <c r="TQN3" s="427"/>
      <c r="TQO3" s="427"/>
      <c r="TQP3" s="427"/>
      <c r="TQQ3" s="427"/>
      <c r="TQR3" s="427"/>
      <c r="TQS3" s="427"/>
      <c r="TQT3" s="427"/>
      <c r="TQU3" s="427"/>
      <c r="TQV3" s="427"/>
      <c r="TQW3" s="427"/>
      <c r="TQX3" s="427"/>
      <c r="TQY3" s="427"/>
      <c r="TQZ3" s="427"/>
      <c r="TRA3" s="427"/>
      <c r="TRB3" s="427"/>
      <c r="TRC3" s="427"/>
      <c r="TRD3" s="427"/>
      <c r="TRE3" s="427"/>
      <c r="TRF3" s="427"/>
      <c r="TRG3" s="427"/>
      <c r="TRH3" s="427"/>
      <c r="TRI3" s="427"/>
      <c r="TRJ3" s="427"/>
      <c r="TRK3" s="427"/>
      <c r="TRL3" s="427"/>
      <c r="TRM3" s="427"/>
      <c r="TRN3" s="427"/>
      <c r="TRO3" s="427"/>
      <c r="TRP3" s="427"/>
      <c r="TRQ3" s="427"/>
      <c r="TRR3" s="427"/>
      <c r="TRS3" s="427"/>
      <c r="TRT3" s="427"/>
      <c r="TRU3" s="427"/>
      <c r="TRV3" s="427"/>
      <c r="TRW3" s="427"/>
      <c r="TRX3" s="427"/>
      <c r="TRY3" s="427"/>
      <c r="TRZ3" s="427"/>
      <c r="TSA3" s="427"/>
      <c r="TSB3" s="427"/>
      <c r="TSC3" s="427"/>
      <c r="TSD3" s="427"/>
      <c r="TSE3" s="427"/>
      <c r="TSF3" s="427"/>
      <c r="TSG3" s="427"/>
      <c r="TSH3" s="427"/>
      <c r="TSI3" s="427"/>
      <c r="TSJ3" s="427"/>
      <c r="TSK3" s="427"/>
      <c r="TSL3" s="427"/>
      <c r="TSM3" s="427"/>
      <c r="TSN3" s="427"/>
      <c r="TSO3" s="427"/>
      <c r="TSP3" s="427"/>
      <c r="TSQ3" s="427"/>
      <c r="TSR3" s="427"/>
      <c r="TSS3" s="427"/>
      <c r="TST3" s="427"/>
      <c r="TSU3" s="427"/>
      <c r="TSV3" s="427"/>
      <c r="TSW3" s="427"/>
      <c r="TSX3" s="427"/>
      <c r="TSY3" s="427"/>
      <c r="TSZ3" s="427"/>
      <c r="TTA3" s="427"/>
      <c r="TTB3" s="427"/>
      <c r="TTC3" s="427"/>
      <c r="TTD3" s="427"/>
      <c r="TTE3" s="427"/>
      <c r="TTF3" s="427"/>
      <c r="TTG3" s="427"/>
      <c r="TTH3" s="427"/>
      <c r="TTI3" s="427"/>
      <c r="TTJ3" s="427"/>
      <c r="TTK3" s="427"/>
      <c r="TTL3" s="427"/>
      <c r="TTM3" s="427"/>
      <c r="TTN3" s="427"/>
      <c r="TTO3" s="427"/>
      <c r="TTP3" s="427"/>
      <c r="TTQ3" s="427"/>
      <c r="TTR3" s="427"/>
      <c r="TTS3" s="427"/>
      <c r="TTT3" s="427"/>
      <c r="TTU3" s="427"/>
      <c r="TTV3" s="427"/>
      <c r="TTW3" s="427"/>
      <c r="TTX3" s="427"/>
      <c r="TTY3" s="427"/>
      <c r="TTZ3" s="427"/>
      <c r="TUA3" s="427"/>
      <c r="TUB3" s="427"/>
      <c r="TUC3" s="427"/>
      <c r="TUD3" s="427"/>
      <c r="TUE3" s="427"/>
      <c r="TUF3" s="427"/>
      <c r="TUG3" s="427"/>
      <c r="TUH3" s="427"/>
      <c r="TUI3" s="427"/>
      <c r="TUJ3" s="427"/>
      <c r="TUK3" s="427"/>
      <c r="TUL3" s="427"/>
      <c r="TUM3" s="427"/>
      <c r="TUN3" s="427"/>
      <c r="TUO3" s="427"/>
      <c r="TUP3" s="427"/>
      <c r="TUQ3" s="427"/>
      <c r="TUR3" s="427"/>
      <c r="TUS3" s="427"/>
      <c r="TUT3" s="427"/>
      <c r="TUU3" s="427"/>
      <c r="TUV3" s="427"/>
      <c r="TUW3" s="427"/>
      <c r="TUX3" s="427"/>
      <c r="TUY3" s="427"/>
      <c r="TUZ3" s="427"/>
      <c r="TVA3" s="427"/>
      <c r="TVB3" s="427"/>
      <c r="TVC3" s="427"/>
      <c r="TVD3" s="427"/>
      <c r="TVE3" s="427"/>
      <c r="TVF3" s="427"/>
      <c r="TVG3" s="427"/>
      <c r="TVH3" s="427"/>
      <c r="TVI3" s="427"/>
      <c r="TVJ3" s="427"/>
      <c r="TVK3" s="427"/>
      <c r="TVL3" s="427"/>
      <c r="TVM3" s="427"/>
      <c r="TVN3" s="427"/>
      <c r="TVO3" s="427"/>
      <c r="TVP3" s="427"/>
      <c r="TVQ3" s="427"/>
      <c r="TVR3" s="427"/>
      <c r="TVS3" s="427"/>
      <c r="TVT3" s="427"/>
      <c r="TVU3" s="427"/>
      <c r="TVV3" s="427"/>
      <c r="TVW3" s="427"/>
      <c r="TVX3" s="427"/>
      <c r="TVY3" s="427"/>
      <c r="TVZ3" s="427"/>
      <c r="TWA3" s="427"/>
      <c r="TWB3" s="427"/>
      <c r="TWC3" s="427"/>
      <c r="TWD3" s="427"/>
      <c r="TWE3" s="427"/>
      <c r="TWF3" s="427"/>
      <c r="TWG3" s="427"/>
      <c r="TWH3" s="427"/>
      <c r="TWI3" s="427"/>
      <c r="TWJ3" s="427"/>
      <c r="TWK3" s="427"/>
      <c r="TWL3" s="427"/>
      <c r="TWM3" s="427"/>
      <c r="TWN3" s="427"/>
      <c r="TWO3" s="427"/>
      <c r="TWP3" s="427"/>
      <c r="TWQ3" s="427"/>
      <c r="TWR3" s="427"/>
      <c r="TWS3" s="427"/>
      <c r="TWT3" s="427"/>
      <c r="TWU3" s="427"/>
      <c r="TWV3" s="427"/>
      <c r="TWW3" s="427"/>
      <c r="TWX3" s="427"/>
      <c r="TWY3" s="427"/>
      <c r="TWZ3" s="427"/>
      <c r="TXA3" s="427"/>
      <c r="TXB3" s="427"/>
      <c r="TXC3" s="427"/>
      <c r="TXD3" s="427"/>
      <c r="TXE3" s="427"/>
      <c r="TXF3" s="427"/>
      <c r="TXG3" s="427"/>
      <c r="TXH3" s="427"/>
      <c r="TXI3" s="427"/>
      <c r="TXJ3" s="427"/>
      <c r="TXK3" s="427"/>
      <c r="TXL3" s="427"/>
      <c r="TXM3" s="427"/>
      <c r="TXN3" s="427"/>
      <c r="TXO3" s="427"/>
      <c r="TXP3" s="427"/>
      <c r="TXQ3" s="427"/>
      <c r="TXR3" s="427"/>
      <c r="TXS3" s="427"/>
      <c r="TXT3" s="427"/>
      <c r="TXU3" s="427"/>
      <c r="TXV3" s="427"/>
      <c r="TXW3" s="427"/>
      <c r="TXX3" s="427"/>
      <c r="TXY3" s="427"/>
      <c r="TXZ3" s="427"/>
      <c r="TYA3" s="427"/>
      <c r="TYB3" s="427"/>
      <c r="TYC3" s="427"/>
      <c r="TYD3" s="427"/>
      <c r="TYE3" s="427"/>
      <c r="TYF3" s="427"/>
      <c r="TYG3" s="427"/>
      <c r="TYH3" s="427"/>
      <c r="TYI3" s="427"/>
      <c r="TYJ3" s="427"/>
      <c r="TYK3" s="427"/>
      <c r="TYL3" s="427"/>
      <c r="TYM3" s="427"/>
      <c r="TYN3" s="427"/>
      <c r="TYO3" s="427"/>
      <c r="TYP3" s="427"/>
      <c r="TYQ3" s="427"/>
      <c r="TYR3" s="427"/>
      <c r="TYS3" s="427"/>
      <c r="TYT3" s="427"/>
      <c r="TYU3" s="427"/>
      <c r="TYV3" s="427"/>
      <c r="TYW3" s="427"/>
      <c r="TYX3" s="427"/>
      <c r="TYY3" s="427"/>
      <c r="TYZ3" s="427"/>
      <c r="TZA3" s="427"/>
      <c r="TZB3" s="427"/>
      <c r="TZC3" s="427"/>
      <c r="TZD3" s="427"/>
      <c r="TZE3" s="427"/>
      <c r="TZF3" s="427"/>
      <c r="TZG3" s="427"/>
      <c r="TZH3" s="427"/>
      <c r="TZI3" s="427"/>
      <c r="TZJ3" s="427"/>
      <c r="TZK3" s="427"/>
      <c r="TZL3" s="427"/>
      <c r="TZM3" s="427"/>
      <c r="TZN3" s="427"/>
      <c r="TZO3" s="427"/>
      <c r="TZP3" s="427"/>
      <c r="TZQ3" s="427"/>
      <c r="TZR3" s="427"/>
      <c r="TZS3" s="427"/>
      <c r="TZT3" s="427"/>
      <c r="TZU3" s="427"/>
      <c r="TZV3" s="427"/>
      <c r="TZW3" s="427"/>
      <c r="TZX3" s="427"/>
      <c r="TZY3" s="427"/>
      <c r="TZZ3" s="427"/>
      <c r="UAA3" s="427"/>
      <c r="UAB3" s="427"/>
      <c r="UAC3" s="427"/>
      <c r="UAD3" s="427"/>
      <c r="UAE3" s="427"/>
      <c r="UAF3" s="427"/>
      <c r="UAG3" s="427"/>
      <c r="UAH3" s="427"/>
      <c r="UAI3" s="427"/>
      <c r="UAJ3" s="427"/>
      <c r="UAK3" s="427"/>
      <c r="UAL3" s="427"/>
      <c r="UAM3" s="427"/>
      <c r="UAN3" s="427"/>
      <c r="UAO3" s="427"/>
      <c r="UAP3" s="427"/>
      <c r="UAQ3" s="427"/>
      <c r="UAR3" s="427"/>
      <c r="UAS3" s="427"/>
      <c r="UAT3" s="427"/>
      <c r="UAU3" s="427"/>
      <c r="UAV3" s="427"/>
      <c r="UAW3" s="427"/>
      <c r="UAX3" s="427"/>
      <c r="UAY3" s="427"/>
      <c r="UAZ3" s="427"/>
      <c r="UBA3" s="427"/>
      <c r="UBB3" s="427"/>
      <c r="UBC3" s="427"/>
      <c r="UBD3" s="427"/>
      <c r="UBE3" s="427"/>
      <c r="UBF3" s="427"/>
      <c r="UBG3" s="427"/>
      <c r="UBH3" s="427"/>
      <c r="UBI3" s="427"/>
      <c r="UBJ3" s="427"/>
      <c r="UBK3" s="427"/>
      <c r="UBL3" s="427"/>
      <c r="UBM3" s="427"/>
      <c r="UBN3" s="427"/>
      <c r="UBO3" s="427"/>
      <c r="UBP3" s="427"/>
      <c r="UBQ3" s="427"/>
      <c r="UBR3" s="427"/>
      <c r="UBS3" s="427"/>
      <c r="UBT3" s="427"/>
      <c r="UBU3" s="427"/>
      <c r="UBV3" s="427"/>
      <c r="UBW3" s="427"/>
      <c r="UBX3" s="427"/>
      <c r="UBY3" s="427"/>
      <c r="UBZ3" s="427"/>
      <c r="UCA3" s="427"/>
      <c r="UCB3" s="427"/>
      <c r="UCC3" s="427"/>
      <c r="UCD3" s="427"/>
      <c r="UCE3" s="427"/>
      <c r="UCF3" s="427"/>
      <c r="UCG3" s="427"/>
      <c r="UCH3" s="427"/>
      <c r="UCI3" s="427"/>
      <c r="UCJ3" s="427"/>
      <c r="UCK3" s="427"/>
      <c r="UCL3" s="427"/>
      <c r="UCM3" s="427"/>
      <c r="UCN3" s="427"/>
      <c r="UCO3" s="427"/>
      <c r="UCP3" s="427"/>
      <c r="UCQ3" s="427"/>
      <c r="UCR3" s="427"/>
      <c r="UCS3" s="427"/>
      <c r="UCT3" s="427"/>
      <c r="UCU3" s="427"/>
      <c r="UCV3" s="427"/>
      <c r="UCW3" s="427"/>
      <c r="UCX3" s="427"/>
      <c r="UCY3" s="427"/>
      <c r="UCZ3" s="427"/>
      <c r="UDA3" s="427"/>
      <c r="UDB3" s="427"/>
      <c r="UDC3" s="427"/>
      <c r="UDD3" s="427"/>
      <c r="UDE3" s="427"/>
      <c r="UDF3" s="427"/>
      <c r="UDG3" s="427"/>
      <c r="UDH3" s="427"/>
      <c r="UDI3" s="427"/>
      <c r="UDJ3" s="427"/>
      <c r="UDK3" s="427"/>
      <c r="UDL3" s="427"/>
      <c r="UDM3" s="427"/>
      <c r="UDN3" s="427"/>
      <c r="UDO3" s="427"/>
      <c r="UDP3" s="427"/>
      <c r="UDQ3" s="427"/>
      <c r="UDR3" s="427"/>
      <c r="UDS3" s="427"/>
      <c r="UDT3" s="427"/>
      <c r="UDU3" s="427"/>
      <c r="UDV3" s="427"/>
      <c r="UDW3" s="427"/>
      <c r="UDX3" s="427"/>
      <c r="UDY3" s="427"/>
      <c r="UDZ3" s="427"/>
      <c r="UEA3" s="427"/>
      <c r="UEB3" s="427"/>
      <c r="UEC3" s="427"/>
      <c r="UED3" s="427"/>
      <c r="UEE3" s="427"/>
      <c r="UEF3" s="427"/>
      <c r="UEG3" s="427"/>
      <c r="UEH3" s="427"/>
      <c r="UEI3" s="427"/>
      <c r="UEJ3" s="427"/>
      <c r="UEK3" s="427"/>
      <c r="UEL3" s="427"/>
      <c r="UEM3" s="427"/>
      <c r="UEN3" s="427"/>
      <c r="UEO3" s="427"/>
      <c r="UEP3" s="427"/>
      <c r="UEQ3" s="427"/>
      <c r="UER3" s="427"/>
      <c r="UES3" s="427"/>
      <c r="UET3" s="427"/>
      <c r="UEU3" s="427"/>
      <c r="UEV3" s="427"/>
      <c r="UEW3" s="427"/>
      <c r="UEX3" s="427"/>
      <c r="UEY3" s="427"/>
      <c r="UEZ3" s="427"/>
      <c r="UFA3" s="427"/>
    </row>
    <row r="4" spans="1:14353" x14ac:dyDescent="0.3">
      <c r="A4" s="763" t="s">
        <v>323</v>
      </c>
      <c r="B4" s="764">
        <v>1515</v>
      </c>
      <c r="C4" s="764">
        <v>1445</v>
      </c>
      <c r="D4" s="764">
        <v>1445</v>
      </c>
      <c r="E4" s="764">
        <v>1445</v>
      </c>
      <c r="F4" s="764">
        <v>1520</v>
      </c>
      <c r="G4" s="765">
        <v>1490</v>
      </c>
      <c r="H4" s="976">
        <f>I8-I5</f>
        <v>12</v>
      </c>
      <c r="I4" s="767">
        <f>1*H4</f>
        <v>12</v>
      </c>
      <c r="J4" s="767">
        <f>I4*G4</f>
        <v>17880</v>
      </c>
      <c r="K4" s="977">
        <v>26</v>
      </c>
      <c r="L4" s="767">
        <f>1*K4</f>
        <v>26</v>
      </c>
      <c r="M4" s="769">
        <f>L4*G4</f>
        <v>38740</v>
      </c>
      <c r="N4" s="768">
        <f>L4-I4</f>
        <v>14</v>
      </c>
      <c r="O4" s="770">
        <f>J4+M4</f>
        <v>56620</v>
      </c>
    </row>
    <row r="5" spans="1:14353" x14ac:dyDescent="0.3">
      <c r="A5" s="763" t="s">
        <v>324</v>
      </c>
      <c r="B5" s="764">
        <v>1315</v>
      </c>
      <c r="C5" s="764">
        <v>1245</v>
      </c>
      <c r="D5" s="764">
        <v>1245</v>
      </c>
      <c r="E5" s="764">
        <v>1245</v>
      </c>
      <c r="F5" s="764">
        <v>1320</v>
      </c>
      <c r="G5" s="765">
        <f>2580/2</f>
        <v>1290</v>
      </c>
      <c r="H5" s="976">
        <v>8</v>
      </c>
      <c r="I5" s="767">
        <f>2*H5</f>
        <v>16</v>
      </c>
      <c r="J5" s="767">
        <f t="shared" ref="J5:J7" si="0">I5*G5</f>
        <v>20640</v>
      </c>
      <c r="K5" s="977">
        <v>20</v>
      </c>
      <c r="L5" s="767">
        <f>2*K5</f>
        <v>40</v>
      </c>
      <c r="M5" s="769">
        <f t="shared" ref="M5:M7" si="1">L5*G5</f>
        <v>51600</v>
      </c>
      <c r="N5" s="768">
        <f t="shared" ref="N5:N7" si="2">L5-I5</f>
        <v>24</v>
      </c>
      <c r="O5" s="770">
        <f t="shared" ref="O5:O10" si="3">J5+M5</f>
        <v>72240</v>
      </c>
    </row>
    <row r="6" spans="1:14353" x14ac:dyDescent="0.3">
      <c r="A6" s="763" t="s">
        <v>325</v>
      </c>
      <c r="B6" s="764"/>
      <c r="C6" s="764">
        <v>1145</v>
      </c>
      <c r="D6" s="764">
        <v>1145</v>
      </c>
      <c r="E6" s="764">
        <v>1145</v>
      </c>
      <c r="F6" s="764">
        <v>1220</v>
      </c>
      <c r="G6" s="765">
        <f>3270/3</f>
        <v>1090</v>
      </c>
      <c r="H6" s="976"/>
      <c r="I6" s="767">
        <f>3*H6</f>
        <v>0</v>
      </c>
      <c r="J6" s="767">
        <f t="shared" si="0"/>
        <v>0</v>
      </c>
      <c r="K6" s="978"/>
      <c r="L6" s="767">
        <f>3*K6</f>
        <v>0</v>
      </c>
      <c r="M6" s="769">
        <f t="shared" si="1"/>
        <v>0</v>
      </c>
      <c r="N6" s="768">
        <f t="shared" si="2"/>
        <v>0</v>
      </c>
      <c r="O6" s="770">
        <f t="shared" si="3"/>
        <v>0</v>
      </c>
    </row>
    <row r="7" spans="1:14353" x14ac:dyDescent="0.3">
      <c r="A7" s="763" t="s">
        <v>326</v>
      </c>
      <c r="B7" s="764">
        <v>1015</v>
      </c>
      <c r="C7" s="764">
        <v>1045</v>
      </c>
      <c r="D7" s="764">
        <v>1045</v>
      </c>
      <c r="E7" s="764">
        <v>1045</v>
      </c>
      <c r="F7" s="764">
        <v>1120</v>
      </c>
      <c r="G7" s="765">
        <f>3560/4</f>
        <v>890</v>
      </c>
      <c r="H7" s="979"/>
      <c r="I7" s="767">
        <f>4*H7</f>
        <v>0</v>
      </c>
      <c r="J7" s="767">
        <f t="shared" si="0"/>
        <v>0</v>
      </c>
      <c r="K7" s="978"/>
      <c r="L7" s="767">
        <f>4*K7</f>
        <v>0</v>
      </c>
      <c r="M7" s="769">
        <f t="shared" si="1"/>
        <v>0</v>
      </c>
      <c r="N7" s="980">
        <f t="shared" si="2"/>
        <v>0</v>
      </c>
      <c r="O7" s="981">
        <f t="shared" si="3"/>
        <v>0</v>
      </c>
    </row>
    <row r="8" spans="1:14353" x14ac:dyDescent="0.3">
      <c r="A8" s="416" t="s">
        <v>149</v>
      </c>
      <c r="B8" s="433"/>
      <c r="C8" s="433"/>
      <c r="D8" s="433"/>
      <c r="E8" s="433"/>
      <c r="F8" s="433"/>
      <c r="G8" s="433"/>
      <c r="H8" s="433"/>
      <c r="I8" s="434">
        <f>G55</f>
        <v>28</v>
      </c>
      <c r="J8" s="434">
        <f>SUM(J4:J7)</f>
        <v>38520</v>
      </c>
      <c r="K8" s="434"/>
      <c r="L8" s="434">
        <f>SUM(L4:L7)</f>
        <v>66</v>
      </c>
      <c r="M8" s="434">
        <f t="shared" ref="M8:N8" si="4">SUM(M4:M7)</f>
        <v>90340</v>
      </c>
      <c r="N8" s="434">
        <f t="shared" si="4"/>
        <v>38</v>
      </c>
      <c r="O8" s="434">
        <f>SUM(O4:O7)</f>
        <v>128860</v>
      </c>
    </row>
    <row r="9" spans="1:14353" x14ac:dyDescent="0.3">
      <c r="B9" s="764"/>
      <c r="C9" s="764"/>
      <c r="D9" s="764"/>
      <c r="E9" s="764"/>
      <c r="F9" s="764"/>
      <c r="G9" s="765"/>
      <c r="H9" s="982"/>
      <c r="I9" s="983"/>
      <c r="J9" s="984"/>
      <c r="K9" s="767"/>
      <c r="L9" s="767"/>
      <c r="M9" s="767"/>
      <c r="N9" s="985"/>
      <c r="O9" s="986"/>
    </row>
    <row r="10" spans="1:14353" x14ac:dyDescent="0.3">
      <c r="A10" s="328" t="s">
        <v>618</v>
      </c>
      <c r="B10" s="764">
        <v>585</v>
      </c>
      <c r="C10" s="764">
        <v>595</v>
      </c>
      <c r="D10" s="764">
        <v>595</v>
      </c>
      <c r="E10" s="764">
        <v>595</v>
      </c>
      <c r="F10" s="764">
        <v>605</v>
      </c>
      <c r="G10" s="765">
        <v>595</v>
      </c>
      <c r="H10" s="773"/>
      <c r="I10" s="774"/>
      <c r="J10" s="775"/>
      <c r="K10" s="435"/>
      <c r="L10" s="776">
        <f>N8</f>
        <v>38</v>
      </c>
      <c r="M10" s="776">
        <f>L10*G10</f>
        <v>22610</v>
      </c>
      <c r="N10" s="777"/>
      <c r="O10" s="778">
        <f t="shared" si="3"/>
        <v>22610</v>
      </c>
    </row>
    <row r="11" spans="1:14353" ht="14.5" x14ac:dyDescent="0.3">
      <c r="A11" s="424" t="s">
        <v>586</v>
      </c>
      <c r="B11" s="424"/>
      <c r="C11" s="424"/>
      <c r="D11" s="424"/>
      <c r="E11" s="424"/>
      <c r="F11" s="424"/>
      <c r="G11" s="424"/>
      <c r="H11" s="424"/>
      <c r="I11" s="424"/>
      <c r="J11" s="424"/>
      <c r="K11" s="424"/>
      <c r="L11" s="424"/>
      <c r="M11" s="424"/>
      <c r="N11" s="424"/>
      <c r="O11" s="424">
        <f>O8+O10</f>
        <v>151470</v>
      </c>
    </row>
    <row r="12" spans="1:14353" s="779" customFormat="1" x14ac:dyDescent="0.3">
      <c r="A12" s="435"/>
      <c r="B12" s="435"/>
      <c r="C12" s="435"/>
      <c r="D12" s="435"/>
      <c r="E12" s="435"/>
      <c r="F12" s="435"/>
      <c r="G12" s="435"/>
      <c r="H12" s="436"/>
      <c r="I12" s="435"/>
      <c r="J12" s="437"/>
      <c r="K12" s="435"/>
      <c r="L12" s="435"/>
      <c r="M12" s="435"/>
      <c r="N12" s="436"/>
      <c r="O12" s="437"/>
    </row>
    <row r="13" spans="1:14353" s="779" customFormat="1" x14ac:dyDescent="0.3">
      <c r="A13" s="435" t="s">
        <v>619</v>
      </c>
      <c r="B13" s="435"/>
      <c r="C13" s="435"/>
      <c r="D13" s="435"/>
      <c r="E13" s="435"/>
      <c r="F13" s="435"/>
      <c r="G13" s="435"/>
      <c r="H13" s="436"/>
      <c r="I13" s="435"/>
      <c r="J13" s="437"/>
      <c r="K13" s="435"/>
      <c r="L13" s="435"/>
      <c r="M13" s="435"/>
      <c r="N13" s="436"/>
      <c r="O13" s="437"/>
    </row>
    <row r="14" spans="1:14353" x14ac:dyDescent="0.3">
      <c r="A14" s="763" t="s">
        <v>620</v>
      </c>
      <c r="B14" s="764"/>
      <c r="C14" s="764"/>
      <c r="D14" s="764"/>
      <c r="E14" s="764"/>
      <c r="F14" s="764">
        <v>6000</v>
      </c>
      <c r="G14" s="765">
        <v>6000</v>
      </c>
      <c r="H14" s="766"/>
      <c r="J14" s="772"/>
      <c r="L14" s="767"/>
      <c r="N14" s="780"/>
      <c r="O14" s="781">
        <f>G14</f>
        <v>6000</v>
      </c>
    </row>
    <row r="15" spans="1:14353" x14ac:dyDescent="0.3">
      <c r="A15" s="763" t="s">
        <v>621</v>
      </c>
      <c r="B15" s="764"/>
      <c r="C15" s="764"/>
      <c r="D15" s="764"/>
      <c r="E15" s="764"/>
      <c r="F15" s="764">
        <v>3000</v>
      </c>
      <c r="G15" s="765">
        <v>20800</v>
      </c>
      <c r="H15" s="766"/>
      <c r="J15" s="772"/>
      <c r="N15" s="780"/>
      <c r="O15" s="781">
        <f>G15</f>
        <v>20800</v>
      </c>
    </row>
    <row r="16" spans="1:14353" x14ac:dyDescent="0.3">
      <c r="A16" s="763" t="s">
        <v>622</v>
      </c>
      <c r="B16" s="764"/>
      <c r="C16" s="764"/>
      <c r="D16" s="764"/>
      <c r="E16" s="764"/>
      <c r="F16" s="764">
        <v>1500</v>
      </c>
      <c r="G16" s="765">
        <v>20800</v>
      </c>
      <c r="H16" s="782"/>
      <c r="I16" s="783"/>
      <c r="J16" s="784"/>
      <c r="N16" s="785"/>
      <c r="O16" s="786">
        <f>G16</f>
        <v>20800</v>
      </c>
    </row>
    <row r="17" spans="1:16" x14ac:dyDescent="0.3">
      <c r="A17" s="416" t="s">
        <v>149</v>
      </c>
      <c r="B17" s="433"/>
      <c r="C17" s="433"/>
      <c r="D17" s="433"/>
      <c r="E17" s="433"/>
      <c r="F17" s="433"/>
      <c r="G17" s="433"/>
      <c r="H17" s="433"/>
      <c r="I17" s="433"/>
      <c r="J17" s="433"/>
      <c r="K17" s="433"/>
      <c r="L17" s="433"/>
      <c r="M17" s="433"/>
      <c r="N17" s="433"/>
      <c r="O17" s="438">
        <f>SUM(O14:O16)</f>
        <v>47600</v>
      </c>
      <c r="P17" s="762" t="s">
        <v>644</v>
      </c>
    </row>
    <row r="20" spans="1:16" x14ac:dyDescent="0.3">
      <c r="A20" s="416" t="s">
        <v>623</v>
      </c>
      <c r="B20" s="433"/>
      <c r="C20" s="433"/>
      <c r="D20" s="433"/>
      <c r="E20" s="433"/>
      <c r="F20" s="433"/>
      <c r="G20" s="439"/>
    </row>
    <row r="21" spans="1:16" x14ac:dyDescent="0.3">
      <c r="A21" s="762" t="s">
        <v>624</v>
      </c>
      <c r="G21" s="767">
        <f>I8+L8</f>
        <v>94</v>
      </c>
      <c r="J21" s="767"/>
    </row>
    <row r="22" spans="1:16" x14ac:dyDescent="0.3">
      <c r="A22" s="762" t="s">
        <v>465</v>
      </c>
      <c r="G22" s="767">
        <f>L8</f>
        <v>66</v>
      </c>
    </row>
    <row r="23" spans="1:16" x14ac:dyDescent="0.3">
      <c r="A23" s="987" t="s">
        <v>625</v>
      </c>
      <c r="B23" s="787"/>
      <c r="C23" s="787"/>
      <c r="D23" s="787"/>
      <c r="E23" s="787"/>
      <c r="F23" s="787"/>
      <c r="G23" s="988">
        <f>ROUND(O8/G21,0)</f>
        <v>1371</v>
      </c>
      <c r="I23" s="787"/>
      <c r="J23" s="787"/>
    </row>
    <row r="24" spans="1:16" x14ac:dyDescent="0.3">
      <c r="A24" s="987" t="s">
        <v>626</v>
      </c>
      <c r="G24" s="989">
        <f>G10</f>
        <v>595</v>
      </c>
    </row>
    <row r="25" spans="1:16" x14ac:dyDescent="0.3">
      <c r="A25" s="762" t="s">
        <v>627</v>
      </c>
      <c r="G25" s="989">
        <f>2*G23</f>
        <v>2742</v>
      </c>
    </row>
    <row r="26" spans="1:16" x14ac:dyDescent="0.3">
      <c r="A26" s="762" t="s">
        <v>628</v>
      </c>
      <c r="G26" s="989">
        <f>G23+G24</f>
        <v>1966</v>
      </c>
    </row>
    <row r="27" spans="1:16" x14ac:dyDescent="0.3">
      <c r="A27" s="762" t="s">
        <v>629</v>
      </c>
      <c r="G27" s="989">
        <f>ROUND(O17/G22,0)</f>
        <v>721</v>
      </c>
    </row>
    <row r="28" spans="1:16" x14ac:dyDescent="0.3">
      <c r="A28" s="762" t="s">
        <v>576</v>
      </c>
      <c r="G28" s="990">
        <v>1000</v>
      </c>
      <c r="M28" s="767"/>
    </row>
    <row r="31" spans="1:16" x14ac:dyDescent="0.3">
      <c r="A31" s="416" t="s">
        <v>630</v>
      </c>
      <c r="B31" s="433"/>
      <c r="C31" s="433"/>
      <c r="D31" s="433"/>
      <c r="E31" s="433"/>
      <c r="F31" s="433"/>
      <c r="G31" s="1150" t="s">
        <v>359</v>
      </c>
      <c r="H31" s="1151"/>
      <c r="I31" s="1152"/>
      <c r="J31" s="1150" t="s">
        <v>631</v>
      </c>
      <c r="K31" s="1151"/>
      <c r="L31" s="439"/>
    </row>
    <row r="32" spans="1:16" x14ac:dyDescent="0.3">
      <c r="A32" s="416"/>
      <c r="B32" s="433"/>
      <c r="C32" s="433"/>
      <c r="D32" s="433"/>
      <c r="E32" s="433"/>
      <c r="F32" s="433"/>
      <c r="G32" s="440" t="s">
        <v>632</v>
      </c>
      <c r="H32" s="416" t="s">
        <v>633</v>
      </c>
      <c r="I32" s="439" t="s">
        <v>55</v>
      </c>
      <c r="J32" s="416" t="s">
        <v>632</v>
      </c>
      <c r="K32" s="433" t="s">
        <v>633</v>
      </c>
      <c r="L32" s="433" t="s">
        <v>645</v>
      </c>
      <c r="M32" s="440" t="s">
        <v>119</v>
      </c>
      <c r="N32" s="440" t="s">
        <v>646</v>
      </c>
    </row>
    <row r="33" spans="1:16" x14ac:dyDescent="0.3">
      <c r="A33" s="774" t="s">
        <v>728</v>
      </c>
      <c r="G33" s="780"/>
      <c r="I33" s="772"/>
      <c r="J33" s="780"/>
      <c r="L33" s="794"/>
      <c r="M33" s="793"/>
      <c r="N33" s="794"/>
    </row>
    <row r="34" spans="1:16" x14ac:dyDescent="0.3">
      <c r="A34" s="792" t="s">
        <v>685</v>
      </c>
      <c r="G34" s="780"/>
      <c r="I34" s="772"/>
      <c r="J34" s="780"/>
      <c r="L34" s="794"/>
      <c r="M34" s="793"/>
      <c r="N34" s="794"/>
    </row>
    <row r="35" spans="1:16" x14ac:dyDescent="0.3">
      <c r="A35" s="763" t="s">
        <v>57</v>
      </c>
      <c r="G35" s="780">
        <v>5</v>
      </c>
      <c r="I35" s="772">
        <f>G35+H35</f>
        <v>5</v>
      </c>
      <c r="J35" s="991">
        <f>G35*$G$25</f>
        <v>13710</v>
      </c>
      <c r="K35" s="796">
        <f>H35*$G$26</f>
        <v>0</v>
      </c>
      <c r="L35" s="799">
        <f>J35+K35</f>
        <v>13710</v>
      </c>
      <c r="M35" s="992">
        <f t="shared" ref="M35:M43" si="5">I35*$G$28</f>
        <v>5000</v>
      </c>
      <c r="N35" s="794"/>
    </row>
    <row r="36" spans="1:16" x14ac:dyDescent="0.3">
      <c r="A36" s="763" t="s">
        <v>237</v>
      </c>
      <c r="G36" s="780">
        <v>1</v>
      </c>
      <c r="I36" s="772">
        <f t="shared" ref="I36:I43" si="6">G36+H36</f>
        <v>1</v>
      </c>
      <c r="J36" s="991">
        <f t="shared" ref="J36:J43" si="7">G36*$G$25</f>
        <v>2742</v>
      </c>
      <c r="K36" s="796">
        <f t="shared" ref="K36:K43" si="8">H36*$G$26</f>
        <v>0</v>
      </c>
      <c r="L36" s="799">
        <f t="shared" ref="L36:L43" si="9">J36+K36</f>
        <v>2742</v>
      </c>
      <c r="M36" s="992">
        <f t="shared" si="5"/>
        <v>1000</v>
      </c>
      <c r="N36" s="794"/>
    </row>
    <row r="37" spans="1:16" x14ac:dyDescent="0.3">
      <c r="A37" s="763" t="s">
        <v>346</v>
      </c>
      <c r="G37" s="780">
        <v>1</v>
      </c>
      <c r="I37" s="772">
        <f t="shared" si="6"/>
        <v>1</v>
      </c>
      <c r="J37" s="991">
        <f t="shared" si="7"/>
        <v>2742</v>
      </c>
      <c r="K37" s="796">
        <f t="shared" si="8"/>
        <v>0</v>
      </c>
      <c r="L37" s="799">
        <f t="shared" si="9"/>
        <v>2742</v>
      </c>
      <c r="M37" s="992">
        <f t="shared" si="5"/>
        <v>1000</v>
      </c>
      <c r="N37" s="794"/>
    </row>
    <row r="38" spans="1:16" x14ac:dyDescent="0.3">
      <c r="A38" s="763" t="s">
        <v>347</v>
      </c>
      <c r="G38" s="780">
        <v>1</v>
      </c>
      <c r="I38" s="772">
        <f t="shared" si="6"/>
        <v>1</v>
      </c>
      <c r="J38" s="991">
        <f t="shared" si="7"/>
        <v>2742</v>
      </c>
      <c r="K38" s="796">
        <f t="shared" si="8"/>
        <v>0</v>
      </c>
      <c r="L38" s="799">
        <f t="shared" si="9"/>
        <v>2742</v>
      </c>
      <c r="M38" s="992">
        <f t="shared" si="5"/>
        <v>1000</v>
      </c>
      <c r="N38" s="794"/>
    </row>
    <row r="39" spans="1:16" x14ac:dyDescent="0.3">
      <c r="A39" s="763" t="s">
        <v>348</v>
      </c>
      <c r="G39" s="780">
        <v>1</v>
      </c>
      <c r="I39" s="772">
        <f>G39+H39</f>
        <v>1</v>
      </c>
      <c r="J39" s="991">
        <f t="shared" si="7"/>
        <v>2742</v>
      </c>
      <c r="K39" s="796">
        <f t="shared" si="8"/>
        <v>0</v>
      </c>
      <c r="L39" s="799">
        <f t="shared" si="9"/>
        <v>2742</v>
      </c>
      <c r="M39" s="992">
        <f t="shared" si="5"/>
        <v>1000</v>
      </c>
      <c r="N39" s="794"/>
    </row>
    <row r="40" spans="1:16" x14ac:dyDescent="0.3">
      <c r="A40" s="763" t="s">
        <v>238</v>
      </c>
      <c r="G40" s="780">
        <v>2</v>
      </c>
      <c r="I40" s="772">
        <f t="shared" si="6"/>
        <v>2</v>
      </c>
      <c r="J40" s="991">
        <f t="shared" si="7"/>
        <v>5484</v>
      </c>
      <c r="K40" s="796">
        <f t="shared" si="8"/>
        <v>0</v>
      </c>
      <c r="L40" s="799">
        <f t="shared" si="9"/>
        <v>5484</v>
      </c>
      <c r="M40" s="992">
        <f t="shared" si="5"/>
        <v>2000</v>
      </c>
      <c r="N40" s="993"/>
      <c r="O40" s="765"/>
    </row>
    <row r="41" spans="1:16" x14ac:dyDescent="0.3">
      <c r="A41" s="763" t="s">
        <v>383</v>
      </c>
      <c r="G41" s="780">
        <v>1</v>
      </c>
      <c r="I41" s="772">
        <f t="shared" si="6"/>
        <v>1</v>
      </c>
      <c r="J41" s="991">
        <f t="shared" si="7"/>
        <v>2742</v>
      </c>
      <c r="K41" s="796">
        <f t="shared" si="8"/>
        <v>0</v>
      </c>
      <c r="L41" s="799">
        <f t="shared" si="9"/>
        <v>2742</v>
      </c>
      <c r="M41" s="992">
        <f t="shared" si="5"/>
        <v>1000</v>
      </c>
      <c r="N41" s="993"/>
      <c r="O41" s="765"/>
    </row>
    <row r="42" spans="1:16" x14ac:dyDescent="0.3">
      <c r="A42" s="763" t="s">
        <v>580</v>
      </c>
      <c r="G42" s="780">
        <v>3</v>
      </c>
      <c r="I42" s="772">
        <f t="shared" si="6"/>
        <v>3</v>
      </c>
      <c r="J42" s="991">
        <f t="shared" si="7"/>
        <v>8226</v>
      </c>
      <c r="K42" s="796">
        <f t="shared" si="8"/>
        <v>0</v>
      </c>
      <c r="L42" s="799">
        <f t="shared" si="9"/>
        <v>8226</v>
      </c>
      <c r="M42" s="992">
        <f t="shared" si="5"/>
        <v>3000</v>
      </c>
      <c r="N42" s="993"/>
      <c r="O42" s="765"/>
    </row>
    <row r="43" spans="1:16" x14ac:dyDescent="0.3">
      <c r="A43" s="763" t="s">
        <v>581</v>
      </c>
      <c r="G43" s="780">
        <v>3</v>
      </c>
      <c r="I43" s="772">
        <f t="shared" si="6"/>
        <v>3</v>
      </c>
      <c r="J43" s="991">
        <f t="shared" si="7"/>
        <v>8226</v>
      </c>
      <c r="K43" s="796">
        <f t="shared" si="8"/>
        <v>0</v>
      </c>
      <c r="L43" s="799">
        <f t="shared" si="9"/>
        <v>8226</v>
      </c>
      <c r="M43" s="992">
        <f t="shared" si="5"/>
        <v>3000</v>
      </c>
      <c r="N43" s="993"/>
      <c r="O43" s="765"/>
    </row>
    <row r="44" spans="1:16" s="774" customFormat="1" x14ac:dyDescent="0.3">
      <c r="A44" s="800" t="s">
        <v>634</v>
      </c>
      <c r="B44" s="801"/>
      <c r="C44" s="801"/>
      <c r="D44" s="801"/>
      <c r="E44" s="801"/>
      <c r="F44" s="801"/>
      <c r="G44" s="802">
        <v>9</v>
      </c>
      <c r="H44" s="803">
        <f>I44-G44</f>
        <v>9</v>
      </c>
      <c r="I44" s="804">
        <f>SUM(I35:I43)</f>
        <v>18</v>
      </c>
      <c r="J44" s="805">
        <f>G44*$G$25</f>
        <v>24678</v>
      </c>
      <c r="K44" s="806">
        <f>H44*$G$26</f>
        <v>17694</v>
      </c>
      <c r="L44" s="806">
        <f>J44+K44</f>
        <v>42372</v>
      </c>
      <c r="M44" s="807">
        <f>I44*$G$28</f>
        <v>18000</v>
      </c>
      <c r="N44" s="807">
        <f>SUM(L44:M44)</f>
        <v>60372</v>
      </c>
      <c r="O44" s="765" t="s">
        <v>638</v>
      </c>
      <c r="P44" s="765">
        <f>Komitéer!K7+Komitéer!E24</f>
        <v>60372</v>
      </c>
    </row>
    <row r="45" spans="1:16" x14ac:dyDescent="0.3">
      <c r="G45" s="780"/>
      <c r="H45" s="788"/>
      <c r="I45" s="770"/>
      <c r="J45" s="789"/>
      <c r="K45" s="788"/>
      <c r="L45" s="791"/>
      <c r="M45" s="790"/>
      <c r="N45" s="791"/>
      <c r="O45" s="765"/>
    </row>
    <row r="46" spans="1:16" x14ac:dyDescent="0.3">
      <c r="A46" s="792" t="s">
        <v>683</v>
      </c>
      <c r="G46" s="780"/>
      <c r="H46" s="788"/>
      <c r="I46" s="770"/>
      <c r="J46" s="789"/>
      <c r="K46" s="788"/>
      <c r="L46" s="791"/>
      <c r="M46" s="790"/>
      <c r="N46" s="791"/>
      <c r="O46" s="765"/>
    </row>
    <row r="47" spans="1:16" x14ac:dyDescent="0.3">
      <c r="A47" s="763" t="s">
        <v>340</v>
      </c>
      <c r="G47" s="780">
        <v>5</v>
      </c>
      <c r="H47" s="762">
        <f>I47-G47</f>
        <v>0</v>
      </c>
      <c r="I47" s="772">
        <v>5</v>
      </c>
      <c r="J47" s="789"/>
      <c r="K47" s="788"/>
      <c r="L47" s="791"/>
      <c r="M47" s="790"/>
      <c r="N47" s="791"/>
      <c r="O47" s="765"/>
    </row>
    <row r="48" spans="1:16" x14ac:dyDescent="0.3">
      <c r="A48" s="763" t="s">
        <v>388</v>
      </c>
      <c r="G48" s="780">
        <v>2</v>
      </c>
      <c r="H48" s="762">
        <f>I48-G48</f>
        <v>0</v>
      </c>
      <c r="I48" s="772">
        <v>2</v>
      </c>
      <c r="J48" s="789"/>
      <c r="K48" s="788"/>
      <c r="L48" s="791"/>
      <c r="M48" s="790"/>
      <c r="N48" s="791"/>
      <c r="O48" s="765"/>
    </row>
    <row r="49" spans="1:16" s="774" customFormat="1" x14ac:dyDescent="0.3">
      <c r="A49" s="800" t="s">
        <v>634</v>
      </c>
      <c r="B49" s="801"/>
      <c r="C49" s="801"/>
      <c r="D49" s="801"/>
      <c r="E49" s="801"/>
      <c r="F49" s="801"/>
      <c r="G49" s="802">
        <f>SUM(G47:G48)</f>
        <v>7</v>
      </c>
      <c r="H49" s="803">
        <f>SUM(H47:H48)</f>
        <v>0</v>
      </c>
      <c r="I49" s="804">
        <f>SUM(I47:I48)</f>
        <v>7</v>
      </c>
      <c r="J49" s="805">
        <f>G49*$G$25</f>
        <v>19194</v>
      </c>
      <c r="K49" s="806">
        <f>H49*$G$26</f>
        <v>0</v>
      </c>
      <c r="L49" s="806">
        <f>J49+K49</f>
        <v>19194</v>
      </c>
      <c r="M49" s="807">
        <f>I49*$G$28</f>
        <v>7000</v>
      </c>
      <c r="N49" s="807">
        <f>SUM(L49:M49)</f>
        <v>26194</v>
      </c>
      <c r="O49" s="765"/>
      <c r="P49" s="774">
        <f>Sentralt!M18-Sentralt!D18</f>
        <v>26194</v>
      </c>
    </row>
    <row r="50" spans="1:16" x14ac:dyDescent="0.3">
      <c r="G50" s="780"/>
      <c r="H50" s="788"/>
      <c r="I50" s="770"/>
      <c r="J50" s="789"/>
      <c r="K50" s="788"/>
      <c r="L50" s="791"/>
      <c r="M50" s="790"/>
      <c r="N50" s="791"/>
      <c r="O50" s="765"/>
    </row>
    <row r="51" spans="1:16" s="774" customFormat="1" x14ac:dyDescent="0.3">
      <c r="A51" s="819" t="s">
        <v>727</v>
      </c>
      <c r="B51" s="820"/>
      <c r="C51" s="820"/>
      <c r="D51" s="820"/>
      <c r="E51" s="820"/>
      <c r="F51" s="820"/>
      <c r="G51" s="821">
        <f>SUM(G44,G49)</f>
        <v>16</v>
      </c>
      <c r="H51" s="822">
        <f t="shared" ref="H51:N51" si="10">SUM(H44,H49)</f>
        <v>9</v>
      </c>
      <c r="I51" s="823">
        <f t="shared" si="10"/>
        <v>25</v>
      </c>
      <c r="J51" s="824">
        <f t="shared" si="10"/>
        <v>43872</v>
      </c>
      <c r="K51" s="825">
        <f t="shared" si="10"/>
        <v>17694</v>
      </c>
      <c r="L51" s="825">
        <f t="shared" si="10"/>
        <v>61566</v>
      </c>
      <c r="M51" s="826">
        <f t="shared" si="10"/>
        <v>25000</v>
      </c>
      <c r="N51" s="826">
        <f t="shared" si="10"/>
        <v>86566</v>
      </c>
      <c r="O51" s="828" t="s">
        <v>639</v>
      </c>
    </row>
    <row r="52" spans="1:16" x14ac:dyDescent="0.3">
      <c r="G52" s="780"/>
      <c r="H52" s="788"/>
      <c r="I52" s="770"/>
      <c r="J52" s="789"/>
      <c r="K52" s="788"/>
      <c r="L52" s="791"/>
      <c r="M52" s="790"/>
      <c r="N52" s="791"/>
      <c r="O52" s="765"/>
    </row>
    <row r="53" spans="1:16" s="774" customFormat="1" x14ac:dyDescent="0.3">
      <c r="A53" s="819" t="s">
        <v>637</v>
      </c>
      <c r="B53" s="820"/>
      <c r="C53" s="820"/>
      <c r="D53" s="820"/>
      <c r="E53" s="820"/>
      <c r="F53" s="820"/>
      <c r="G53" s="821">
        <v>12</v>
      </c>
      <c r="H53" s="822">
        <f>I53-G53</f>
        <v>28</v>
      </c>
      <c r="I53" s="823">
        <v>40</v>
      </c>
      <c r="J53" s="824">
        <f>G53*$G$25</f>
        <v>32904</v>
      </c>
      <c r="K53" s="825">
        <f>H53*$G$26</f>
        <v>55048</v>
      </c>
      <c r="L53" s="825">
        <f>J53+K53</f>
        <v>87952</v>
      </c>
      <c r="M53" s="826">
        <f>I53*$G$28</f>
        <v>40000</v>
      </c>
      <c r="N53" s="826">
        <f>SUM(L53:M53)</f>
        <v>127952</v>
      </c>
      <c r="O53" s="765" t="s">
        <v>640</v>
      </c>
    </row>
    <row r="54" spans="1:16" x14ac:dyDescent="0.3">
      <c r="G54" s="780"/>
      <c r="I54" s="772"/>
      <c r="J54" s="780"/>
      <c r="L54" s="794"/>
      <c r="M54" s="793"/>
      <c r="N54" s="794"/>
    </row>
    <row r="55" spans="1:16" x14ac:dyDescent="0.3">
      <c r="A55" s="416" t="s">
        <v>149</v>
      </c>
      <c r="B55" s="433"/>
      <c r="C55" s="433"/>
      <c r="D55" s="433"/>
      <c r="E55" s="433"/>
      <c r="F55" s="433"/>
      <c r="G55" s="416">
        <f t="shared" ref="G55:N55" si="11">G44+G49+G53</f>
        <v>28</v>
      </c>
      <c r="H55" s="433">
        <f t="shared" si="11"/>
        <v>37</v>
      </c>
      <c r="I55" s="439">
        <f t="shared" si="11"/>
        <v>65</v>
      </c>
      <c r="J55" s="416">
        <f t="shared" si="11"/>
        <v>76776</v>
      </c>
      <c r="K55" s="433">
        <f t="shared" si="11"/>
        <v>72742</v>
      </c>
      <c r="L55" s="433">
        <f t="shared" si="11"/>
        <v>149518</v>
      </c>
      <c r="M55" s="440">
        <f t="shared" si="11"/>
        <v>65000</v>
      </c>
      <c r="N55" s="440">
        <f t="shared" si="11"/>
        <v>214518</v>
      </c>
    </row>
    <row r="56" spans="1:16" x14ac:dyDescent="0.3">
      <c r="G56" s="796"/>
    </row>
    <row r="58" spans="1:16" x14ac:dyDescent="0.3">
      <c r="A58" s="831" t="s">
        <v>578</v>
      </c>
      <c r="B58" s="832"/>
      <c r="C58" s="832"/>
      <c r="D58" s="832"/>
      <c r="E58" s="832"/>
      <c r="F58" s="832"/>
      <c r="G58" s="832"/>
      <c r="H58" s="832"/>
      <c r="I58" s="832"/>
      <c r="J58" s="832"/>
      <c r="K58" s="832"/>
      <c r="L58" s="833">
        <f>L53</f>
        <v>87952</v>
      </c>
      <c r="M58" s="834"/>
      <c r="N58" s="835">
        <f>SUM(K58:M58)</f>
        <v>87952</v>
      </c>
    </row>
    <row r="59" spans="1:16" x14ac:dyDescent="0.3">
      <c r="A59" s="836" t="s">
        <v>577</v>
      </c>
      <c r="B59" s="783"/>
      <c r="C59" s="783"/>
      <c r="D59" s="783"/>
      <c r="E59" s="783"/>
      <c r="F59" s="783"/>
      <c r="G59" s="783"/>
      <c r="H59" s="783"/>
      <c r="I59" s="783"/>
      <c r="J59" s="783"/>
      <c r="K59" s="783"/>
      <c r="L59" s="838">
        <f>L49+L53</f>
        <v>107146</v>
      </c>
      <c r="M59" s="838">
        <f>M49</f>
        <v>7000</v>
      </c>
      <c r="N59" s="839">
        <f>SUM(K59:M59)</f>
        <v>114146</v>
      </c>
    </row>
  </sheetData>
  <sheetProtection algorithmName="SHA-512" hashValue="rt1iraDyZPwdJCORJXF6rB6jrr0b4HP1paxmbFpazY7y5Kb1qWfXdXgZr2e8BSAUVeKM0kMqo3DCDxYQ9J9cYA==" saltValue="tx540RUMVt2djd0/UpnkdQ==" spinCount="100000" sheet="1" objects="1" scenarios="1"/>
  <mergeCells count="4">
    <mergeCell ref="J31:K31"/>
    <mergeCell ref="G31:I31"/>
    <mergeCell ref="H1:J1"/>
    <mergeCell ref="K1:M1"/>
  </mergeCells>
  <pageMargins left="0.7" right="0.7" top="0.75" bottom="0.75" header="0.3" footer="0.3"/>
  <pageSetup paperSize="9" scale="4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14">
    <tabColor rgb="FF002060"/>
    <pageSetUpPr fitToPage="1"/>
  </sheetPr>
  <dimension ref="A1:AC994"/>
  <sheetViews>
    <sheetView workbookViewId="0">
      <selection activeCell="B10" sqref="B10"/>
    </sheetView>
  </sheetViews>
  <sheetFormatPr baseColWidth="10" defaultColWidth="17.26953125" defaultRowHeight="12.5" x14ac:dyDescent="0.25"/>
  <cols>
    <col min="1" max="1" width="5.90625" bestFit="1" customWidth="1"/>
    <col min="2" max="2" width="18.08984375" customWidth="1"/>
    <col min="3" max="3" width="10.7265625" customWidth="1"/>
    <col min="4" max="4" width="18" bestFit="1" customWidth="1"/>
    <col min="5" max="5" width="8.7265625" bestFit="1" customWidth="1"/>
    <col min="6" max="6" width="8.7265625" style="189" customWidth="1"/>
    <col min="7" max="7" width="12.36328125" bestFit="1" customWidth="1"/>
    <col min="8" max="8" width="33" bestFit="1" customWidth="1"/>
    <col min="9" max="10" width="12.54296875" customWidth="1"/>
    <col min="11" max="24" width="10" customWidth="1"/>
  </cols>
  <sheetData>
    <row r="1" spans="1:29" ht="14.5" x14ac:dyDescent="0.35">
      <c r="A1" s="1153" t="s">
        <v>153</v>
      </c>
      <c r="B1" s="1154"/>
      <c r="C1" s="1042">
        <v>30000</v>
      </c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</row>
    <row r="2" spans="1:29" ht="14.5" x14ac:dyDescent="0.35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</row>
    <row r="3" spans="1:29" s="1046" customFormat="1" ht="26.5" x14ac:dyDescent="0.35">
      <c r="A3" s="1043" t="s">
        <v>783</v>
      </c>
      <c r="B3" s="1043" t="s">
        <v>784</v>
      </c>
      <c r="C3" s="1044" t="s">
        <v>785</v>
      </c>
      <c r="D3" s="1044" t="s">
        <v>786</v>
      </c>
      <c r="E3" s="1044" t="s">
        <v>787</v>
      </c>
      <c r="F3" s="1044" t="s">
        <v>792</v>
      </c>
      <c r="G3" s="1054" t="s">
        <v>788</v>
      </c>
      <c r="H3" s="1044" t="s">
        <v>269</v>
      </c>
      <c r="I3" s="1045"/>
      <c r="J3" s="1045"/>
      <c r="K3" s="1045"/>
      <c r="L3" s="1045"/>
      <c r="M3" s="1045"/>
      <c r="N3" s="1045"/>
      <c r="O3" s="1045"/>
      <c r="P3" s="1045"/>
      <c r="Q3" s="1045"/>
      <c r="R3" s="1045"/>
      <c r="S3" s="1045"/>
      <c r="T3" s="1045"/>
      <c r="U3" s="1045"/>
      <c r="V3" s="1045"/>
      <c r="W3" s="1045"/>
      <c r="X3" s="1045"/>
      <c r="Y3" s="1045"/>
      <c r="Z3" s="1045"/>
      <c r="AA3" s="1045"/>
      <c r="AB3" s="1045"/>
      <c r="AC3" s="1045"/>
    </row>
    <row r="4" spans="1:29" s="762" customFormat="1" ht="13" x14ac:dyDescent="0.3">
      <c r="A4" s="1056">
        <v>2025</v>
      </c>
      <c r="B4" s="1057" t="s">
        <v>49</v>
      </c>
      <c r="C4" s="1058">
        <v>359816</v>
      </c>
      <c r="D4" s="1071">
        <v>292358</v>
      </c>
      <c r="E4" s="1058"/>
      <c r="F4" s="1059">
        <f>Program!G68</f>
        <v>21750</v>
      </c>
      <c r="G4" s="1058">
        <f>C4+E4+F4</f>
        <v>381566</v>
      </c>
      <c r="H4" s="1057" t="s">
        <v>793</v>
      </c>
      <c r="I4" s="1047"/>
      <c r="J4" s="1047"/>
      <c r="K4" s="1047"/>
      <c r="L4" s="1047"/>
      <c r="M4" s="1047"/>
      <c r="N4" s="1047"/>
      <c r="O4" s="1047"/>
      <c r="P4" s="1047"/>
      <c r="Q4" s="1047"/>
      <c r="R4" s="1047"/>
      <c r="S4" s="1047"/>
      <c r="T4" s="1047"/>
      <c r="U4" s="1047"/>
      <c r="V4" s="1047"/>
      <c r="W4" s="1047"/>
      <c r="X4" s="1047"/>
      <c r="Y4" s="1047"/>
      <c r="Z4" s="1047"/>
      <c r="AA4" s="1047"/>
      <c r="AB4" s="1047"/>
      <c r="AC4" s="1047"/>
    </row>
    <row r="5" spans="1:29" s="762" customFormat="1" ht="13" x14ac:dyDescent="0.3">
      <c r="A5" s="278">
        <v>2028</v>
      </c>
      <c r="B5" s="731" t="s">
        <v>65</v>
      </c>
      <c r="C5" s="1060">
        <v>1546169</v>
      </c>
      <c r="D5" s="1060"/>
      <c r="E5" s="1060">
        <v>16327.830000000027</v>
      </c>
      <c r="F5" s="1061">
        <f>Program!N11</f>
        <v>-177859.77642857106</v>
      </c>
      <c r="G5" s="1062">
        <f t="shared" ref="G5:G9" si="0">C5+E5+F5</f>
        <v>1384637.0535714291</v>
      </c>
      <c r="H5" s="1069" t="s">
        <v>795</v>
      </c>
      <c r="I5" s="1047"/>
      <c r="J5" s="1047"/>
      <c r="K5" s="1047"/>
      <c r="L5" s="1047"/>
      <c r="M5" s="1047"/>
      <c r="N5" s="1047"/>
      <c r="O5" s="1047"/>
      <c r="P5" s="1047"/>
      <c r="Q5" s="1047"/>
      <c r="R5" s="1047"/>
      <c r="S5" s="1047"/>
      <c r="T5" s="1047"/>
      <c r="U5" s="1047"/>
      <c r="V5" s="1047"/>
      <c r="W5" s="1047"/>
      <c r="X5" s="1047"/>
      <c r="Y5" s="1047"/>
      <c r="Z5" s="1047"/>
      <c r="AA5" s="1047"/>
      <c r="AB5" s="1047"/>
      <c r="AC5" s="1047"/>
    </row>
    <row r="6" spans="1:29" s="762" customFormat="1" ht="13" x14ac:dyDescent="0.3">
      <c r="A6" s="278">
        <v>2029</v>
      </c>
      <c r="B6" s="731" t="s">
        <v>66</v>
      </c>
      <c r="C6" s="1060">
        <v>93446.6</v>
      </c>
      <c r="D6" s="1060"/>
      <c r="E6" s="1062"/>
      <c r="F6" s="1063"/>
      <c r="G6" s="1062">
        <f t="shared" si="0"/>
        <v>93446.6</v>
      </c>
      <c r="H6" s="1069"/>
      <c r="I6" s="1047"/>
      <c r="J6" s="1047"/>
      <c r="K6" s="1047"/>
      <c r="L6" s="1047"/>
      <c r="M6" s="1047"/>
      <c r="N6" s="1047"/>
      <c r="O6" s="1047"/>
      <c r="P6" s="1047"/>
      <c r="Q6" s="1047"/>
      <c r="R6" s="1047"/>
      <c r="S6" s="1047"/>
      <c r="T6" s="1047"/>
      <c r="U6" s="1047"/>
      <c r="V6" s="1047"/>
      <c r="W6" s="1047"/>
      <c r="X6" s="1047"/>
      <c r="Y6" s="1047"/>
      <c r="Z6" s="1047"/>
      <c r="AA6" s="1047"/>
      <c r="AB6" s="1047"/>
      <c r="AC6" s="1047"/>
    </row>
    <row r="7" spans="1:29" s="762" customFormat="1" ht="13" x14ac:dyDescent="0.3">
      <c r="A7" s="278">
        <v>2040</v>
      </c>
      <c r="B7" s="731" t="s">
        <v>50</v>
      </c>
      <c r="C7" s="1060">
        <v>643187</v>
      </c>
      <c r="D7" s="1060">
        <v>643187</v>
      </c>
      <c r="E7" s="1060"/>
      <c r="F7" s="1061"/>
      <c r="G7" s="1062">
        <f t="shared" si="0"/>
        <v>643187</v>
      </c>
      <c r="H7" s="1069" t="s">
        <v>794</v>
      </c>
      <c r="I7" s="1047"/>
      <c r="J7" s="1047"/>
      <c r="K7" s="1047"/>
      <c r="L7" s="1047"/>
      <c r="M7" s="1047"/>
      <c r="N7" s="1047"/>
      <c r="O7" s="1047"/>
      <c r="P7" s="1047"/>
      <c r="Q7" s="1047"/>
      <c r="R7" s="1047"/>
      <c r="S7" s="1047"/>
      <c r="T7" s="1047"/>
      <c r="U7" s="1047"/>
      <c r="V7" s="1047"/>
      <c r="W7" s="1047"/>
      <c r="X7" s="1047"/>
      <c r="Y7" s="1047"/>
      <c r="Z7" s="1047"/>
      <c r="AA7" s="1047"/>
      <c r="AB7" s="1047"/>
      <c r="AC7" s="1047"/>
    </row>
    <row r="8" spans="1:29" s="762" customFormat="1" ht="13" x14ac:dyDescent="0.3">
      <c r="A8" s="278">
        <v>2041</v>
      </c>
      <c r="B8" s="731" t="s">
        <v>782</v>
      </c>
      <c r="C8" s="1060">
        <v>994534</v>
      </c>
      <c r="D8" s="1060"/>
      <c r="E8" s="1060">
        <v>7500</v>
      </c>
      <c r="F8" s="1061">
        <f>0.25*C1</f>
        <v>7500</v>
      </c>
      <c r="G8" s="1062">
        <f t="shared" si="0"/>
        <v>1009534</v>
      </c>
      <c r="H8" s="1069" t="s">
        <v>789</v>
      </c>
      <c r="I8" s="1047"/>
      <c r="J8" s="1047"/>
      <c r="K8" s="1047"/>
      <c r="L8" s="1047"/>
      <c r="M8" s="1047"/>
      <c r="N8" s="1047"/>
      <c r="O8" s="1047"/>
      <c r="P8" s="1047"/>
      <c r="Q8" s="1047"/>
      <c r="R8" s="1047"/>
      <c r="S8" s="1047"/>
      <c r="T8" s="1047"/>
      <c r="U8" s="1047"/>
      <c r="V8" s="1047"/>
      <c r="W8" s="1047"/>
      <c r="X8" s="1047"/>
      <c r="Y8" s="1047"/>
      <c r="Z8" s="1047"/>
      <c r="AA8" s="1047"/>
      <c r="AB8" s="1047"/>
      <c r="AC8" s="1047"/>
    </row>
    <row r="9" spans="1:29" s="762" customFormat="1" ht="13" x14ac:dyDescent="0.3">
      <c r="A9" s="1064">
        <v>2060</v>
      </c>
      <c r="B9" s="1065" t="s">
        <v>328</v>
      </c>
      <c r="C9" s="1066">
        <v>475740</v>
      </c>
      <c r="D9" s="1066"/>
      <c r="E9" s="1066">
        <v>10885.220000000019</v>
      </c>
      <c r="F9" s="1061">
        <f>-Sentralt!F152</f>
        <v>-10000</v>
      </c>
      <c r="G9" s="1067">
        <f t="shared" si="0"/>
        <v>476625.22000000003</v>
      </c>
      <c r="H9" s="1070" t="s">
        <v>795</v>
      </c>
      <c r="I9" s="1047"/>
      <c r="J9" s="1047"/>
      <c r="K9" s="1047"/>
      <c r="L9" s="1047"/>
      <c r="M9" s="1047"/>
      <c r="N9" s="1047"/>
      <c r="O9" s="1047"/>
      <c r="P9" s="1047"/>
      <c r="Q9" s="1047"/>
      <c r="R9" s="1047"/>
      <c r="S9" s="1047"/>
      <c r="T9" s="1047"/>
      <c r="U9" s="1047"/>
      <c r="V9" s="1047"/>
      <c r="W9" s="1047"/>
      <c r="X9" s="1047"/>
      <c r="Y9" s="1047"/>
      <c r="Z9" s="1047"/>
      <c r="AA9" s="1047"/>
      <c r="AB9" s="1047"/>
      <c r="AC9" s="1047"/>
    </row>
    <row r="10" spans="1:29" s="1046" customFormat="1" ht="14.5" x14ac:dyDescent="0.35">
      <c r="B10" s="1048" t="s">
        <v>634</v>
      </c>
      <c r="C10" s="1049">
        <f>SUM(C4:C9)</f>
        <v>4112892.6</v>
      </c>
      <c r="D10" s="1049"/>
      <c r="E10" s="1049">
        <f>SUM(E4:E9)</f>
        <v>34713.050000000047</v>
      </c>
      <c r="F10" s="1049"/>
      <c r="G10" s="1055">
        <f>SUM(G4:G9)</f>
        <v>3988995.8735714294</v>
      </c>
      <c r="H10" s="286"/>
      <c r="I10" s="1045"/>
      <c r="J10" s="1045"/>
      <c r="K10" s="1045"/>
      <c r="L10" s="1045"/>
      <c r="M10" s="1045"/>
      <c r="N10" s="1045"/>
      <c r="O10" s="1045"/>
      <c r="P10" s="1045"/>
      <c r="Q10" s="1045"/>
      <c r="R10" s="1045"/>
      <c r="S10" s="1045"/>
      <c r="T10" s="1045"/>
      <c r="U10" s="1045"/>
      <c r="V10" s="1045"/>
      <c r="W10" s="1045"/>
      <c r="X10" s="1045"/>
      <c r="Y10" s="1045"/>
      <c r="Z10" s="1045"/>
      <c r="AA10" s="1045"/>
      <c r="AB10" s="1045"/>
      <c r="AC10" s="1045"/>
    </row>
    <row r="11" spans="1:29" s="1046" customFormat="1" ht="14.5" x14ac:dyDescent="0.35">
      <c r="A11" s="1045"/>
      <c r="B11" s="1045"/>
      <c r="C11" s="1045"/>
      <c r="D11" s="1045"/>
      <c r="E11" s="1045"/>
      <c r="F11" s="1045"/>
      <c r="G11" s="1045"/>
      <c r="H11" s="1045"/>
      <c r="I11" s="1045"/>
      <c r="J11" s="1045"/>
      <c r="K11" s="1045"/>
      <c r="L11" s="1045"/>
      <c r="M11" s="1045"/>
      <c r="N11" s="1045"/>
      <c r="O11" s="1045"/>
      <c r="P11" s="1045"/>
      <c r="Q11" s="1045"/>
      <c r="R11" s="1045"/>
      <c r="S11" s="1045"/>
      <c r="T11" s="1045"/>
      <c r="U11" s="1045"/>
      <c r="V11" s="1045"/>
      <c r="W11" s="1045"/>
      <c r="X11" s="1045"/>
      <c r="Y11" s="1045"/>
      <c r="Z11" s="1045"/>
      <c r="AA11" s="1045"/>
      <c r="AB11" s="1045"/>
      <c r="AC11" s="1045"/>
    </row>
    <row r="12" spans="1:29" s="1046" customFormat="1" ht="14.5" x14ac:dyDescent="0.35">
      <c r="A12" s="1050">
        <v>2050</v>
      </c>
      <c r="B12" s="1051" t="s">
        <v>790</v>
      </c>
      <c r="C12" s="1052">
        <v>2213062.63</v>
      </c>
      <c r="D12" s="1052"/>
      <c r="E12" s="1052">
        <v>333467.16461000009</v>
      </c>
      <c r="F12" s="1052"/>
      <c r="G12" s="1068">
        <f t="shared" ref="G12" si="1">C12+E12+F12</f>
        <v>2546529.7946100002</v>
      </c>
      <c r="H12" s="1053" t="s">
        <v>791</v>
      </c>
      <c r="I12" s="1045"/>
      <c r="J12" s="1045"/>
      <c r="K12" s="1045"/>
      <c r="L12" s="1045"/>
      <c r="M12" s="1045"/>
      <c r="N12" s="1045"/>
      <c r="O12" s="1045"/>
      <c r="P12" s="1045"/>
      <c r="Q12" s="1045"/>
      <c r="R12" s="1045"/>
      <c r="S12" s="1045"/>
      <c r="T12" s="1045"/>
      <c r="U12" s="1045"/>
      <c r="V12" s="1045"/>
      <c r="W12" s="1045"/>
      <c r="X12" s="1045"/>
      <c r="Y12" s="1045"/>
      <c r="Z12" s="1045"/>
      <c r="AA12" s="1045"/>
      <c r="AB12" s="1045"/>
      <c r="AC12" s="1045"/>
    </row>
    <row r="13" spans="1:29" ht="14.5" x14ac:dyDescent="0.35">
      <c r="A13" s="72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</row>
    <row r="14" spans="1:29" ht="14.5" x14ac:dyDescent="0.35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</row>
    <row r="15" spans="1:29" ht="14.5" x14ac:dyDescent="0.35">
      <c r="A15" s="72"/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</row>
    <row r="16" spans="1:29" ht="14.5" x14ac:dyDescent="0.35">
      <c r="A16" s="72"/>
      <c r="B16" s="72"/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</row>
    <row r="17" spans="1:24" ht="14.5" x14ac:dyDescent="0.35">
      <c r="A17" s="72"/>
      <c r="B17" s="72"/>
      <c r="C17" s="72"/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</row>
    <row r="18" spans="1:24" ht="14.5" x14ac:dyDescent="0.35">
      <c r="A18" s="72"/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</row>
    <row r="19" spans="1:24" ht="14.5" x14ac:dyDescent="0.35">
      <c r="A19" s="72"/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</row>
    <row r="20" spans="1:24" ht="14.5" x14ac:dyDescent="0.35">
      <c r="A20" s="72"/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</row>
    <row r="21" spans="1:24" ht="14.5" x14ac:dyDescent="0.35">
      <c r="A21" s="72"/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</row>
    <row r="22" spans="1:24" ht="14.5" x14ac:dyDescent="0.35">
      <c r="A22" s="72"/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</row>
    <row r="23" spans="1:24" ht="14.5" x14ac:dyDescent="0.35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</row>
    <row r="24" spans="1:24" ht="14.5" x14ac:dyDescent="0.35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</row>
    <row r="25" spans="1:24" ht="14.5" x14ac:dyDescent="0.35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</row>
    <row r="26" spans="1:24" ht="14.5" x14ac:dyDescent="0.35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</row>
    <row r="27" spans="1:24" ht="14.5" x14ac:dyDescent="0.35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</row>
    <row r="28" spans="1:24" ht="14.5" x14ac:dyDescent="0.35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</row>
    <row r="29" spans="1:24" ht="14.5" x14ac:dyDescent="0.35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</row>
    <row r="30" spans="1:24" ht="14.5" x14ac:dyDescent="0.35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1:24" ht="14.5" x14ac:dyDescent="0.35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</row>
    <row r="32" spans="1:24" ht="14.5" x14ac:dyDescent="0.35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1:24" ht="14.5" x14ac:dyDescent="0.35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</row>
    <row r="34" spans="1:24" ht="14.5" x14ac:dyDescent="0.35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</row>
    <row r="35" spans="1:24" ht="14.5" x14ac:dyDescent="0.35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</row>
    <row r="36" spans="1:24" ht="14.5" x14ac:dyDescent="0.35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</row>
    <row r="37" spans="1:24" ht="14.5" x14ac:dyDescent="0.35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</row>
    <row r="38" spans="1:24" ht="14.5" x14ac:dyDescent="0.35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</row>
    <row r="39" spans="1:24" ht="14.5" x14ac:dyDescent="0.35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</row>
    <row r="40" spans="1:24" ht="14.5" x14ac:dyDescent="0.35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</row>
    <row r="41" spans="1:24" ht="14.5" x14ac:dyDescent="0.35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</row>
    <row r="42" spans="1:24" ht="14.5" x14ac:dyDescent="0.35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</row>
    <row r="43" spans="1:24" ht="14.5" x14ac:dyDescent="0.35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</row>
    <row r="44" spans="1:24" ht="14.5" x14ac:dyDescent="0.35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</row>
    <row r="45" spans="1:24" ht="14.5" x14ac:dyDescent="0.35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</row>
    <row r="46" spans="1:24" ht="14.5" x14ac:dyDescent="0.35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</row>
    <row r="47" spans="1:24" ht="14.5" x14ac:dyDescent="0.35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</row>
    <row r="48" spans="1:24" ht="14.5" x14ac:dyDescent="0.35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</row>
    <row r="49" spans="1:24" ht="14.5" x14ac:dyDescent="0.35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</row>
    <row r="50" spans="1:24" ht="14.5" x14ac:dyDescent="0.35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</row>
    <row r="51" spans="1:24" ht="14.5" x14ac:dyDescent="0.35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</row>
    <row r="52" spans="1:24" ht="14.5" x14ac:dyDescent="0.35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</row>
    <row r="53" spans="1:24" ht="14.5" x14ac:dyDescent="0.35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</row>
    <row r="54" spans="1:24" ht="14.5" x14ac:dyDescent="0.35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</row>
    <row r="55" spans="1:24" ht="14.5" x14ac:dyDescent="0.3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</row>
    <row r="56" spans="1:24" ht="14.5" x14ac:dyDescent="0.35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</row>
    <row r="57" spans="1:24" ht="14.5" x14ac:dyDescent="0.35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</row>
    <row r="58" spans="1:24" ht="14.5" x14ac:dyDescent="0.35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</row>
    <row r="59" spans="1:24" ht="14.5" x14ac:dyDescent="0.35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</row>
    <row r="60" spans="1:24" ht="14.5" x14ac:dyDescent="0.35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</row>
    <row r="61" spans="1:24" ht="14.5" x14ac:dyDescent="0.35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</row>
    <row r="62" spans="1:24" ht="14.5" x14ac:dyDescent="0.35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</row>
    <row r="63" spans="1:24" ht="14.5" x14ac:dyDescent="0.35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</row>
    <row r="64" spans="1:24" ht="14.5" x14ac:dyDescent="0.35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</row>
    <row r="65" spans="1:24" ht="14.5" x14ac:dyDescent="0.35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</row>
    <row r="66" spans="1:24" ht="14.5" x14ac:dyDescent="0.35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</row>
    <row r="67" spans="1:24" ht="14.5" x14ac:dyDescent="0.35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</row>
    <row r="68" spans="1:24" ht="14.5" x14ac:dyDescent="0.35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</row>
    <row r="69" spans="1:24" ht="14.5" x14ac:dyDescent="0.35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</row>
    <row r="70" spans="1:24" ht="14.5" x14ac:dyDescent="0.35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</row>
    <row r="71" spans="1:24" ht="14.5" x14ac:dyDescent="0.35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</row>
    <row r="72" spans="1:24" ht="14.5" x14ac:dyDescent="0.35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</row>
    <row r="73" spans="1:24" ht="14.5" x14ac:dyDescent="0.35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</row>
    <row r="74" spans="1:24" ht="14.5" x14ac:dyDescent="0.35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</row>
    <row r="75" spans="1:24" ht="14.5" x14ac:dyDescent="0.35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</row>
    <row r="76" spans="1:24" ht="14.5" x14ac:dyDescent="0.35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</row>
    <row r="77" spans="1:24" ht="14.5" x14ac:dyDescent="0.35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</row>
    <row r="78" spans="1:24" ht="14.5" x14ac:dyDescent="0.35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</row>
    <row r="79" spans="1:24" ht="14.5" x14ac:dyDescent="0.35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</row>
    <row r="80" spans="1:24" ht="14.5" x14ac:dyDescent="0.35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</row>
    <row r="81" spans="1:24" ht="14.5" x14ac:dyDescent="0.35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</row>
    <row r="82" spans="1:24" ht="14.5" x14ac:dyDescent="0.35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</row>
    <row r="83" spans="1:24" ht="14.5" x14ac:dyDescent="0.35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</row>
    <row r="84" spans="1:24" ht="14.5" x14ac:dyDescent="0.35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</row>
    <row r="85" spans="1:24" ht="14.5" x14ac:dyDescent="0.3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</row>
    <row r="86" spans="1:24" ht="14.5" x14ac:dyDescent="0.35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</row>
    <row r="87" spans="1:24" ht="14.5" x14ac:dyDescent="0.35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</row>
    <row r="88" spans="1:24" ht="14.5" x14ac:dyDescent="0.35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</row>
    <row r="89" spans="1:24" ht="14.5" x14ac:dyDescent="0.35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</row>
    <row r="90" spans="1:24" ht="14.5" x14ac:dyDescent="0.35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</row>
    <row r="91" spans="1:24" ht="14.5" x14ac:dyDescent="0.35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</row>
    <row r="92" spans="1:24" ht="14.5" x14ac:dyDescent="0.35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</row>
    <row r="93" spans="1:24" ht="14.5" x14ac:dyDescent="0.35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</row>
    <row r="94" spans="1:24" ht="14.5" x14ac:dyDescent="0.35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</row>
    <row r="95" spans="1:24" ht="14.5" x14ac:dyDescent="0.3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</row>
    <row r="96" spans="1:24" ht="14.5" x14ac:dyDescent="0.35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</row>
    <row r="97" spans="1:24" ht="14.5" x14ac:dyDescent="0.35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</row>
    <row r="98" spans="1:24" ht="14.5" x14ac:dyDescent="0.35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</row>
    <row r="99" spans="1:24" ht="14.5" x14ac:dyDescent="0.35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</row>
    <row r="100" spans="1:24" ht="14.5" x14ac:dyDescent="0.35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</row>
    <row r="101" spans="1:24" ht="14.5" x14ac:dyDescent="0.35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</row>
    <row r="102" spans="1:24" ht="14.5" x14ac:dyDescent="0.35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</row>
    <row r="103" spans="1:24" ht="14.5" x14ac:dyDescent="0.35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</row>
    <row r="104" spans="1:24" ht="14.5" x14ac:dyDescent="0.35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</row>
    <row r="105" spans="1:24" ht="14.5" x14ac:dyDescent="0.3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</row>
    <row r="106" spans="1:24" ht="14.5" x14ac:dyDescent="0.35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</row>
    <row r="107" spans="1:24" ht="14.5" x14ac:dyDescent="0.35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</row>
    <row r="108" spans="1:24" ht="14.5" x14ac:dyDescent="0.35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</row>
    <row r="109" spans="1:24" ht="14.5" x14ac:dyDescent="0.35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</row>
    <row r="110" spans="1:24" ht="14.5" x14ac:dyDescent="0.35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</row>
    <row r="111" spans="1:24" ht="14.5" x14ac:dyDescent="0.35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</row>
    <row r="112" spans="1:24" ht="14.5" x14ac:dyDescent="0.35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</row>
    <row r="113" spans="1:24" ht="14.5" x14ac:dyDescent="0.35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</row>
    <row r="114" spans="1:24" ht="14.5" x14ac:dyDescent="0.35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</row>
    <row r="115" spans="1:24" ht="14.5" x14ac:dyDescent="0.3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</row>
    <row r="116" spans="1:24" ht="14.5" x14ac:dyDescent="0.35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</row>
    <row r="117" spans="1:24" ht="14.5" x14ac:dyDescent="0.35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</row>
    <row r="118" spans="1:24" ht="14.5" x14ac:dyDescent="0.35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</row>
    <row r="119" spans="1:24" ht="14.5" x14ac:dyDescent="0.35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</row>
    <row r="120" spans="1:24" ht="14.5" x14ac:dyDescent="0.35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</row>
    <row r="121" spans="1:24" ht="14.5" x14ac:dyDescent="0.35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</row>
    <row r="122" spans="1:24" ht="14.5" x14ac:dyDescent="0.35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</row>
    <row r="123" spans="1:24" ht="14.5" x14ac:dyDescent="0.35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</row>
    <row r="124" spans="1:24" ht="14.5" x14ac:dyDescent="0.35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</row>
    <row r="125" spans="1:24" ht="14.5" x14ac:dyDescent="0.3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</row>
    <row r="126" spans="1:24" ht="14.5" x14ac:dyDescent="0.35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</row>
    <row r="127" spans="1:24" ht="14.5" x14ac:dyDescent="0.35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</row>
    <row r="128" spans="1:24" ht="14.5" x14ac:dyDescent="0.35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</row>
    <row r="129" spans="1:24" ht="14.5" x14ac:dyDescent="0.35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</row>
    <row r="130" spans="1:24" ht="14.5" x14ac:dyDescent="0.35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</row>
    <row r="131" spans="1:24" ht="14.5" x14ac:dyDescent="0.35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</row>
    <row r="132" spans="1:24" ht="14.5" x14ac:dyDescent="0.35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</row>
    <row r="133" spans="1:24" ht="14.5" x14ac:dyDescent="0.35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</row>
    <row r="134" spans="1:24" ht="14.5" x14ac:dyDescent="0.35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</row>
    <row r="135" spans="1:24" ht="14.5" x14ac:dyDescent="0.3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</row>
    <row r="136" spans="1:24" ht="14.5" x14ac:dyDescent="0.35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</row>
    <row r="137" spans="1:24" ht="14.5" x14ac:dyDescent="0.35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</row>
    <row r="138" spans="1:24" ht="14.5" x14ac:dyDescent="0.35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</row>
    <row r="139" spans="1:24" ht="14.5" x14ac:dyDescent="0.35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</row>
    <row r="140" spans="1:24" ht="14.5" x14ac:dyDescent="0.35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</row>
    <row r="141" spans="1:24" ht="14.5" x14ac:dyDescent="0.35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</row>
    <row r="142" spans="1:24" ht="14.5" x14ac:dyDescent="0.35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</row>
    <row r="143" spans="1:24" ht="14.5" x14ac:dyDescent="0.35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</row>
    <row r="144" spans="1:24" ht="14.5" x14ac:dyDescent="0.35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</row>
    <row r="145" spans="1:24" ht="14.5" x14ac:dyDescent="0.3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</row>
    <row r="146" spans="1:24" ht="14.5" x14ac:dyDescent="0.35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</row>
    <row r="147" spans="1:24" ht="14.5" x14ac:dyDescent="0.35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</row>
    <row r="148" spans="1:24" ht="14.5" x14ac:dyDescent="0.35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</row>
    <row r="149" spans="1:24" ht="14.5" x14ac:dyDescent="0.35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</row>
    <row r="150" spans="1:24" ht="14.5" x14ac:dyDescent="0.35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</row>
    <row r="151" spans="1:24" ht="14.5" x14ac:dyDescent="0.35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</row>
    <row r="152" spans="1:24" ht="14.5" x14ac:dyDescent="0.35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</row>
    <row r="153" spans="1:24" ht="14.5" x14ac:dyDescent="0.35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</row>
    <row r="154" spans="1:24" ht="14.5" x14ac:dyDescent="0.35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</row>
    <row r="155" spans="1:24" ht="14.5" x14ac:dyDescent="0.3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</row>
    <row r="156" spans="1:24" ht="14.5" x14ac:dyDescent="0.35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</row>
    <row r="157" spans="1:24" ht="14.5" x14ac:dyDescent="0.35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</row>
    <row r="158" spans="1:24" ht="14.5" x14ac:dyDescent="0.35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</row>
    <row r="159" spans="1:24" ht="14.5" x14ac:dyDescent="0.35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</row>
    <row r="160" spans="1:24" ht="14.5" x14ac:dyDescent="0.35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</row>
    <row r="161" spans="1:24" ht="14.5" x14ac:dyDescent="0.35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</row>
    <row r="162" spans="1:24" ht="14.5" x14ac:dyDescent="0.35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</row>
    <row r="163" spans="1:24" ht="14.5" x14ac:dyDescent="0.35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</row>
    <row r="164" spans="1:24" ht="14.5" x14ac:dyDescent="0.35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</row>
    <row r="165" spans="1:24" ht="14.5" x14ac:dyDescent="0.35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</row>
    <row r="166" spans="1:24" ht="14.5" x14ac:dyDescent="0.35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</row>
    <row r="167" spans="1:24" ht="14.5" x14ac:dyDescent="0.35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</row>
    <row r="168" spans="1:24" ht="14.5" x14ac:dyDescent="0.35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</row>
    <row r="169" spans="1:24" ht="14.5" x14ac:dyDescent="0.35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</row>
    <row r="170" spans="1:24" ht="14.5" x14ac:dyDescent="0.35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</row>
    <row r="171" spans="1:24" ht="14.5" x14ac:dyDescent="0.35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</row>
    <row r="172" spans="1:24" ht="14.5" x14ac:dyDescent="0.3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</row>
    <row r="173" spans="1:24" ht="14.5" x14ac:dyDescent="0.35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</row>
    <row r="174" spans="1:24" ht="14.5" x14ac:dyDescent="0.35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</row>
    <row r="175" spans="1:24" ht="14.5" x14ac:dyDescent="0.35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</row>
    <row r="176" spans="1:24" ht="14.5" x14ac:dyDescent="0.35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</row>
    <row r="177" spans="1:24" ht="14.5" x14ac:dyDescent="0.35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</row>
    <row r="178" spans="1:24" ht="14.5" x14ac:dyDescent="0.35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</row>
    <row r="179" spans="1:24" ht="14.5" x14ac:dyDescent="0.35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</row>
    <row r="180" spans="1:24" ht="14.5" x14ac:dyDescent="0.35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</row>
    <row r="181" spans="1:24" ht="14.5" x14ac:dyDescent="0.35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</row>
    <row r="182" spans="1:24" ht="14.5" x14ac:dyDescent="0.35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</row>
    <row r="183" spans="1:24" ht="14.5" x14ac:dyDescent="0.35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</row>
    <row r="184" spans="1:24" ht="14.5" x14ac:dyDescent="0.35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</row>
    <row r="185" spans="1:24" ht="14.5" x14ac:dyDescent="0.35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</row>
    <row r="186" spans="1:24" ht="14.5" x14ac:dyDescent="0.35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</row>
    <row r="187" spans="1:24" ht="14.5" x14ac:dyDescent="0.35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</row>
    <row r="188" spans="1:24" ht="14.5" x14ac:dyDescent="0.35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</row>
    <row r="189" spans="1:24" ht="14.5" x14ac:dyDescent="0.35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</row>
    <row r="190" spans="1:24" ht="14.5" x14ac:dyDescent="0.35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</row>
    <row r="191" spans="1:24" ht="14.5" x14ac:dyDescent="0.35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</row>
    <row r="192" spans="1:24" ht="14.5" x14ac:dyDescent="0.35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</row>
    <row r="193" spans="1:24" ht="14.5" x14ac:dyDescent="0.35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</row>
    <row r="194" spans="1:24" ht="14.5" x14ac:dyDescent="0.35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</row>
    <row r="195" spans="1:24" ht="14.5" x14ac:dyDescent="0.35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</row>
    <row r="196" spans="1:24" ht="14.5" x14ac:dyDescent="0.35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</row>
    <row r="197" spans="1:24" ht="14.5" x14ac:dyDescent="0.35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</row>
    <row r="198" spans="1:24" ht="14.5" x14ac:dyDescent="0.35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</row>
    <row r="199" spans="1:24" ht="14.5" x14ac:dyDescent="0.35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</row>
    <row r="200" spans="1:24" ht="14.5" x14ac:dyDescent="0.35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</row>
    <row r="201" spans="1:24" ht="14.5" x14ac:dyDescent="0.35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</row>
    <row r="202" spans="1:24" ht="14.5" x14ac:dyDescent="0.35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</row>
    <row r="203" spans="1:24" ht="14.5" x14ac:dyDescent="0.35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</row>
    <row r="204" spans="1:24" ht="14.5" x14ac:dyDescent="0.35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</row>
    <row r="205" spans="1:24" ht="14.5" x14ac:dyDescent="0.35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</row>
    <row r="206" spans="1:24" ht="14.5" x14ac:dyDescent="0.35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</row>
    <row r="207" spans="1:24" ht="14.5" x14ac:dyDescent="0.35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</row>
    <row r="208" spans="1:24" ht="14.5" x14ac:dyDescent="0.35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</row>
    <row r="209" spans="1:24" ht="14.5" x14ac:dyDescent="0.35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</row>
    <row r="210" spans="1:24" ht="14.5" x14ac:dyDescent="0.35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</row>
    <row r="211" spans="1:24" ht="14.5" x14ac:dyDescent="0.35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</row>
    <row r="212" spans="1:24" ht="14.5" x14ac:dyDescent="0.35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</row>
    <row r="213" spans="1:24" ht="14.5" x14ac:dyDescent="0.35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</row>
    <row r="214" spans="1:24" ht="14.5" x14ac:dyDescent="0.35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</row>
    <row r="215" spans="1:24" ht="14.5" x14ac:dyDescent="0.35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</row>
    <row r="216" spans="1:24" ht="14.5" x14ac:dyDescent="0.35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</row>
    <row r="217" spans="1:24" ht="14.5" x14ac:dyDescent="0.35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</row>
    <row r="218" spans="1:24" ht="14.5" x14ac:dyDescent="0.35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</row>
    <row r="219" spans="1:24" ht="14.5" x14ac:dyDescent="0.35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</row>
    <row r="220" spans="1:24" ht="14.5" x14ac:dyDescent="0.35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</row>
    <row r="221" spans="1:24" ht="14.5" x14ac:dyDescent="0.35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</row>
    <row r="222" spans="1:24" ht="14.5" x14ac:dyDescent="0.35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</row>
    <row r="223" spans="1:24" ht="14.5" x14ac:dyDescent="0.35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</row>
    <row r="224" spans="1:24" ht="14.5" x14ac:dyDescent="0.35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</row>
    <row r="225" spans="1:24" ht="14.5" x14ac:dyDescent="0.35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</row>
    <row r="226" spans="1:24" ht="14.5" x14ac:dyDescent="0.35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</row>
    <row r="227" spans="1:24" ht="14.5" x14ac:dyDescent="0.35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</row>
    <row r="228" spans="1:24" ht="14.5" x14ac:dyDescent="0.35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</row>
    <row r="229" spans="1:24" ht="14.5" x14ac:dyDescent="0.35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</row>
    <row r="230" spans="1:24" ht="14.5" x14ac:dyDescent="0.35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</row>
    <row r="231" spans="1:24" ht="14.5" x14ac:dyDescent="0.35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</row>
    <row r="232" spans="1:24" ht="14.5" x14ac:dyDescent="0.35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</row>
    <row r="233" spans="1:24" ht="14.5" x14ac:dyDescent="0.35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</row>
    <row r="234" spans="1:24" ht="14.5" x14ac:dyDescent="0.35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</row>
    <row r="235" spans="1:24" ht="14.5" x14ac:dyDescent="0.35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</row>
    <row r="236" spans="1:24" ht="14.5" x14ac:dyDescent="0.35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</row>
    <row r="237" spans="1:24" ht="14.5" x14ac:dyDescent="0.35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</row>
    <row r="238" spans="1:24" ht="14.5" x14ac:dyDescent="0.35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</row>
    <row r="239" spans="1:24" ht="14.5" x14ac:dyDescent="0.35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</row>
    <row r="240" spans="1:24" ht="14.5" x14ac:dyDescent="0.35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</row>
    <row r="241" spans="1:24" ht="14.5" x14ac:dyDescent="0.35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</row>
    <row r="242" spans="1:24" ht="14.5" x14ac:dyDescent="0.35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</row>
    <row r="243" spans="1:24" ht="14.5" x14ac:dyDescent="0.35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</row>
    <row r="244" spans="1:24" ht="14.5" x14ac:dyDescent="0.35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</row>
    <row r="245" spans="1:24" ht="14.5" x14ac:dyDescent="0.3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</row>
    <row r="246" spans="1:24" ht="14.5" x14ac:dyDescent="0.35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</row>
    <row r="247" spans="1:24" ht="14.5" x14ac:dyDescent="0.35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</row>
    <row r="248" spans="1:24" ht="14.5" x14ac:dyDescent="0.35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</row>
    <row r="249" spans="1:24" ht="14.5" x14ac:dyDescent="0.35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</row>
    <row r="250" spans="1:24" ht="14.5" x14ac:dyDescent="0.35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</row>
    <row r="251" spans="1:24" ht="14.5" x14ac:dyDescent="0.35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</row>
    <row r="252" spans="1:24" ht="14.5" x14ac:dyDescent="0.35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</row>
    <row r="253" spans="1:24" ht="14.5" x14ac:dyDescent="0.35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</row>
    <row r="254" spans="1:24" ht="14.5" x14ac:dyDescent="0.35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</row>
    <row r="255" spans="1:24" ht="14.5" x14ac:dyDescent="0.3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</row>
    <row r="256" spans="1:24" ht="14.5" x14ac:dyDescent="0.35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</row>
    <row r="257" spans="1:24" ht="14.5" x14ac:dyDescent="0.35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</row>
    <row r="258" spans="1:24" ht="14.5" x14ac:dyDescent="0.35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</row>
    <row r="259" spans="1:24" ht="14.5" x14ac:dyDescent="0.35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</row>
    <row r="260" spans="1:24" ht="14.5" x14ac:dyDescent="0.35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</row>
    <row r="261" spans="1:24" ht="14.5" x14ac:dyDescent="0.35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</row>
    <row r="262" spans="1:24" ht="14.5" x14ac:dyDescent="0.35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</row>
    <row r="263" spans="1:24" ht="14.5" x14ac:dyDescent="0.35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</row>
    <row r="264" spans="1:24" ht="14.5" x14ac:dyDescent="0.35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</row>
    <row r="265" spans="1:24" ht="14.5" x14ac:dyDescent="0.3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</row>
    <row r="266" spans="1:24" ht="14.5" x14ac:dyDescent="0.35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</row>
    <row r="267" spans="1:24" ht="14.5" x14ac:dyDescent="0.35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</row>
    <row r="268" spans="1:24" ht="14.5" x14ac:dyDescent="0.35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</row>
    <row r="269" spans="1:24" ht="14.5" x14ac:dyDescent="0.35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</row>
    <row r="270" spans="1:24" ht="14.5" x14ac:dyDescent="0.35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</row>
    <row r="271" spans="1:24" ht="14.5" x14ac:dyDescent="0.35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</row>
    <row r="272" spans="1:24" ht="14.5" x14ac:dyDescent="0.35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</row>
    <row r="273" spans="1:24" ht="14.5" x14ac:dyDescent="0.35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</row>
    <row r="274" spans="1:24" ht="14.5" x14ac:dyDescent="0.35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</row>
    <row r="275" spans="1:24" ht="14.5" x14ac:dyDescent="0.3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</row>
    <row r="276" spans="1:24" ht="14.5" x14ac:dyDescent="0.35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</row>
    <row r="277" spans="1:24" ht="14.5" x14ac:dyDescent="0.35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</row>
    <row r="278" spans="1:24" ht="14.5" x14ac:dyDescent="0.35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</row>
    <row r="279" spans="1:24" ht="14.5" x14ac:dyDescent="0.35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</row>
    <row r="280" spans="1:24" ht="14.5" x14ac:dyDescent="0.35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1:24" ht="14.5" x14ac:dyDescent="0.35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</row>
    <row r="282" spans="1:24" ht="14.5" x14ac:dyDescent="0.35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1:24" ht="14.5" x14ac:dyDescent="0.35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</row>
    <row r="284" spans="1:24" ht="14.5" x14ac:dyDescent="0.35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</row>
    <row r="285" spans="1:24" ht="14.5" x14ac:dyDescent="0.3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</row>
    <row r="286" spans="1:24" ht="14.5" x14ac:dyDescent="0.35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</row>
    <row r="287" spans="1:24" ht="14.5" x14ac:dyDescent="0.35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</row>
    <row r="288" spans="1:24" ht="14.5" x14ac:dyDescent="0.35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</row>
    <row r="289" spans="1:24" ht="14.5" x14ac:dyDescent="0.35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</row>
    <row r="290" spans="1:24" ht="14.5" x14ac:dyDescent="0.35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</row>
    <row r="291" spans="1:24" ht="14.5" x14ac:dyDescent="0.35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</row>
    <row r="292" spans="1:24" ht="14.5" x14ac:dyDescent="0.3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</row>
    <row r="293" spans="1:24" ht="14.5" x14ac:dyDescent="0.35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</row>
    <row r="294" spans="1:24" ht="14.5" x14ac:dyDescent="0.35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</row>
    <row r="295" spans="1:24" ht="14.5" x14ac:dyDescent="0.3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</row>
    <row r="296" spans="1:24" ht="14.5" x14ac:dyDescent="0.35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</row>
    <row r="297" spans="1:24" ht="14.5" x14ac:dyDescent="0.35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</row>
    <row r="298" spans="1:24" ht="14.5" x14ac:dyDescent="0.35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</row>
    <row r="299" spans="1:24" ht="14.5" x14ac:dyDescent="0.35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</row>
    <row r="300" spans="1:24" ht="14.5" x14ac:dyDescent="0.35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</row>
    <row r="301" spans="1:24" ht="14.5" x14ac:dyDescent="0.35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</row>
    <row r="302" spans="1:24" ht="14.5" x14ac:dyDescent="0.35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</row>
    <row r="303" spans="1:24" ht="14.5" x14ac:dyDescent="0.35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</row>
    <row r="304" spans="1:24" ht="14.5" x14ac:dyDescent="0.35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</row>
    <row r="305" spans="1:24" ht="14.5" x14ac:dyDescent="0.3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</row>
    <row r="306" spans="1:24" ht="14.5" x14ac:dyDescent="0.35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</row>
    <row r="307" spans="1:24" ht="14.5" x14ac:dyDescent="0.35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</row>
    <row r="308" spans="1:24" ht="14.5" x14ac:dyDescent="0.35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</row>
    <row r="309" spans="1:24" ht="14.5" x14ac:dyDescent="0.35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</row>
    <row r="310" spans="1:24" ht="14.5" x14ac:dyDescent="0.35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</row>
    <row r="311" spans="1:24" ht="14.5" x14ac:dyDescent="0.35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</row>
    <row r="312" spans="1:24" ht="14.5" x14ac:dyDescent="0.35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</row>
    <row r="313" spans="1:24" ht="14.5" x14ac:dyDescent="0.35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</row>
    <row r="314" spans="1:24" ht="14.5" x14ac:dyDescent="0.35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</row>
    <row r="315" spans="1:24" ht="14.5" x14ac:dyDescent="0.3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</row>
    <row r="316" spans="1:24" ht="14.5" x14ac:dyDescent="0.35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</row>
    <row r="317" spans="1:24" ht="14.5" x14ac:dyDescent="0.35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</row>
    <row r="318" spans="1:24" ht="14.5" x14ac:dyDescent="0.35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</row>
    <row r="319" spans="1:24" ht="14.5" x14ac:dyDescent="0.35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</row>
    <row r="320" spans="1:24" ht="14.5" x14ac:dyDescent="0.35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</row>
    <row r="321" spans="1:24" ht="14.5" x14ac:dyDescent="0.35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</row>
    <row r="322" spans="1:24" ht="14.5" x14ac:dyDescent="0.35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</row>
    <row r="323" spans="1:24" ht="14.5" x14ac:dyDescent="0.35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</row>
    <row r="324" spans="1:24" ht="14.5" x14ac:dyDescent="0.3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</row>
    <row r="325" spans="1:24" ht="14.5" x14ac:dyDescent="0.3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</row>
    <row r="326" spans="1:24" ht="14.5" x14ac:dyDescent="0.3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</row>
    <row r="327" spans="1:24" ht="14.5" x14ac:dyDescent="0.3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</row>
    <row r="328" spans="1:24" ht="14.5" x14ac:dyDescent="0.3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</row>
    <row r="329" spans="1:24" ht="14.5" x14ac:dyDescent="0.3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</row>
    <row r="330" spans="1:24" ht="14.5" x14ac:dyDescent="0.3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</row>
    <row r="331" spans="1:24" ht="14.5" x14ac:dyDescent="0.3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</row>
    <row r="332" spans="1:24" ht="14.5" x14ac:dyDescent="0.3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</row>
    <row r="333" spans="1:24" ht="14.5" x14ac:dyDescent="0.3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</row>
    <row r="334" spans="1:24" ht="14.5" x14ac:dyDescent="0.3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</row>
    <row r="335" spans="1:24" ht="14.5" x14ac:dyDescent="0.3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</row>
    <row r="336" spans="1:24" ht="14.5" x14ac:dyDescent="0.3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</row>
    <row r="337" spans="1:24" ht="14.5" x14ac:dyDescent="0.3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</row>
    <row r="338" spans="1:24" ht="14.5" x14ac:dyDescent="0.3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</row>
    <row r="339" spans="1:24" ht="14.5" x14ac:dyDescent="0.3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</row>
    <row r="340" spans="1:24" ht="14.5" x14ac:dyDescent="0.3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</row>
    <row r="341" spans="1:24" ht="14.5" x14ac:dyDescent="0.3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</row>
    <row r="342" spans="1:24" ht="14.5" x14ac:dyDescent="0.3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</row>
    <row r="343" spans="1:24" ht="14.5" x14ac:dyDescent="0.3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</row>
    <row r="344" spans="1:24" ht="14.5" x14ac:dyDescent="0.3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</row>
    <row r="345" spans="1:24" ht="14.5" x14ac:dyDescent="0.3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</row>
    <row r="346" spans="1:24" ht="14.5" x14ac:dyDescent="0.3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</row>
    <row r="347" spans="1:24" ht="14.5" x14ac:dyDescent="0.3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</row>
    <row r="348" spans="1:24" ht="14.5" x14ac:dyDescent="0.3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</row>
    <row r="349" spans="1:24" ht="14.5" x14ac:dyDescent="0.3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</row>
    <row r="350" spans="1:24" ht="14.5" x14ac:dyDescent="0.3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</row>
    <row r="351" spans="1:24" ht="14.5" x14ac:dyDescent="0.3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</row>
    <row r="352" spans="1:24" ht="14.5" x14ac:dyDescent="0.3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</row>
    <row r="353" spans="1:24" ht="14.5" x14ac:dyDescent="0.3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</row>
    <row r="354" spans="1:24" ht="14.5" x14ac:dyDescent="0.3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</row>
    <row r="355" spans="1:24" ht="14.5" x14ac:dyDescent="0.3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</row>
    <row r="356" spans="1:24" ht="14.5" x14ac:dyDescent="0.3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</row>
    <row r="357" spans="1:24" ht="14.5" x14ac:dyDescent="0.3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</row>
    <row r="358" spans="1:24" ht="14.5" x14ac:dyDescent="0.3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</row>
    <row r="359" spans="1:24" ht="14.5" x14ac:dyDescent="0.3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</row>
    <row r="360" spans="1:24" ht="14.5" x14ac:dyDescent="0.3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</row>
    <row r="361" spans="1:24" ht="14.5" x14ac:dyDescent="0.3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</row>
    <row r="362" spans="1:24" ht="14.5" x14ac:dyDescent="0.3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</row>
    <row r="363" spans="1:24" ht="14.5" x14ac:dyDescent="0.3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</row>
    <row r="364" spans="1:24" ht="14.5" x14ac:dyDescent="0.3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</row>
    <row r="365" spans="1:24" ht="14.5" x14ac:dyDescent="0.3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</row>
    <row r="366" spans="1:24" ht="14.5" x14ac:dyDescent="0.3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</row>
    <row r="367" spans="1:24" ht="14.5" x14ac:dyDescent="0.3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</row>
    <row r="368" spans="1:24" ht="14.5" x14ac:dyDescent="0.3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</row>
    <row r="369" spans="1:24" ht="14.5" x14ac:dyDescent="0.3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</row>
    <row r="370" spans="1:24" ht="14.5" x14ac:dyDescent="0.3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</row>
    <row r="371" spans="1:24" ht="14.5" x14ac:dyDescent="0.3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</row>
    <row r="372" spans="1:24" ht="14.5" x14ac:dyDescent="0.3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</row>
    <row r="373" spans="1:24" ht="14.5" x14ac:dyDescent="0.3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</row>
    <row r="374" spans="1:24" ht="14.5" x14ac:dyDescent="0.3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</row>
    <row r="375" spans="1:24" ht="14.5" x14ac:dyDescent="0.3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</row>
    <row r="376" spans="1:24" ht="14.5" x14ac:dyDescent="0.3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</row>
    <row r="377" spans="1:24" ht="14.5" x14ac:dyDescent="0.3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</row>
    <row r="378" spans="1:24" ht="14.5" x14ac:dyDescent="0.3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</row>
    <row r="379" spans="1:24" ht="14.5" x14ac:dyDescent="0.3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</row>
    <row r="380" spans="1:24" ht="14.5" x14ac:dyDescent="0.3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</row>
    <row r="381" spans="1:24" ht="14.5" x14ac:dyDescent="0.3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</row>
    <row r="382" spans="1:24" ht="14.5" x14ac:dyDescent="0.3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</row>
    <row r="383" spans="1:24" ht="14.5" x14ac:dyDescent="0.3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</row>
    <row r="384" spans="1:24" ht="14.5" x14ac:dyDescent="0.3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</row>
    <row r="385" spans="1:24" ht="14.5" x14ac:dyDescent="0.3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</row>
    <row r="386" spans="1:24" ht="14.5" x14ac:dyDescent="0.3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</row>
    <row r="387" spans="1:24" ht="14.5" x14ac:dyDescent="0.3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</row>
    <row r="388" spans="1:24" ht="14.5" x14ac:dyDescent="0.3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</row>
    <row r="389" spans="1:24" ht="14.5" x14ac:dyDescent="0.3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</row>
    <row r="390" spans="1:24" ht="14.5" x14ac:dyDescent="0.3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</row>
    <row r="391" spans="1:24" ht="14.5" x14ac:dyDescent="0.3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</row>
    <row r="392" spans="1:24" ht="14.5" x14ac:dyDescent="0.3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</row>
    <row r="393" spans="1:24" ht="14.5" x14ac:dyDescent="0.3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</row>
    <row r="394" spans="1:24" ht="14.5" x14ac:dyDescent="0.3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</row>
    <row r="395" spans="1:24" ht="14.5" x14ac:dyDescent="0.3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</row>
    <row r="396" spans="1:24" ht="14.5" x14ac:dyDescent="0.3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</row>
    <row r="397" spans="1:24" ht="14.5" x14ac:dyDescent="0.3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</row>
    <row r="398" spans="1:24" ht="14.5" x14ac:dyDescent="0.3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</row>
    <row r="399" spans="1:24" ht="14.5" x14ac:dyDescent="0.3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</row>
    <row r="400" spans="1:24" ht="14.5" x14ac:dyDescent="0.3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</row>
    <row r="401" spans="1:24" ht="14.5" x14ac:dyDescent="0.3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</row>
    <row r="402" spans="1:24" ht="14.5" x14ac:dyDescent="0.3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</row>
    <row r="403" spans="1:24" ht="14.5" x14ac:dyDescent="0.3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</row>
    <row r="404" spans="1:24" ht="14.5" x14ac:dyDescent="0.3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</row>
    <row r="405" spans="1:24" ht="14.5" x14ac:dyDescent="0.3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</row>
    <row r="406" spans="1:24" ht="14.5" x14ac:dyDescent="0.3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</row>
    <row r="407" spans="1:24" ht="14.5" x14ac:dyDescent="0.3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</row>
    <row r="408" spans="1:24" ht="14.5" x14ac:dyDescent="0.3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</row>
    <row r="409" spans="1:24" ht="14.5" x14ac:dyDescent="0.3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</row>
    <row r="410" spans="1:24" ht="14.5" x14ac:dyDescent="0.3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</row>
    <row r="411" spans="1:24" ht="14.5" x14ac:dyDescent="0.3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</row>
    <row r="412" spans="1:24" ht="14.5" x14ac:dyDescent="0.3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</row>
    <row r="413" spans="1:24" ht="14.5" x14ac:dyDescent="0.3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</row>
    <row r="414" spans="1:24" ht="14.5" x14ac:dyDescent="0.3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</row>
    <row r="415" spans="1:24" ht="14.5" x14ac:dyDescent="0.3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</row>
    <row r="416" spans="1:24" ht="14.5" x14ac:dyDescent="0.3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</row>
    <row r="417" spans="1:24" ht="14.5" x14ac:dyDescent="0.3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</row>
    <row r="418" spans="1:24" ht="14.5" x14ac:dyDescent="0.3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</row>
    <row r="419" spans="1:24" ht="14.5" x14ac:dyDescent="0.3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</row>
    <row r="420" spans="1:24" ht="14.5" x14ac:dyDescent="0.3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</row>
    <row r="421" spans="1:24" ht="14.5" x14ac:dyDescent="0.3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</row>
    <row r="422" spans="1:24" ht="14.5" x14ac:dyDescent="0.3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</row>
    <row r="423" spans="1:24" ht="14.5" x14ac:dyDescent="0.3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</row>
    <row r="424" spans="1:24" ht="14.5" x14ac:dyDescent="0.3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</row>
    <row r="425" spans="1:24" ht="14.5" x14ac:dyDescent="0.3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</row>
    <row r="426" spans="1:24" ht="14.5" x14ac:dyDescent="0.3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</row>
    <row r="427" spans="1:24" ht="14.5" x14ac:dyDescent="0.3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</row>
    <row r="428" spans="1:24" ht="14.5" x14ac:dyDescent="0.3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</row>
    <row r="429" spans="1:24" ht="14.5" x14ac:dyDescent="0.3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</row>
    <row r="430" spans="1:24" ht="14.5" x14ac:dyDescent="0.3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</row>
    <row r="431" spans="1:24" ht="14.5" x14ac:dyDescent="0.3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</row>
    <row r="432" spans="1:24" ht="14.5" x14ac:dyDescent="0.3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</row>
    <row r="433" spans="1:24" ht="14.5" x14ac:dyDescent="0.3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</row>
    <row r="434" spans="1:24" ht="14.5" x14ac:dyDescent="0.3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</row>
    <row r="435" spans="1:24" ht="14.5" x14ac:dyDescent="0.3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</row>
    <row r="436" spans="1:24" ht="14.5" x14ac:dyDescent="0.3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</row>
    <row r="437" spans="1:24" ht="14.5" x14ac:dyDescent="0.3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</row>
    <row r="438" spans="1:24" ht="14.5" x14ac:dyDescent="0.3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</row>
    <row r="439" spans="1:24" ht="14.5" x14ac:dyDescent="0.3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</row>
    <row r="440" spans="1:24" ht="14.5" x14ac:dyDescent="0.3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</row>
    <row r="441" spans="1:24" ht="14.5" x14ac:dyDescent="0.3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</row>
    <row r="442" spans="1:24" ht="14.5" x14ac:dyDescent="0.3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</row>
    <row r="443" spans="1:24" ht="14.5" x14ac:dyDescent="0.3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</row>
    <row r="444" spans="1:24" ht="14.5" x14ac:dyDescent="0.3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</row>
    <row r="445" spans="1:24" ht="14.5" x14ac:dyDescent="0.3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</row>
    <row r="446" spans="1:24" ht="14.5" x14ac:dyDescent="0.3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</row>
    <row r="447" spans="1:24" ht="14.5" x14ac:dyDescent="0.3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</row>
    <row r="448" spans="1:24" ht="14.5" x14ac:dyDescent="0.3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</row>
    <row r="449" spans="1:24" ht="14.5" x14ac:dyDescent="0.3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</row>
    <row r="450" spans="1:24" ht="14.5" x14ac:dyDescent="0.3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</row>
    <row r="451" spans="1:24" ht="14.5" x14ac:dyDescent="0.3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</row>
    <row r="452" spans="1:24" ht="14.5" x14ac:dyDescent="0.3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</row>
    <row r="453" spans="1:24" ht="14.5" x14ac:dyDescent="0.3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</row>
    <row r="454" spans="1:24" ht="14.5" x14ac:dyDescent="0.3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</row>
    <row r="455" spans="1:24" ht="14.5" x14ac:dyDescent="0.3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</row>
    <row r="456" spans="1:24" ht="14.5" x14ac:dyDescent="0.3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</row>
    <row r="457" spans="1:24" ht="14.5" x14ac:dyDescent="0.3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</row>
    <row r="458" spans="1:24" ht="14.5" x14ac:dyDescent="0.3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</row>
    <row r="459" spans="1:24" ht="14.5" x14ac:dyDescent="0.3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</row>
    <row r="460" spans="1:24" ht="14.5" x14ac:dyDescent="0.3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</row>
    <row r="461" spans="1:24" ht="14.5" x14ac:dyDescent="0.3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</row>
    <row r="462" spans="1:24" ht="14.5" x14ac:dyDescent="0.3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</row>
    <row r="463" spans="1:24" ht="14.5" x14ac:dyDescent="0.3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</row>
    <row r="464" spans="1:24" ht="14.5" x14ac:dyDescent="0.3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</row>
    <row r="465" spans="1:24" ht="14.5" x14ac:dyDescent="0.3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</row>
    <row r="466" spans="1:24" ht="14.5" x14ac:dyDescent="0.3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</row>
    <row r="467" spans="1:24" ht="14.5" x14ac:dyDescent="0.3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</row>
    <row r="468" spans="1:24" ht="14.5" x14ac:dyDescent="0.3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</row>
    <row r="469" spans="1:24" ht="14.5" x14ac:dyDescent="0.3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</row>
    <row r="470" spans="1:24" ht="14.5" x14ac:dyDescent="0.3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</row>
    <row r="471" spans="1:24" ht="14.5" x14ac:dyDescent="0.3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</row>
    <row r="472" spans="1:24" ht="14.5" x14ac:dyDescent="0.3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</row>
    <row r="473" spans="1:24" ht="14.5" x14ac:dyDescent="0.3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</row>
    <row r="474" spans="1:24" ht="14.5" x14ac:dyDescent="0.3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</row>
    <row r="475" spans="1:24" ht="14.5" x14ac:dyDescent="0.3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</row>
    <row r="476" spans="1:24" ht="14.5" x14ac:dyDescent="0.3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</row>
    <row r="477" spans="1:24" ht="14.5" x14ac:dyDescent="0.3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</row>
    <row r="478" spans="1:24" ht="14.5" x14ac:dyDescent="0.3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</row>
    <row r="479" spans="1:24" ht="14.5" x14ac:dyDescent="0.3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</row>
    <row r="480" spans="1:24" ht="14.5" x14ac:dyDescent="0.3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</row>
    <row r="481" spans="1:24" ht="14.5" x14ac:dyDescent="0.3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</row>
    <row r="482" spans="1:24" ht="14.5" x14ac:dyDescent="0.3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</row>
    <row r="483" spans="1:24" ht="14.5" x14ac:dyDescent="0.3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</row>
    <row r="484" spans="1:24" ht="14.5" x14ac:dyDescent="0.3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</row>
    <row r="485" spans="1:24" ht="14.5" x14ac:dyDescent="0.3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</row>
    <row r="486" spans="1:24" ht="14.5" x14ac:dyDescent="0.3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</row>
    <row r="487" spans="1:24" ht="14.5" x14ac:dyDescent="0.3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</row>
    <row r="488" spans="1:24" ht="14.5" x14ac:dyDescent="0.3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</row>
    <row r="489" spans="1:24" ht="14.5" x14ac:dyDescent="0.3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</row>
    <row r="490" spans="1:24" ht="14.5" x14ac:dyDescent="0.3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</row>
    <row r="491" spans="1:24" ht="14.5" x14ac:dyDescent="0.3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</row>
    <row r="492" spans="1:24" ht="14.5" x14ac:dyDescent="0.3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</row>
    <row r="493" spans="1:24" ht="14.5" x14ac:dyDescent="0.3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</row>
    <row r="494" spans="1:24" ht="14.5" x14ac:dyDescent="0.3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</row>
    <row r="495" spans="1:24" ht="14.5" x14ac:dyDescent="0.3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</row>
    <row r="496" spans="1:24" ht="14.5" x14ac:dyDescent="0.3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</row>
    <row r="497" spans="1:24" ht="14.5" x14ac:dyDescent="0.3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</row>
    <row r="498" spans="1:24" ht="14.5" x14ac:dyDescent="0.3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</row>
    <row r="499" spans="1:24" ht="14.5" x14ac:dyDescent="0.3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</row>
    <row r="500" spans="1:24" ht="14.5" x14ac:dyDescent="0.3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</row>
    <row r="501" spans="1:24" ht="14.5" x14ac:dyDescent="0.3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</row>
    <row r="502" spans="1:24" ht="14.5" x14ac:dyDescent="0.3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</row>
    <row r="503" spans="1:24" ht="14.5" x14ac:dyDescent="0.3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</row>
    <row r="504" spans="1:24" ht="14.5" x14ac:dyDescent="0.3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</row>
    <row r="505" spans="1:24" ht="14.5" x14ac:dyDescent="0.3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</row>
    <row r="506" spans="1:24" ht="14.5" x14ac:dyDescent="0.3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</row>
    <row r="507" spans="1:24" ht="14.5" x14ac:dyDescent="0.3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</row>
    <row r="508" spans="1:24" ht="14.5" x14ac:dyDescent="0.3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</row>
    <row r="509" spans="1:24" ht="14.5" x14ac:dyDescent="0.3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</row>
    <row r="510" spans="1:24" ht="14.5" x14ac:dyDescent="0.3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</row>
    <row r="511" spans="1:24" ht="14.5" x14ac:dyDescent="0.3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</row>
    <row r="512" spans="1:24" ht="14.5" x14ac:dyDescent="0.3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</row>
    <row r="513" spans="1:24" ht="14.5" x14ac:dyDescent="0.3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</row>
    <row r="514" spans="1:24" ht="14.5" x14ac:dyDescent="0.3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</row>
    <row r="515" spans="1:24" ht="14.5" x14ac:dyDescent="0.3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</row>
    <row r="516" spans="1:24" ht="14.5" x14ac:dyDescent="0.3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</row>
    <row r="517" spans="1:24" ht="14.5" x14ac:dyDescent="0.3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</row>
    <row r="518" spans="1:24" ht="14.5" x14ac:dyDescent="0.3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</row>
    <row r="519" spans="1:24" ht="14.5" x14ac:dyDescent="0.3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</row>
    <row r="520" spans="1:24" ht="14.5" x14ac:dyDescent="0.3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</row>
    <row r="521" spans="1:24" ht="14.5" x14ac:dyDescent="0.3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</row>
    <row r="522" spans="1:24" ht="14.5" x14ac:dyDescent="0.3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</row>
    <row r="523" spans="1:24" ht="14.5" x14ac:dyDescent="0.3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</row>
    <row r="524" spans="1:24" ht="14.5" x14ac:dyDescent="0.3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</row>
    <row r="525" spans="1:24" ht="14.5" x14ac:dyDescent="0.3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</row>
    <row r="526" spans="1:24" ht="14.5" x14ac:dyDescent="0.3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</row>
    <row r="527" spans="1:24" ht="14.5" x14ac:dyDescent="0.3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</row>
    <row r="528" spans="1:24" ht="14.5" x14ac:dyDescent="0.3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</row>
    <row r="529" spans="1:24" ht="14.5" x14ac:dyDescent="0.3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</row>
    <row r="530" spans="1:24" ht="14.5" x14ac:dyDescent="0.3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</row>
    <row r="531" spans="1:24" ht="14.5" x14ac:dyDescent="0.3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</row>
    <row r="532" spans="1:24" ht="14.5" x14ac:dyDescent="0.3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</row>
    <row r="533" spans="1:24" ht="14.5" x14ac:dyDescent="0.3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</row>
    <row r="534" spans="1:24" ht="14.5" x14ac:dyDescent="0.3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</row>
    <row r="535" spans="1:24" ht="14.5" x14ac:dyDescent="0.3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</row>
    <row r="536" spans="1:24" ht="14.5" x14ac:dyDescent="0.3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</row>
    <row r="537" spans="1:24" ht="14.5" x14ac:dyDescent="0.3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</row>
    <row r="538" spans="1:24" ht="14.5" x14ac:dyDescent="0.3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</row>
    <row r="539" spans="1:24" ht="14.5" x14ac:dyDescent="0.3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</row>
    <row r="540" spans="1:24" ht="14.5" x14ac:dyDescent="0.3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</row>
    <row r="541" spans="1:24" ht="14.5" x14ac:dyDescent="0.3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</row>
    <row r="542" spans="1:24" ht="14.5" x14ac:dyDescent="0.3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</row>
    <row r="543" spans="1:24" ht="14.5" x14ac:dyDescent="0.3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</row>
    <row r="544" spans="1:24" ht="14.5" x14ac:dyDescent="0.3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</row>
    <row r="545" spans="1:24" ht="14.5" x14ac:dyDescent="0.3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</row>
    <row r="546" spans="1:24" ht="14.5" x14ac:dyDescent="0.3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</row>
    <row r="547" spans="1:24" ht="14.5" x14ac:dyDescent="0.3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</row>
    <row r="548" spans="1:24" ht="14.5" x14ac:dyDescent="0.3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</row>
    <row r="549" spans="1:24" ht="14.5" x14ac:dyDescent="0.3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</row>
    <row r="550" spans="1:24" ht="14.5" x14ac:dyDescent="0.3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</row>
    <row r="551" spans="1:24" ht="14.5" x14ac:dyDescent="0.3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</row>
    <row r="552" spans="1:24" ht="14.5" x14ac:dyDescent="0.3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</row>
    <row r="553" spans="1:24" ht="14.5" x14ac:dyDescent="0.3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1:24" ht="14.5" x14ac:dyDescent="0.3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</row>
    <row r="555" spans="1:24" ht="14.5" x14ac:dyDescent="0.3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1:24" ht="14.5" x14ac:dyDescent="0.3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</row>
    <row r="557" spans="1:24" ht="14.5" x14ac:dyDescent="0.3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</row>
    <row r="558" spans="1:24" ht="14.5" x14ac:dyDescent="0.3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</row>
    <row r="559" spans="1:24" ht="14.5" x14ac:dyDescent="0.3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</row>
    <row r="560" spans="1:24" ht="14.5" x14ac:dyDescent="0.3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</row>
    <row r="561" spans="1:24" ht="14.5" x14ac:dyDescent="0.3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</row>
    <row r="562" spans="1:24" ht="14.5" x14ac:dyDescent="0.3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</row>
    <row r="563" spans="1:24" ht="14.5" x14ac:dyDescent="0.3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</row>
    <row r="564" spans="1:24" ht="14.5" x14ac:dyDescent="0.3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</row>
    <row r="565" spans="1:24" ht="14.5" x14ac:dyDescent="0.3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</row>
    <row r="566" spans="1:24" ht="14.5" x14ac:dyDescent="0.3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</row>
    <row r="567" spans="1:24" ht="14.5" x14ac:dyDescent="0.3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</row>
    <row r="568" spans="1:24" ht="14.5" x14ac:dyDescent="0.3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</row>
    <row r="569" spans="1:24" ht="14.5" x14ac:dyDescent="0.3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</row>
    <row r="570" spans="1:24" ht="14.5" x14ac:dyDescent="0.3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</row>
    <row r="571" spans="1:24" ht="14.5" x14ac:dyDescent="0.3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</row>
    <row r="572" spans="1:24" ht="14.5" x14ac:dyDescent="0.3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</row>
    <row r="573" spans="1:24" ht="14.5" x14ac:dyDescent="0.3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</row>
    <row r="574" spans="1:24" ht="14.5" x14ac:dyDescent="0.3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</row>
    <row r="575" spans="1:24" ht="14.5" x14ac:dyDescent="0.3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</row>
    <row r="576" spans="1:24" ht="14.5" x14ac:dyDescent="0.3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</row>
    <row r="577" spans="1:24" ht="14.5" x14ac:dyDescent="0.3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</row>
    <row r="578" spans="1:24" ht="14.5" x14ac:dyDescent="0.3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</row>
    <row r="579" spans="1:24" ht="14.5" x14ac:dyDescent="0.3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</row>
    <row r="580" spans="1:24" ht="14.5" x14ac:dyDescent="0.3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</row>
    <row r="581" spans="1:24" ht="14.5" x14ac:dyDescent="0.3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</row>
    <row r="582" spans="1:24" ht="14.5" x14ac:dyDescent="0.3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</row>
    <row r="583" spans="1:24" ht="14.5" x14ac:dyDescent="0.3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</row>
    <row r="584" spans="1:24" ht="14.5" x14ac:dyDescent="0.3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</row>
    <row r="585" spans="1:24" ht="14.5" x14ac:dyDescent="0.3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</row>
    <row r="586" spans="1:24" ht="14.5" x14ac:dyDescent="0.3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</row>
    <row r="587" spans="1:24" ht="14.5" x14ac:dyDescent="0.3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</row>
    <row r="588" spans="1:24" ht="14.5" x14ac:dyDescent="0.3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</row>
    <row r="589" spans="1:24" ht="14.5" x14ac:dyDescent="0.3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</row>
    <row r="590" spans="1:24" ht="14.5" x14ac:dyDescent="0.3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</row>
    <row r="591" spans="1:24" ht="14.5" x14ac:dyDescent="0.3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</row>
    <row r="592" spans="1:24" ht="14.5" x14ac:dyDescent="0.3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</row>
    <row r="593" spans="1:24" ht="14.5" x14ac:dyDescent="0.3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</row>
    <row r="594" spans="1:24" ht="14.5" x14ac:dyDescent="0.3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</row>
    <row r="595" spans="1:24" ht="14.5" x14ac:dyDescent="0.3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</row>
    <row r="596" spans="1:24" ht="14.5" x14ac:dyDescent="0.3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</row>
    <row r="597" spans="1:24" ht="14.5" x14ac:dyDescent="0.3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</row>
    <row r="598" spans="1:24" ht="14.5" x14ac:dyDescent="0.3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</row>
    <row r="599" spans="1:24" ht="14.5" x14ac:dyDescent="0.3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</row>
    <row r="600" spans="1:24" ht="14.5" x14ac:dyDescent="0.3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</row>
    <row r="601" spans="1:24" ht="14.5" x14ac:dyDescent="0.3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</row>
    <row r="602" spans="1:24" ht="14.5" x14ac:dyDescent="0.3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</row>
    <row r="603" spans="1:24" ht="14.5" x14ac:dyDescent="0.3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</row>
    <row r="604" spans="1:24" ht="14.5" x14ac:dyDescent="0.3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</row>
    <row r="605" spans="1:24" ht="14.5" x14ac:dyDescent="0.3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</row>
    <row r="606" spans="1:24" ht="14.5" x14ac:dyDescent="0.3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</row>
    <row r="607" spans="1:24" ht="14.5" x14ac:dyDescent="0.3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</row>
    <row r="608" spans="1:24" ht="14.5" x14ac:dyDescent="0.3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</row>
    <row r="609" spans="1:24" ht="14.5" x14ac:dyDescent="0.3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</row>
    <row r="610" spans="1:24" ht="14.5" x14ac:dyDescent="0.3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</row>
    <row r="611" spans="1:24" ht="14.5" x14ac:dyDescent="0.3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</row>
    <row r="612" spans="1:24" ht="14.5" x14ac:dyDescent="0.3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</row>
    <row r="613" spans="1:24" ht="14.5" x14ac:dyDescent="0.3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</row>
    <row r="614" spans="1:24" ht="14.5" x14ac:dyDescent="0.3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</row>
    <row r="615" spans="1:24" ht="14.5" x14ac:dyDescent="0.3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</row>
    <row r="616" spans="1:24" ht="14.5" x14ac:dyDescent="0.3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</row>
    <row r="617" spans="1:24" ht="14.5" x14ac:dyDescent="0.3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</row>
    <row r="618" spans="1:24" ht="14.5" x14ac:dyDescent="0.3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</row>
    <row r="619" spans="1:24" ht="14.5" x14ac:dyDescent="0.3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</row>
    <row r="620" spans="1:24" ht="14.5" x14ac:dyDescent="0.3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</row>
    <row r="621" spans="1:24" ht="14.5" x14ac:dyDescent="0.3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</row>
    <row r="622" spans="1:24" ht="14.5" x14ac:dyDescent="0.3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</row>
    <row r="623" spans="1:24" ht="14.5" x14ac:dyDescent="0.3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</row>
    <row r="624" spans="1:24" ht="14.5" x14ac:dyDescent="0.3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</row>
    <row r="625" spans="1:24" ht="14.5" x14ac:dyDescent="0.3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</row>
    <row r="626" spans="1:24" ht="14.5" x14ac:dyDescent="0.3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</row>
    <row r="627" spans="1:24" ht="14.5" x14ac:dyDescent="0.3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</row>
    <row r="628" spans="1:24" ht="14.5" x14ac:dyDescent="0.3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</row>
    <row r="629" spans="1:24" ht="14.5" x14ac:dyDescent="0.3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</row>
    <row r="630" spans="1:24" ht="14.5" x14ac:dyDescent="0.3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</row>
    <row r="631" spans="1:24" ht="14.5" x14ac:dyDescent="0.3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</row>
    <row r="632" spans="1:24" ht="14.5" x14ac:dyDescent="0.3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</row>
    <row r="633" spans="1:24" ht="14.5" x14ac:dyDescent="0.3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</row>
    <row r="634" spans="1:24" ht="14.5" x14ac:dyDescent="0.3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</row>
    <row r="635" spans="1:24" ht="14.5" x14ac:dyDescent="0.3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</row>
    <row r="636" spans="1:24" ht="14.5" x14ac:dyDescent="0.3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</row>
    <row r="637" spans="1:24" ht="14.5" x14ac:dyDescent="0.3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</row>
    <row r="638" spans="1:24" ht="14.5" x14ac:dyDescent="0.3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</row>
    <row r="639" spans="1:24" ht="14.5" x14ac:dyDescent="0.3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</row>
    <row r="640" spans="1:24" ht="14.5" x14ac:dyDescent="0.3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</row>
    <row r="641" spans="1:24" ht="14.5" x14ac:dyDescent="0.3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</row>
    <row r="642" spans="1:24" ht="14.5" x14ac:dyDescent="0.3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</row>
    <row r="643" spans="1:24" ht="14.5" x14ac:dyDescent="0.3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</row>
    <row r="644" spans="1:24" ht="14.5" x14ac:dyDescent="0.3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</row>
    <row r="645" spans="1:24" ht="14.5" x14ac:dyDescent="0.3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</row>
    <row r="646" spans="1:24" ht="14.5" x14ac:dyDescent="0.3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</row>
    <row r="647" spans="1:24" ht="14.5" x14ac:dyDescent="0.3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</row>
    <row r="648" spans="1:24" ht="14.5" x14ac:dyDescent="0.3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</row>
    <row r="649" spans="1:24" ht="14.5" x14ac:dyDescent="0.3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</row>
    <row r="650" spans="1:24" ht="14.5" x14ac:dyDescent="0.3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</row>
    <row r="651" spans="1:24" ht="14.5" x14ac:dyDescent="0.3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</row>
    <row r="652" spans="1:24" ht="14.5" x14ac:dyDescent="0.3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</row>
    <row r="653" spans="1:24" ht="14.5" x14ac:dyDescent="0.3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</row>
    <row r="654" spans="1:24" ht="14.5" x14ac:dyDescent="0.3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</row>
    <row r="655" spans="1:24" ht="14.5" x14ac:dyDescent="0.3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</row>
    <row r="656" spans="1:24" ht="14.5" x14ac:dyDescent="0.3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</row>
    <row r="657" spans="1:24" ht="14.5" x14ac:dyDescent="0.3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</row>
    <row r="658" spans="1:24" ht="14.5" x14ac:dyDescent="0.3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</row>
    <row r="659" spans="1:24" ht="14.5" x14ac:dyDescent="0.3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</row>
    <row r="660" spans="1:24" ht="14.5" x14ac:dyDescent="0.3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</row>
    <row r="661" spans="1:24" ht="14.5" x14ac:dyDescent="0.3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</row>
    <row r="662" spans="1:24" ht="14.5" x14ac:dyDescent="0.3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</row>
    <row r="663" spans="1:24" ht="14.5" x14ac:dyDescent="0.3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</row>
    <row r="664" spans="1:24" ht="14.5" x14ac:dyDescent="0.3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</row>
    <row r="665" spans="1:24" ht="14.5" x14ac:dyDescent="0.3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</row>
    <row r="666" spans="1:24" ht="14.5" x14ac:dyDescent="0.3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</row>
    <row r="667" spans="1:24" ht="14.5" x14ac:dyDescent="0.3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</row>
    <row r="668" spans="1:24" ht="14.5" x14ac:dyDescent="0.3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</row>
    <row r="669" spans="1:24" ht="14.5" x14ac:dyDescent="0.3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</row>
    <row r="670" spans="1:24" ht="14.5" x14ac:dyDescent="0.3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</row>
    <row r="671" spans="1:24" ht="14.5" x14ac:dyDescent="0.3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</row>
    <row r="672" spans="1:24" ht="14.5" x14ac:dyDescent="0.3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</row>
    <row r="673" spans="1:24" ht="14.5" x14ac:dyDescent="0.3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</row>
    <row r="674" spans="1:24" ht="14.5" x14ac:dyDescent="0.3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</row>
    <row r="675" spans="1:24" ht="14.5" x14ac:dyDescent="0.3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</row>
    <row r="676" spans="1:24" ht="14.5" x14ac:dyDescent="0.3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</row>
    <row r="677" spans="1:24" ht="14.5" x14ac:dyDescent="0.3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</row>
    <row r="678" spans="1:24" ht="14.5" x14ac:dyDescent="0.3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</row>
    <row r="679" spans="1:24" ht="14.5" x14ac:dyDescent="0.3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</row>
    <row r="680" spans="1:24" ht="14.5" x14ac:dyDescent="0.3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</row>
    <row r="681" spans="1:24" ht="14.5" x14ac:dyDescent="0.3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</row>
    <row r="682" spans="1:24" ht="14.5" x14ac:dyDescent="0.3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</row>
    <row r="683" spans="1:24" ht="14.5" x14ac:dyDescent="0.3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</row>
    <row r="684" spans="1:24" ht="14.5" x14ac:dyDescent="0.3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</row>
    <row r="685" spans="1:24" ht="14.5" x14ac:dyDescent="0.3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</row>
    <row r="686" spans="1:24" ht="14.5" x14ac:dyDescent="0.3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</row>
    <row r="687" spans="1:24" ht="14.5" x14ac:dyDescent="0.3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</row>
    <row r="688" spans="1:24" ht="14.5" x14ac:dyDescent="0.3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</row>
    <row r="689" spans="1:24" ht="14.5" x14ac:dyDescent="0.3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</row>
    <row r="690" spans="1:24" ht="14.5" x14ac:dyDescent="0.3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</row>
    <row r="691" spans="1:24" ht="14.5" x14ac:dyDescent="0.3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</row>
    <row r="692" spans="1:24" ht="14.5" x14ac:dyDescent="0.3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</row>
    <row r="693" spans="1:24" ht="14.5" x14ac:dyDescent="0.3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</row>
    <row r="694" spans="1:24" ht="14.5" x14ac:dyDescent="0.3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</row>
    <row r="695" spans="1:24" ht="14.5" x14ac:dyDescent="0.3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</row>
    <row r="696" spans="1:24" ht="14.5" x14ac:dyDescent="0.3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</row>
    <row r="697" spans="1:24" ht="14.5" x14ac:dyDescent="0.3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</row>
    <row r="698" spans="1:24" ht="14.5" x14ac:dyDescent="0.3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</row>
    <row r="699" spans="1:24" ht="14.5" x14ac:dyDescent="0.3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</row>
    <row r="700" spans="1:24" ht="14.5" x14ac:dyDescent="0.3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</row>
    <row r="701" spans="1:24" ht="14.5" x14ac:dyDescent="0.3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</row>
    <row r="702" spans="1:24" ht="14.5" x14ac:dyDescent="0.3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</row>
    <row r="703" spans="1:24" ht="14.5" x14ac:dyDescent="0.3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</row>
    <row r="704" spans="1:24" ht="14.5" x14ac:dyDescent="0.3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</row>
    <row r="705" spans="1:24" ht="14.5" x14ac:dyDescent="0.3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</row>
    <row r="706" spans="1:24" ht="14.5" x14ac:dyDescent="0.3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</row>
    <row r="707" spans="1:24" ht="14.5" x14ac:dyDescent="0.3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</row>
    <row r="708" spans="1:24" ht="14.5" x14ac:dyDescent="0.3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</row>
    <row r="709" spans="1:24" ht="14.5" x14ac:dyDescent="0.3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</row>
    <row r="710" spans="1:24" ht="14.5" x14ac:dyDescent="0.3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</row>
    <row r="711" spans="1:24" ht="14.5" x14ac:dyDescent="0.3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</row>
    <row r="712" spans="1:24" ht="14.5" x14ac:dyDescent="0.3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</row>
    <row r="713" spans="1:24" ht="14.5" x14ac:dyDescent="0.3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</row>
    <row r="714" spans="1:24" ht="14.5" x14ac:dyDescent="0.3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</row>
    <row r="715" spans="1:24" ht="14.5" x14ac:dyDescent="0.3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</row>
    <row r="716" spans="1:24" ht="14.5" x14ac:dyDescent="0.3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</row>
    <row r="717" spans="1:24" ht="14.5" x14ac:dyDescent="0.3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</row>
    <row r="718" spans="1:24" ht="14.5" x14ac:dyDescent="0.3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</row>
    <row r="719" spans="1:24" ht="14.5" x14ac:dyDescent="0.3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</row>
    <row r="720" spans="1:24" ht="14.5" x14ac:dyDescent="0.3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</row>
    <row r="721" spans="1:24" ht="14.5" x14ac:dyDescent="0.3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</row>
    <row r="722" spans="1:24" ht="14.5" x14ac:dyDescent="0.3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</row>
    <row r="723" spans="1:24" ht="14.5" x14ac:dyDescent="0.3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</row>
    <row r="724" spans="1:24" ht="14.5" x14ac:dyDescent="0.3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</row>
    <row r="725" spans="1:24" ht="14.5" x14ac:dyDescent="0.3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</row>
    <row r="726" spans="1:24" ht="14.5" x14ac:dyDescent="0.3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</row>
    <row r="727" spans="1:24" ht="14.5" x14ac:dyDescent="0.3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</row>
    <row r="728" spans="1:24" ht="14.5" x14ac:dyDescent="0.3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</row>
    <row r="729" spans="1:24" ht="14.5" x14ac:dyDescent="0.3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</row>
    <row r="730" spans="1:24" ht="14.5" x14ac:dyDescent="0.3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</row>
    <row r="731" spans="1:24" ht="14.5" x14ac:dyDescent="0.3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</row>
    <row r="732" spans="1:24" ht="14.5" x14ac:dyDescent="0.3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</row>
    <row r="733" spans="1:24" ht="14.5" x14ac:dyDescent="0.3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</row>
    <row r="734" spans="1:24" ht="14.5" x14ac:dyDescent="0.3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</row>
    <row r="735" spans="1:24" ht="14.5" x14ac:dyDescent="0.3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</row>
    <row r="736" spans="1:24" ht="14.5" x14ac:dyDescent="0.3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</row>
    <row r="737" spans="1:24" ht="14.5" x14ac:dyDescent="0.3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</row>
    <row r="738" spans="1:24" ht="14.5" x14ac:dyDescent="0.3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</row>
    <row r="739" spans="1:24" ht="14.5" x14ac:dyDescent="0.3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</row>
    <row r="740" spans="1:24" ht="14.5" x14ac:dyDescent="0.3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</row>
    <row r="741" spans="1:24" ht="14.5" x14ac:dyDescent="0.3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</row>
    <row r="742" spans="1:24" ht="14.5" x14ac:dyDescent="0.3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</row>
    <row r="743" spans="1:24" ht="14.5" x14ac:dyDescent="0.3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</row>
    <row r="744" spans="1:24" ht="14.5" x14ac:dyDescent="0.3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</row>
    <row r="745" spans="1:24" ht="14.5" x14ac:dyDescent="0.3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</row>
    <row r="746" spans="1:24" ht="14.5" x14ac:dyDescent="0.3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</row>
    <row r="747" spans="1:24" ht="14.5" x14ac:dyDescent="0.3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</row>
    <row r="748" spans="1:24" ht="14.5" x14ac:dyDescent="0.3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</row>
    <row r="749" spans="1:24" ht="14.5" x14ac:dyDescent="0.3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</row>
    <row r="750" spans="1:24" ht="14.5" x14ac:dyDescent="0.3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</row>
    <row r="751" spans="1:24" ht="14.5" x14ac:dyDescent="0.3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</row>
    <row r="752" spans="1:24" ht="14.5" x14ac:dyDescent="0.3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</row>
    <row r="753" spans="1:24" ht="14.5" x14ac:dyDescent="0.3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</row>
    <row r="754" spans="1:24" ht="14.5" x14ac:dyDescent="0.3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</row>
    <row r="755" spans="1:24" ht="14.5" x14ac:dyDescent="0.3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</row>
    <row r="756" spans="1:24" ht="14.5" x14ac:dyDescent="0.3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</row>
    <row r="757" spans="1:24" ht="14.5" x14ac:dyDescent="0.3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</row>
    <row r="758" spans="1:24" ht="14.5" x14ac:dyDescent="0.3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</row>
    <row r="759" spans="1:24" ht="14.5" x14ac:dyDescent="0.3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</row>
    <row r="760" spans="1:24" ht="14.5" x14ac:dyDescent="0.3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</row>
    <row r="761" spans="1:24" ht="14.5" x14ac:dyDescent="0.3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</row>
    <row r="762" spans="1:24" ht="14.5" x14ac:dyDescent="0.3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</row>
    <row r="763" spans="1:24" ht="14.5" x14ac:dyDescent="0.3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</row>
    <row r="764" spans="1:24" ht="14.5" x14ac:dyDescent="0.3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</row>
    <row r="765" spans="1:24" ht="14.5" x14ac:dyDescent="0.3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</row>
    <row r="766" spans="1:24" ht="14.5" x14ac:dyDescent="0.3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</row>
    <row r="767" spans="1:24" ht="14.5" x14ac:dyDescent="0.3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</row>
    <row r="768" spans="1:24" ht="14.5" x14ac:dyDescent="0.3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</row>
    <row r="769" spans="1:24" ht="14.5" x14ac:dyDescent="0.3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</row>
    <row r="770" spans="1:24" ht="14.5" x14ac:dyDescent="0.3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</row>
    <row r="771" spans="1:24" ht="14.5" x14ac:dyDescent="0.3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</row>
    <row r="772" spans="1:24" ht="14.5" x14ac:dyDescent="0.3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</row>
    <row r="773" spans="1:24" ht="14.5" x14ac:dyDescent="0.3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</row>
    <row r="774" spans="1:24" ht="14.5" x14ac:dyDescent="0.3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</row>
    <row r="775" spans="1:24" ht="14.5" x14ac:dyDescent="0.3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</row>
    <row r="776" spans="1:24" ht="14.5" x14ac:dyDescent="0.3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</row>
    <row r="777" spans="1:24" ht="14.5" x14ac:dyDescent="0.3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</row>
    <row r="778" spans="1:24" ht="14.5" x14ac:dyDescent="0.3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</row>
    <row r="779" spans="1:24" ht="14.5" x14ac:dyDescent="0.3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</row>
    <row r="780" spans="1:24" ht="14.5" x14ac:dyDescent="0.3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</row>
    <row r="781" spans="1:24" ht="14.5" x14ac:dyDescent="0.3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</row>
    <row r="782" spans="1:24" ht="14.5" x14ac:dyDescent="0.3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</row>
    <row r="783" spans="1:24" ht="14.5" x14ac:dyDescent="0.3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</row>
    <row r="784" spans="1:24" ht="14.5" x14ac:dyDescent="0.3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</row>
    <row r="785" spans="1:24" ht="14.5" x14ac:dyDescent="0.3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</row>
    <row r="786" spans="1:24" ht="14.5" x14ac:dyDescent="0.3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</row>
    <row r="787" spans="1:24" ht="14.5" x14ac:dyDescent="0.3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</row>
    <row r="788" spans="1:24" ht="14.5" x14ac:dyDescent="0.3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</row>
    <row r="789" spans="1:24" ht="14.5" x14ac:dyDescent="0.3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</row>
    <row r="790" spans="1:24" ht="14.5" x14ac:dyDescent="0.3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</row>
    <row r="791" spans="1:24" ht="14.5" x14ac:dyDescent="0.3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</row>
    <row r="792" spans="1:24" ht="14.5" x14ac:dyDescent="0.3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</row>
    <row r="793" spans="1:24" ht="14.5" x14ac:dyDescent="0.3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</row>
    <row r="794" spans="1:24" ht="14.5" x14ac:dyDescent="0.3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</row>
    <row r="795" spans="1:24" ht="14.5" x14ac:dyDescent="0.3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</row>
    <row r="796" spans="1:24" ht="14.5" x14ac:dyDescent="0.3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</row>
    <row r="797" spans="1:24" ht="14.5" x14ac:dyDescent="0.3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</row>
    <row r="798" spans="1:24" ht="14.5" x14ac:dyDescent="0.3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</row>
    <row r="799" spans="1:24" ht="14.5" x14ac:dyDescent="0.3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</row>
    <row r="800" spans="1:24" ht="14.5" x14ac:dyDescent="0.3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</row>
    <row r="801" spans="1:24" ht="14.5" x14ac:dyDescent="0.3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</row>
    <row r="802" spans="1:24" ht="14.5" x14ac:dyDescent="0.3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</row>
    <row r="803" spans="1:24" ht="14.5" x14ac:dyDescent="0.3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</row>
    <row r="804" spans="1:24" ht="14.5" x14ac:dyDescent="0.3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</row>
    <row r="805" spans="1:24" ht="14.5" x14ac:dyDescent="0.3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</row>
    <row r="806" spans="1:24" ht="14.5" x14ac:dyDescent="0.3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</row>
    <row r="807" spans="1:24" ht="14.5" x14ac:dyDescent="0.3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</row>
    <row r="808" spans="1:24" ht="14.5" x14ac:dyDescent="0.3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</row>
    <row r="809" spans="1:24" ht="14.5" x14ac:dyDescent="0.3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</row>
    <row r="810" spans="1:24" ht="14.5" x14ac:dyDescent="0.3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</row>
    <row r="811" spans="1:24" ht="14.5" x14ac:dyDescent="0.3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</row>
    <row r="812" spans="1:24" ht="14.5" x14ac:dyDescent="0.3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</row>
    <row r="813" spans="1:24" ht="14.5" x14ac:dyDescent="0.3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</row>
    <row r="814" spans="1:24" ht="14.5" x14ac:dyDescent="0.3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</row>
    <row r="815" spans="1:24" ht="14.5" x14ac:dyDescent="0.3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</row>
    <row r="816" spans="1:24" ht="14.5" x14ac:dyDescent="0.3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</row>
    <row r="817" spans="1:24" ht="14.5" x14ac:dyDescent="0.3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</row>
    <row r="818" spans="1:24" ht="14.5" x14ac:dyDescent="0.3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</row>
    <row r="819" spans="1:24" ht="14.5" x14ac:dyDescent="0.3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</row>
    <row r="820" spans="1:24" ht="14.5" x14ac:dyDescent="0.3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</row>
    <row r="821" spans="1:24" ht="14.5" x14ac:dyDescent="0.3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</row>
    <row r="822" spans="1:24" ht="14.5" x14ac:dyDescent="0.3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</row>
    <row r="823" spans="1:24" ht="14.5" x14ac:dyDescent="0.3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</row>
    <row r="824" spans="1:24" ht="14.5" x14ac:dyDescent="0.3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</row>
    <row r="825" spans="1:24" ht="14.5" x14ac:dyDescent="0.3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</row>
    <row r="826" spans="1:24" ht="14.5" x14ac:dyDescent="0.3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</row>
    <row r="827" spans="1:24" ht="14.5" x14ac:dyDescent="0.3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</row>
    <row r="828" spans="1:24" ht="14.5" x14ac:dyDescent="0.3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</row>
    <row r="829" spans="1:24" ht="14.5" x14ac:dyDescent="0.3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</row>
    <row r="830" spans="1:24" ht="14.5" x14ac:dyDescent="0.3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</row>
    <row r="831" spans="1:24" ht="14.5" x14ac:dyDescent="0.3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</row>
    <row r="832" spans="1:24" ht="14.5" x14ac:dyDescent="0.3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</row>
    <row r="833" spans="1:24" ht="14.5" x14ac:dyDescent="0.3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</row>
    <row r="834" spans="1:24" ht="14.5" x14ac:dyDescent="0.3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</row>
    <row r="835" spans="1:24" ht="14.5" x14ac:dyDescent="0.3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</row>
    <row r="836" spans="1:24" ht="14.5" x14ac:dyDescent="0.3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</row>
    <row r="837" spans="1:24" ht="14.5" x14ac:dyDescent="0.3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</row>
    <row r="838" spans="1:24" ht="14.5" x14ac:dyDescent="0.3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</row>
    <row r="839" spans="1:24" ht="14.5" x14ac:dyDescent="0.3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</row>
    <row r="840" spans="1:24" ht="14.5" x14ac:dyDescent="0.3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</row>
    <row r="841" spans="1:24" ht="14.5" x14ac:dyDescent="0.3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</row>
    <row r="842" spans="1:24" ht="14.5" x14ac:dyDescent="0.3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</row>
    <row r="843" spans="1:24" ht="14.5" x14ac:dyDescent="0.3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</row>
    <row r="844" spans="1:24" ht="14.5" x14ac:dyDescent="0.3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</row>
    <row r="845" spans="1:24" ht="14.5" x14ac:dyDescent="0.3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</row>
    <row r="846" spans="1:24" ht="14.5" x14ac:dyDescent="0.3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</row>
    <row r="847" spans="1:24" ht="14.5" x14ac:dyDescent="0.3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</row>
    <row r="848" spans="1:24" ht="14.5" x14ac:dyDescent="0.3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</row>
    <row r="849" spans="1:24" ht="14.5" x14ac:dyDescent="0.3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</row>
    <row r="850" spans="1:24" ht="14.5" x14ac:dyDescent="0.3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</row>
    <row r="851" spans="1:24" ht="14.5" x14ac:dyDescent="0.3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</row>
    <row r="852" spans="1:24" ht="14.5" x14ac:dyDescent="0.3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</row>
    <row r="853" spans="1:24" ht="14.5" x14ac:dyDescent="0.3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</row>
    <row r="854" spans="1:24" ht="14.5" x14ac:dyDescent="0.3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</row>
    <row r="855" spans="1:24" ht="14.5" x14ac:dyDescent="0.3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</row>
    <row r="856" spans="1:24" ht="14.5" x14ac:dyDescent="0.3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</row>
    <row r="857" spans="1:24" ht="14.5" x14ac:dyDescent="0.3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</row>
    <row r="858" spans="1:24" ht="14.5" x14ac:dyDescent="0.3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</row>
    <row r="859" spans="1:24" ht="14.5" x14ac:dyDescent="0.3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</row>
    <row r="860" spans="1:24" ht="14.5" x14ac:dyDescent="0.3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</row>
    <row r="861" spans="1:24" ht="14.5" x14ac:dyDescent="0.3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</row>
    <row r="862" spans="1:24" ht="14.5" x14ac:dyDescent="0.3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</row>
    <row r="863" spans="1:24" ht="14.5" x14ac:dyDescent="0.3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</row>
    <row r="864" spans="1:24" ht="14.5" x14ac:dyDescent="0.3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</row>
    <row r="865" spans="1:24" ht="14.5" x14ac:dyDescent="0.3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</row>
    <row r="866" spans="1:24" ht="14.5" x14ac:dyDescent="0.3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</row>
    <row r="867" spans="1:24" ht="14.5" x14ac:dyDescent="0.3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</row>
    <row r="868" spans="1:24" ht="14.5" x14ac:dyDescent="0.3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</row>
    <row r="869" spans="1:24" ht="14.5" x14ac:dyDescent="0.3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</row>
    <row r="870" spans="1:24" ht="14.5" x14ac:dyDescent="0.3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</row>
    <row r="871" spans="1:24" ht="14.5" x14ac:dyDescent="0.3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</row>
    <row r="872" spans="1:24" ht="14.5" x14ac:dyDescent="0.3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</row>
    <row r="873" spans="1:24" ht="14.5" x14ac:dyDescent="0.3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</row>
    <row r="874" spans="1:24" ht="14.5" x14ac:dyDescent="0.3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</row>
    <row r="875" spans="1:24" ht="14.5" x14ac:dyDescent="0.3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</row>
    <row r="876" spans="1:24" ht="14.5" x14ac:dyDescent="0.3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</row>
    <row r="877" spans="1:24" ht="14.5" x14ac:dyDescent="0.3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</row>
    <row r="878" spans="1:24" ht="14.5" x14ac:dyDescent="0.3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</row>
    <row r="879" spans="1:24" ht="14.5" x14ac:dyDescent="0.3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</row>
    <row r="880" spans="1:24" ht="14.5" x14ac:dyDescent="0.3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</row>
    <row r="881" spans="1:24" ht="14.5" x14ac:dyDescent="0.3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</row>
    <row r="882" spans="1:24" ht="14.5" x14ac:dyDescent="0.3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</row>
    <row r="883" spans="1:24" ht="14.5" x14ac:dyDescent="0.3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</row>
    <row r="884" spans="1:24" ht="14.5" x14ac:dyDescent="0.3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</row>
    <row r="885" spans="1:24" ht="14.5" x14ac:dyDescent="0.3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</row>
    <row r="886" spans="1:24" ht="14.5" x14ac:dyDescent="0.3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</row>
    <row r="887" spans="1:24" ht="14.5" x14ac:dyDescent="0.3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</row>
    <row r="888" spans="1:24" ht="14.5" x14ac:dyDescent="0.3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</row>
    <row r="889" spans="1:24" ht="14.5" x14ac:dyDescent="0.3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</row>
    <row r="890" spans="1:24" ht="14.5" x14ac:dyDescent="0.3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</row>
    <row r="891" spans="1:24" ht="14.5" x14ac:dyDescent="0.3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</row>
    <row r="892" spans="1:24" ht="14.5" x14ac:dyDescent="0.3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</row>
    <row r="893" spans="1:24" ht="14.5" x14ac:dyDescent="0.3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</row>
    <row r="894" spans="1:24" ht="14.5" x14ac:dyDescent="0.3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</row>
    <row r="895" spans="1:24" ht="14.5" x14ac:dyDescent="0.3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</row>
    <row r="896" spans="1:24" ht="14.5" x14ac:dyDescent="0.3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</row>
    <row r="897" spans="1:24" ht="14.5" x14ac:dyDescent="0.3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</row>
    <row r="898" spans="1:24" ht="14.5" x14ac:dyDescent="0.3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</row>
    <row r="899" spans="1:24" ht="14.5" x14ac:dyDescent="0.3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</row>
    <row r="900" spans="1:24" ht="14.5" x14ac:dyDescent="0.3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</row>
    <row r="901" spans="1:24" ht="14.5" x14ac:dyDescent="0.3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</row>
    <row r="902" spans="1:24" ht="14.5" x14ac:dyDescent="0.3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</row>
    <row r="903" spans="1:24" ht="14.5" x14ac:dyDescent="0.3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</row>
    <row r="904" spans="1:24" ht="14.5" x14ac:dyDescent="0.3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</row>
    <row r="905" spans="1:24" ht="14.5" x14ac:dyDescent="0.3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</row>
    <row r="906" spans="1:24" ht="14.5" x14ac:dyDescent="0.3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</row>
    <row r="907" spans="1:24" ht="14.5" x14ac:dyDescent="0.3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</row>
    <row r="908" spans="1:24" ht="14.5" x14ac:dyDescent="0.3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</row>
    <row r="909" spans="1:24" ht="14.5" x14ac:dyDescent="0.3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</row>
    <row r="910" spans="1:24" ht="14.5" x14ac:dyDescent="0.3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</row>
    <row r="911" spans="1:24" ht="14.5" x14ac:dyDescent="0.3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</row>
    <row r="912" spans="1:24" ht="14.5" x14ac:dyDescent="0.3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</row>
    <row r="913" spans="1:24" ht="14.5" x14ac:dyDescent="0.3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</row>
    <row r="914" spans="1:24" ht="14.5" x14ac:dyDescent="0.3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</row>
    <row r="915" spans="1:24" ht="14.5" x14ac:dyDescent="0.3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</row>
    <row r="916" spans="1:24" ht="14.5" x14ac:dyDescent="0.3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</row>
    <row r="917" spans="1:24" ht="14.5" x14ac:dyDescent="0.3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</row>
    <row r="918" spans="1:24" ht="14.5" x14ac:dyDescent="0.3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</row>
    <row r="919" spans="1:24" ht="14.5" x14ac:dyDescent="0.3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</row>
    <row r="920" spans="1:24" ht="14.5" x14ac:dyDescent="0.3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</row>
    <row r="921" spans="1:24" ht="14.5" x14ac:dyDescent="0.3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</row>
    <row r="922" spans="1:24" ht="14.5" x14ac:dyDescent="0.3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</row>
    <row r="923" spans="1:24" ht="14.5" x14ac:dyDescent="0.3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</row>
    <row r="924" spans="1:24" ht="14.5" x14ac:dyDescent="0.3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</row>
    <row r="925" spans="1:24" ht="14.5" x14ac:dyDescent="0.3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</row>
    <row r="926" spans="1:24" ht="14.5" x14ac:dyDescent="0.3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</row>
    <row r="927" spans="1:24" ht="14.5" x14ac:dyDescent="0.3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</row>
    <row r="928" spans="1:24" ht="14.5" x14ac:dyDescent="0.3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</row>
    <row r="929" spans="1:24" ht="14.5" x14ac:dyDescent="0.3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</row>
    <row r="930" spans="1:24" ht="14.5" x14ac:dyDescent="0.3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</row>
    <row r="931" spans="1:24" ht="14.5" x14ac:dyDescent="0.3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</row>
    <row r="932" spans="1:24" ht="14.5" x14ac:dyDescent="0.3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</row>
    <row r="933" spans="1:24" ht="14.5" x14ac:dyDescent="0.3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</row>
    <row r="934" spans="1:24" ht="14.5" x14ac:dyDescent="0.3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</row>
    <row r="935" spans="1:24" ht="14.5" x14ac:dyDescent="0.3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</row>
    <row r="936" spans="1:24" ht="14.5" x14ac:dyDescent="0.3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</row>
    <row r="937" spans="1:24" ht="14.5" x14ac:dyDescent="0.3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</row>
    <row r="938" spans="1:24" ht="14.5" x14ac:dyDescent="0.3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</row>
    <row r="939" spans="1:24" ht="14.5" x14ac:dyDescent="0.3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</row>
    <row r="940" spans="1:24" ht="14.5" x14ac:dyDescent="0.3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</row>
    <row r="941" spans="1:24" ht="14.5" x14ac:dyDescent="0.3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</row>
    <row r="942" spans="1:24" ht="14.5" x14ac:dyDescent="0.3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</row>
    <row r="943" spans="1:24" ht="14.5" x14ac:dyDescent="0.35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</row>
    <row r="944" spans="1:24" ht="14.5" x14ac:dyDescent="0.35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</row>
    <row r="945" spans="1:24" ht="14.5" x14ac:dyDescent="0.35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</row>
    <row r="946" spans="1:24" ht="14.5" x14ac:dyDescent="0.35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</row>
    <row r="947" spans="1:24" ht="14.5" x14ac:dyDescent="0.35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</row>
    <row r="948" spans="1:24" ht="14.5" x14ac:dyDescent="0.35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</row>
    <row r="949" spans="1:24" ht="14.5" x14ac:dyDescent="0.35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</row>
    <row r="950" spans="1:24" ht="14.5" x14ac:dyDescent="0.35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</row>
    <row r="951" spans="1:24" ht="14.5" x14ac:dyDescent="0.35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</row>
    <row r="952" spans="1:24" ht="14.5" x14ac:dyDescent="0.35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</row>
    <row r="953" spans="1:24" ht="14.5" x14ac:dyDescent="0.35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</row>
    <row r="954" spans="1:24" ht="14.5" x14ac:dyDescent="0.35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</row>
    <row r="955" spans="1:24" ht="14.5" x14ac:dyDescent="0.35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</row>
    <row r="956" spans="1:24" ht="14.5" x14ac:dyDescent="0.35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</row>
    <row r="957" spans="1:24" ht="14.5" x14ac:dyDescent="0.35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</row>
    <row r="958" spans="1:24" ht="14.5" x14ac:dyDescent="0.35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</row>
    <row r="959" spans="1:24" ht="14.5" x14ac:dyDescent="0.35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</row>
    <row r="960" spans="1:24" ht="14.5" x14ac:dyDescent="0.35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</row>
    <row r="961" spans="1:24" ht="14.5" x14ac:dyDescent="0.35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</row>
    <row r="962" spans="1:24" ht="14.5" x14ac:dyDescent="0.35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</row>
    <row r="963" spans="1:24" ht="14.5" x14ac:dyDescent="0.35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</row>
    <row r="964" spans="1:24" ht="14.5" x14ac:dyDescent="0.35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</row>
    <row r="965" spans="1:24" ht="14.5" x14ac:dyDescent="0.35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</row>
    <row r="966" spans="1:24" ht="14.5" x14ac:dyDescent="0.35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</row>
    <row r="967" spans="1:24" ht="14.5" x14ac:dyDescent="0.35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</row>
    <row r="968" spans="1:24" ht="14.5" x14ac:dyDescent="0.35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</row>
    <row r="969" spans="1:24" ht="14.5" x14ac:dyDescent="0.35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</row>
    <row r="970" spans="1:24" ht="14.5" x14ac:dyDescent="0.35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</row>
    <row r="971" spans="1:24" ht="14.5" x14ac:dyDescent="0.35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</row>
    <row r="972" spans="1:24" ht="14.5" x14ac:dyDescent="0.35">
      <c r="A972" s="72"/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</row>
    <row r="973" spans="1:24" ht="14.5" x14ac:dyDescent="0.35">
      <c r="A973" s="72"/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</row>
    <row r="974" spans="1:24" ht="14.5" x14ac:dyDescent="0.35">
      <c r="A974" s="72"/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</row>
    <row r="975" spans="1:24" ht="14.5" x14ac:dyDescent="0.35">
      <c r="A975" s="72"/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</row>
    <row r="976" spans="1:24" ht="14.5" x14ac:dyDescent="0.35">
      <c r="A976" s="72"/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</row>
    <row r="977" spans="1:24" ht="14.5" x14ac:dyDescent="0.35">
      <c r="A977" s="72"/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</row>
    <row r="978" spans="1:24" ht="14.5" x14ac:dyDescent="0.35">
      <c r="A978" s="72"/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</row>
    <row r="979" spans="1:24" ht="14.5" x14ac:dyDescent="0.35">
      <c r="A979" s="72"/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</row>
    <row r="980" spans="1:24" ht="14.5" x14ac:dyDescent="0.35">
      <c r="A980" s="72"/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</row>
    <row r="981" spans="1:24" ht="14.5" x14ac:dyDescent="0.35">
      <c r="A981" s="72"/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</row>
    <row r="982" spans="1:24" ht="14.5" x14ac:dyDescent="0.35">
      <c r="A982" s="72"/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</row>
    <row r="983" spans="1:24" ht="14.5" x14ac:dyDescent="0.35">
      <c r="A983" s="72"/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</row>
    <row r="984" spans="1:24" ht="14.5" x14ac:dyDescent="0.35">
      <c r="A984" s="72"/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</row>
    <row r="985" spans="1:24" ht="14.5" x14ac:dyDescent="0.35">
      <c r="A985" s="72"/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</row>
    <row r="986" spans="1:24" ht="14.5" x14ac:dyDescent="0.35">
      <c r="A986" s="72"/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</row>
    <row r="987" spans="1:24" ht="14.5" x14ac:dyDescent="0.35">
      <c r="A987" s="72"/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</row>
    <row r="988" spans="1:24" ht="14.5" x14ac:dyDescent="0.35">
      <c r="A988" s="72"/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</row>
    <row r="989" spans="1:24" ht="14.5" x14ac:dyDescent="0.35">
      <c r="A989" s="72"/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</row>
    <row r="990" spans="1:24" ht="14.5" x14ac:dyDescent="0.35">
      <c r="A990" s="72"/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</row>
    <row r="991" spans="1:24" ht="14.5" x14ac:dyDescent="0.35">
      <c r="A991" s="72"/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</row>
    <row r="992" spans="1:24" ht="14.5" x14ac:dyDescent="0.35">
      <c r="A992" s="72"/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</row>
    <row r="993" spans="1:24" ht="14.5" x14ac:dyDescent="0.35">
      <c r="A993" s="72"/>
      <c r="B993" s="72"/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</row>
    <row r="994" spans="1:24" ht="14.5" x14ac:dyDescent="0.35">
      <c r="A994" s="72"/>
      <c r="B994" s="72"/>
      <c r="C994" s="72"/>
      <c r="D994" s="72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</row>
  </sheetData>
  <sheetProtection algorithmName="SHA-512" hashValue="nlkriAyZA0Y9Fr21UlMxmcczQmpNXgQAW7BKupeR73LVphDz+bzn0Ocb0b/U5QtlrJcjMI/bQ/Umw52dOSiwyQ==" saltValue="5YEPgzZmZyHxfuG9bcsmwA==" spinCount="100000" sheet="1" objects="1" scenarios="1"/>
  <customSheetViews>
    <customSheetView guid="{BE76FD70-CA4C-4303-ADB2-BCDE1C445427}" showGridLines="0" fitToPage="1">
      <selection activeCell="E14" sqref="E14"/>
      <pageMargins left="0.7" right="0.7" top="0.75" bottom="0.75" header="0.3" footer="0.3"/>
      <pageSetup paperSize="9" scale="42" fitToHeight="0" orientation="landscape" r:id="rId1"/>
    </customSheetView>
    <customSheetView guid="{B8CD8764-8103-4BA7-A294-F5FED5EA74ED}" showGridLines="0">
      <selection activeCell="B12" sqref="B12"/>
      <pageMargins left="0.7" right="0.7" top="0.75" bottom="0.75" header="0.3" footer="0.3"/>
    </customSheetView>
    <customSheetView guid="{CF50DB9B-0F8D-41A5-9576-F9345942CE97}" showGridLines="0">
      <selection activeCell="B12" sqref="B12"/>
      <pageMargins left="0.7" right="0.7" top="0.75" bottom="0.75" header="0.3" footer="0.3"/>
    </customSheetView>
    <customSheetView guid="{845F3A43-EF96-4057-9777-D2F2301CC149}" showPageBreaks="1" showGridLines="0" fitToPage="1">
      <selection activeCell="E14" sqref="E14"/>
      <pageMargins left="0.7" right="0.7" top="0.75" bottom="0.75" header="0.3" footer="0.3"/>
      <pageSetup paperSize="9" scale="42" fitToHeight="0" orientation="landscape" r:id="rId2"/>
    </customSheetView>
  </customSheetViews>
  <mergeCells count="1">
    <mergeCell ref="A1:B1"/>
  </mergeCells>
  <pageMargins left="0.7" right="0.7" top="0.75" bottom="0.75" header="0.3" footer="0.3"/>
  <pageSetup paperSize="9" scale="42" fitToHeight="0" orientation="landscape" r:id="rId3"/>
  <drawing r:id="rId4"/>
  <legacy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17"/>
  <dimension ref="A1:O1002"/>
  <sheetViews>
    <sheetView workbookViewId="0"/>
  </sheetViews>
  <sheetFormatPr baseColWidth="10" defaultColWidth="17.26953125" defaultRowHeight="15" customHeight="1" x14ac:dyDescent="0.25"/>
  <cols>
    <col min="1" max="1" width="44" customWidth="1"/>
    <col min="2" max="2" width="38.54296875" customWidth="1"/>
    <col min="3" max="8" width="10" customWidth="1"/>
    <col min="9" max="9" width="10" style="153" customWidth="1"/>
    <col min="10" max="10" width="10" style="154" customWidth="1"/>
    <col min="11" max="11" width="10" style="115" customWidth="1"/>
    <col min="12" max="12" width="10" customWidth="1"/>
    <col min="13" max="13" width="10" style="115" customWidth="1"/>
    <col min="14" max="14" width="114.1796875" bestFit="1" customWidth="1"/>
    <col min="15" max="30" width="10" customWidth="1"/>
  </cols>
  <sheetData>
    <row r="1" spans="1:14" ht="12.75" customHeight="1" x14ac:dyDescent="0.3">
      <c r="A1" s="30" t="s">
        <v>170</v>
      </c>
      <c r="B1" s="30" t="s">
        <v>171</v>
      </c>
      <c r="C1" s="30">
        <v>2014</v>
      </c>
      <c r="D1" s="30"/>
      <c r="E1" s="30">
        <v>2015</v>
      </c>
      <c r="F1" s="30"/>
      <c r="G1" s="30">
        <v>2016</v>
      </c>
      <c r="H1" s="146"/>
      <c r="I1" s="149">
        <v>2017</v>
      </c>
      <c r="J1" s="150"/>
      <c r="K1" s="147"/>
      <c r="L1" s="30">
        <v>2018</v>
      </c>
      <c r="M1" s="30">
        <v>2019</v>
      </c>
      <c r="N1" s="30" t="s">
        <v>172</v>
      </c>
    </row>
    <row r="2" spans="1:14" ht="12.75" customHeight="1" x14ac:dyDescent="0.25">
      <c r="A2" s="31" t="s">
        <v>4</v>
      </c>
      <c r="B2" s="31" t="s">
        <v>69</v>
      </c>
      <c r="C2" s="74">
        <v>11.59</v>
      </c>
      <c r="D2" s="74">
        <f>E2-C2</f>
        <v>0.32000000000000028</v>
      </c>
      <c r="E2" s="74">
        <v>11.91</v>
      </c>
      <c r="F2" s="74"/>
      <c r="G2" s="74">
        <v>11.91</v>
      </c>
      <c r="H2" s="87"/>
      <c r="I2" s="151"/>
      <c r="J2" s="152"/>
      <c r="K2" s="148"/>
      <c r="L2" s="74">
        <v>12.45</v>
      </c>
      <c r="M2" s="74"/>
      <c r="N2" s="74" t="s">
        <v>339</v>
      </c>
    </row>
    <row r="3" spans="1:14" ht="15" customHeight="1" x14ac:dyDescent="0.35">
      <c r="A3" s="31" t="s">
        <v>70</v>
      </c>
      <c r="B3" s="32" t="s">
        <v>174</v>
      </c>
      <c r="C3" s="74"/>
      <c r="D3" s="74"/>
      <c r="E3" s="74"/>
      <c r="F3" s="74"/>
      <c r="G3" s="74">
        <v>22</v>
      </c>
      <c r="H3" s="87"/>
      <c r="I3" s="151"/>
      <c r="J3" s="152"/>
      <c r="K3" s="148"/>
      <c r="L3" s="74">
        <v>22</v>
      </c>
      <c r="M3" s="74"/>
      <c r="N3" s="74"/>
    </row>
    <row r="4" spans="1:14" ht="15" customHeight="1" x14ac:dyDescent="0.35">
      <c r="A4" s="31" t="s">
        <v>70</v>
      </c>
      <c r="B4" s="32" t="s">
        <v>175</v>
      </c>
      <c r="C4" s="74"/>
      <c r="D4" s="74"/>
      <c r="E4" s="74"/>
      <c r="F4" s="74"/>
      <c r="G4" s="74">
        <v>18</v>
      </c>
      <c r="H4" s="87"/>
      <c r="I4" s="151"/>
      <c r="J4" s="152"/>
      <c r="K4" s="148"/>
      <c r="L4" s="74">
        <v>18</v>
      </c>
      <c r="M4" s="74"/>
      <c r="N4" s="74"/>
    </row>
    <row r="5" spans="1:14" ht="12.75" customHeight="1" x14ac:dyDescent="0.25">
      <c r="A5" s="31" t="s">
        <v>71</v>
      </c>
      <c r="B5" s="31" t="s">
        <v>72</v>
      </c>
      <c r="C5" s="74">
        <v>6.3</v>
      </c>
      <c r="D5" s="74">
        <f>E5-C5</f>
        <v>0.20000000000000018</v>
      </c>
      <c r="E5" s="74">
        <v>6.5</v>
      </c>
      <c r="F5" s="74"/>
      <c r="G5" s="74">
        <v>6.5</v>
      </c>
      <c r="H5" s="87"/>
      <c r="I5" s="151"/>
      <c r="J5" s="152"/>
      <c r="K5" s="148"/>
      <c r="L5" s="74">
        <v>6.7</v>
      </c>
      <c r="M5" s="74"/>
      <c r="N5" s="74" t="s">
        <v>173</v>
      </c>
    </row>
    <row r="6" spans="1:14" ht="12.75" customHeight="1" x14ac:dyDescent="0.25">
      <c r="A6" s="31" t="s">
        <v>73</v>
      </c>
      <c r="B6" s="31" t="s">
        <v>74</v>
      </c>
      <c r="C6" s="74">
        <v>95.6</v>
      </c>
      <c r="D6" s="74">
        <f>E6-C6</f>
        <v>2.8700000000000045</v>
      </c>
      <c r="E6" s="74">
        <v>98.47</v>
      </c>
      <c r="F6" s="74"/>
      <c r="G6" s="74">
        <v>98.47</v>
      </c>
      <c r="H6" s="87"/>
      <c r="I6" s="151"/>
      <c r="J6" s="152"/>
      <c r="K6" s="148"/>
      <c r="L6" s="74">
        <f>G6+D6</f>
        <v>101.34</v>
      </c>
      <c r="M6" s="74"/>
      <c r="N6" s="74" t="s">
        <v>173</v>
      </c>
    </row>
    <row r="7" spans="1:14" ht="12.75" customHeight="1" x14ac:dyDescent="0.25">
      <c r="A7" s="31" t="s">
        <v>75</v>
      </c>
      <c r="B7" s="31" t="s">
        <v>176</v>
      </c>
      <c r="C7" s="74">
        <v>120</v>
      </c>
      <c r="D7" s="74"/>
      <c r="E7" s="74">
        <v>120</v>
      </c>
      <c r="F7" s="74"/>
      <c r="G7" s="74">
        <v>80</v>
      </c>
      <c r="H7" s="87"/>
      <c r="I7" s="151"/>
      <c r="J7" s="152"/>
      <c r="K7" s="148"/>
      <c r="L7" s="74">
        <v>80</v>
      </c>
      <c r="M7" s="74"/>
      <c r="N7" s="74"/>
    </row>
    <row r="8" spans="1:14" ht="12.75" customHeight="1" x14ac:dyDescent="0.25">
      <c r="A8" s="31" t="s">
        <v>76</v>
      </c>
      <c r="B8" s="31" t="s">
        <v>177</v>
      </c>
      <c r="C8" s="74">
        <v>100</v>
      </c>
      <c r="D8" s="74"/>
      <c r="E8" s="74">
        <v>100</v>
      </c>
      <c r="F8" s="74"/>
      <c r="G8" s="74">
        <v>100</v>
      </c>
      <c r="H8" s="87"/>
      <c r="I8" s="151"/>
      <c r="J8" s="152"/>
      <c r="K8" s="148"/>
      <c r="L8" s="74">
        <v>100</v>
      </c>
      <c r="M8" s="74"/>
      <c r="N8" s="74"/>
    </row>
    <row r="9" spans="1:14" ht="12.75" customHeight="1" x14ac:dyDescent="0.25">
      <c r="A9" s="31" t="s">
        <v>77</v>
      </c>
      <c r="B9" s="31" t="s">
        <v>78</v>
      </c>
      <c r="C9" s="74">
        <v>50</v>
      </c>
      <c r="D9" s="74"/>
      <c r="E9" s="74">
        <v>50</v>
      </c>
      <c r="F9" s="74"/>
      <c r="G9" s="74">
        <v>50</v>
      </c>
      <c r="H9" s="87"/>
      <c r="I9" s="151"/>
      <c r="J9" s="152"/>
      <c r="K9" s="148"/>
      <c r="L9" s="74">
        <v>50</v>
      </c>
      <c r="M9" s="74"/>
      <c r="N9" s="74"/>
    </row>
    <row r="10" spans="1:14" ht="12.75" customHeight="1" x14ac:dyDescent="0.25">
      <c r="A10" s="31" t="s">
        <v>178</v>
      </c>
      <c r="B10" s="74"/>
      <c r="C10" s="74">
        <v>10.4</v>
      </c>
      <c r="D10" s="74"/>
      <c r="E10" s="74">
        <v>12.3</v>
      </c>
      <c r="F10" s="74"/>
      <c r="G10" s="74">
        <v>11.7</v>
      </c>
      <c r="H10" s="87"/>
      <c r="I10" s="151"/>
      <c r="J10" s="152"/>
      <c r="K10" s="148"/>
      <c r="L10" s="75">
        <f>(C10+E10+G10)/3</f>
        <v>11.466666666666669</v>
      </c>
      <c r="M10" s="75"/>
      <c r="N10" s="74"/>
    </row>
    <row r="11" spans="1:14" ht="12.75" customHeight="1" x14ac:dyDescent="0.25">
      <c r="A11" s="76" t="s">
        <v>179</v>
      </c>
      <c r="B11" s="77">
        <v>1.05</v>
      </c>
      <c r="C11" s="71"/>
      <c r="D11" s="71"/>
      <c r="E11" s="71"/>
      <c r="F11" s="71"/>
      <c r="G11" s="71"/>
      <c r="H11" s="71"/>
      <c r="L11" s="71"/>
      <c r="N11" s="76"/>
    </row>
    <row r="12" spans="1:14" ht="12.75" customHeight="1" x14ac:dyDescent="0.25">
      <c r="A12" s="76"/>
      <c r="B12" s="76"/>
      <c r="C12" s="71"/>
      <c r="D12" s="71"/>
      <c r="E12" s="71"/>
      <c r="F12" s="71"/>
      <c r="G12" s="71"/>
      <c r="H12" s="76" t="s">
        <v>180</v>
      </c>
      <c r="I12" s="155"/>
      <c r="J12" s="126"/>
      <c r="K12" s="76"/>
      <c r="L12" s="71"/>
      <c r="N12" s="76"/>
    </row>
    <row r="13" spans="1:14" ht="12.75" customHeight="1" x14ac:dyDescent="0.25">
      <c r="A13" s="31" t="s">
        <v>79</v>
      </c>
      <c r="B13" s="31" t="s">
        <v>80</v>
      </c>
      <c r="C13" s="74">
        <v>150</v>
      </c>
      <c r="D13" s="74"/>
      <c r="E13" s="74">
        <v>150</v>
      </c>
      <c r="F13" s="74"/>
      <c r="G13" s="33">
        <v>600</v>
      </c>
      <c r="H13" s="87">
        <f t="shared" ref="H13:H25" si="0">G13*$B$11</f>
        <v>630</v>
      </c>
      <c r="I13" s="151"/>
      <c r="J13" s="152"/>
      <c r="K13" s="148"/>
      <c r="L13" s="74">
        <f>G13*$B$11</f>
        <v>630</v>
      </c>
      <c r="M13" s="74"/>
      <c r="N13" s="78" t="s">
        <v>181</v>
      </c>
    </row>
    <row r="14" spans="1:14" ht="12.75" customHeight="1" x14ac:dyDescent="0.25">
      <c r="A14" s="31" t="s">
        <v>81</v>
      </c>
      <c r="B14" s="31" t="s">
        <v>80</v>
      </c>
      <c r="C14" s="74">
        <v>100</v>
      </c>
      <c r="D14" s="74"/>
      <c r="E14" s="74">
        <v>100</v>
      </c>
      <c r="F14" s="74"/>
      <c r="G14" s="33">
        <v>0</v>
      </c>
      <c r="H14" s="87">
        <f t="shared" si="0"/>
        <v>0</v>
      </c>
      <c r="I14" s="151"/>
      <c r="J14" s="152"/>
      <c r="K14" s="148"/>
      <c r="L14" s="74">
        <f>G14*$B$11</f>
        <v>0</v>
      </c>
      <c r="M14" s="74"/>
      <c r="N14" s="74" t="s">
        <v>318</v>
      </c>
    </row>
    <row r="15" spans="1:14" ht="12.75" customHeight="1" x14ac:dyDescent="0.25">
      <c r="A15" s="31" t="s">
        <v>82</v>
      </c>
      <c r="B15" s="31" t="s">
        <v>80</v>
      </c>
      <c r="C15" s="74">
        <v>500</v>
      </c>
      <c r="D15" s="74"/>
      <c r="E15" s="74">
        <v>500</v>
      </c>
      <c r="F15" s="74"/>
      <c r="G15" s="33">
        <v>600</v>
      </c>
      <c r="H15" s="87">
        <f t="shared" si="0"/>
        <v>630</v>
      </c>
      <c r="I15" s="151"/>
      <c r="J15" s="152"/>
      <c r="K15" s="148"/>
      <c r="L15" s="74">
        <v>500</v>
      </c>
      <c r="M15" s="74"/>
      <c r="N15" s="78" t="s">
        <v>182</v>
      </c>
    </row>
    <row r="16" spans="1:14" ht="12.75" customHeight="1" x14ac:dyDescent="0.25">
      <c r="A16" s="31" t="s">
        <v>83</v>
      </c>
      <c r="B16" s="31" t="s">
        <v>84</v>
      </c>
      <c r="C16" s="74">
        <v>300</v>
      </c>
      <c r="D16" s="74"/>
      <c r="E16" s="74">
        <v>550</v>
      </c>
      <c r="F16" s="74"/>
      <c r="G16" s="33">
        <v>550</v>
      </c>
      <c r="H16" s="87">
        <f t="shared" si="0"/>
        <v>577.5</v>
      </c>
      <c r="I16" s="151"/>
      <c r="J16" s="152"/>
      <c r="K16" s="148"/>
      <c r="L16" s="74">
        <v>580</v>
      </c>
      <c r="M16" s="74"/>
      <c r="N16" s="74" t="s">
        <v>183</v>
      </c>
    </row>
    <row r="17" spans="1:15" ht="12.75" customHeight="1" x14ac:dyDescent="0.25">
      <c r="A17" s="31" t="s">
        <v>85</v>
      </c>
      <c r="B17" s="31" t="s">
        <v>86</v>
      </c>
      <c r="C17" s="74">
        <v>600</v>
      </c>
      <c r="D17" s="74"/>
      <c r="E17" s="74">
        <v>700</v>
      </c>
      <c r="F17" s="74"/>
      <c r="G17" s="33">
        <v>700</v>
      </c>
      <c r="H17" s="87">
        <f t="shared" si="0"/>
        <v>735</v>
      </c>
      <c r="I17" s="151"/>
      <c r="J17" s="152"/>
      <c r="K17" s="148"/>
      <c r="L17" s="74">
        <f>G17*$B$11</f>
        <v>735</v>
      </c>
      <c r="M17" s="74"/>
      <c r="N17" s="74"/>
      <c r="O17" s="71"/>
    </row>
    <row r="18" spans="1:15" ht="12.75" customHeight="1" x14ac:dyDescent="0.25">
      <c r="A18" s="31" t="s">
        <v>87</v>
      </c>
      <c r="B18" s="31" t="s">
        <v>84</v>
      </c>
      <c r="C18" s="74">
        <v>300</v>
      </c>
      <c r="D18" s="74"/>
      <c r="E18" s="74">
        <v>550</v>
      </c>
      <c r="F18" s="74"/>
      <c r="G18" s="33">
        <v>550</v>
      </c>
      <c r="H18" s="87">
        <f t="shared" si="0"/>
        <v>577.5</v>
      </c>
      <c r="I18" s="151"/>
      <c r="J18" s="152"/>
      <c r="K18" s="148"/>
      <c r="L18" s="74">
        <v>750</v>
      </c>
      <c r="M18" s="74"/>
      <c r="N18" s="78" t="s">
        <v>184</v>
      </c>
      <c r="O18" s="71"/>
    </row>
    <row r="19" spans="1:15" ht="12.75" customHeight="1" x14ac:dyDescent="0.25">
      <c r="A19" s="31" t="s">
        <v>88</v>
      </c>
      <c r="B19" s="31" t="s">
        <v>84</v>
      </c>
      <c r="C19" s="74">
        <v>600</v>
      </c>
      <c r="D19" s="74"/>
      <c r="E19" s="74">
        <v>750</v>
      </c>
      <c r="F19" s="74"/>
      <c r="G19" s="33">
        <v>750</v>
      </c>
      <c r="H19" s="87">
        <f t="shared" si="0"/>
        <v>787.5</v>
      </c>
      <c r="I19" s="151"/>
      <c r="J19" s="152"/>
      <c r="K19" s="148"/>
      <c r="L19" s="74">
        <v>790</v>
      </c>
      <c r="M19" s="74"/>
      <c r="N19" s="74"/>
      <c r="O19" s="71"/>
    </row>
    <row r="20" spans="1:15" ht="25.5" customHeight="1" x14ac:dyDescent="0.25">
      <c r="A20" s="31" t="s">
        <v>89</v>
      </c>
      <c r="B20" s="31" t="s">
        <v>84</v>
      </c>
      <c r="C20" s="74">
        <v>300</v>
      </c>
      <c r="D20" s="74"/>
      <c r="E20" s="74">
        <v>550</v>
      </c>
      <c r="F20" s="74"/>
      <c r="G20" s="33">
        <v>350</v>
      </c>
      <c r="H20" s="87">
        <f t="shared" si="0"/>
        <v>367.5</v>
      </c>
      <c r="I20" s="151"/>
      <c r="J20" s="152"/>
      <c r="K20" s="148"/>
      <c r="L20" s="74">
        <v>580</v>
      </c>
      <c r="M20" s="74"/>
      <c r="N20" s="79" t="s">
        <v>185</v>
      </c>
      <c r="O20" s="71"/>
    </row>
    <row r="21" spans="1:15" ht="12.75" customHeight="1" x14ac:dyDescent="0.25">
      <c r="A21" s="31" t="s">
        <v>90</v>
      </c>
      <c r="B21" s="31" t="s">
        <v>84</v>
      </c>
      <c r="C21" s="74">
        <v>300</v>
      </c>
      <c r="D21" s="74"/>
      <c r="E21" s="74">
        <v>550</v>
      </c>
      <c r="F21" s="74"/>
      <c r="G21" s="33">
        <v>550</v>
      </c>
      <c r="H21" s="87">
        <f t="shared" si="0"/>
        <v>577.5</v>
      </c>
      <c r="I21" s="151"/>
      <c r="J21" s="152"/>
      <c r="K21" s="148"/>
      <c r="L21" s="74">
        <v>580</v>
      </c>
      <c r="M21" s="74"/>
      <c r="N21" s="74"/>
      <c r="O21" s="71"/>
    </row>
    <row r="22" spans="1:15" ht="12.75" customHeight="1" x14ac:dyDescent="0.25">
      <c r="A22" s="31" t="s">
        <v>91</v>
      </c>
      <c r="B22" s="31" t="s">
        <v>84</v>
      </c>
      <c r="C22" s="74">
        <v>600</v>
      </c>
      <c r="D22" s="74"/>
      <c r="E22" s="74">
        <v>750</v>
      </c>
      <c r="F22" s="74"/>
      <c r="G22" s="33">
        <v>800</v>
      </c>
      <c r="H22" s="87">
        <f t="shared" si="0"/>
        <v>840</v>
      </c>
      <c r="I22" s="151"/>
      <c r="J22" s="152"/>
      <c r="K22" s="148"/>
      <c r="L22" s="74">
        <f>G22*$B$11</f>
        <v>840</v>
      </c>
      <c r="M22" s="74"/>
      <c r="N22" s="74"/>
      <c r="O22" s="71"/>
    </row>
    <row r="23" spans="1:15" ht="12.75" customHeight="1" x14ac:dyDescent="0.25">
      <c r="A23" s="80" t="s">
        <v>92</v>
      </c>
      <c r="B23" s="31"/>
      <c r="C23" s="74"/>
      <c r="D23" s="74"/>
      <c r="E23" s="74"/>
      <c r="F23" s="74"/>
      <c r="G23" s="81">
        <v>500</v>
      </c>
      <c r="H23" s="87">
        <f t="shared" si="0"/>
        <v>525</v>
      </c>
      <c r="I23" s="151"/>
      <c r="J23" s="152"/>
      <c r="K23" s="148"/>
      <c r="L23" s="74">
        <f>G23*$B$11</f>
        <v>525</v>
      </c>
      <c r="M23" s="74"/>
      <c r="N23" s="74"/>
      <c r="O23" s="71"/>
    </row>
    <row r="24" spans="1:15" ht="12.75" customHeight="1" x14ac:dyDescent="0.25">
      <c r="A24" s="31" t="s">
        <v>93</v>
      </c>
      <c r="B24" s="31" t="s">
        <v>84</v>
      </c>
      <c r="C24" s="74">
        <v>600</v>
      </c>
      <c r="D24" s="74"/>
      <c r="E24" s="74">
        <v>750</v>
      </c>
      <c r="F24" s="74"/>
      <c r="G24" s="33">
        <v>800</v>
      </c>
      <c r="H24" s="87">
        <f t="shared" si="0"/>
        <v>840</v>
      </c>
      <c r="I24" s="151"/>
      <c r="J24" s="152"/>
      <c r="K24" s="148"/>
      <c r="L24" s="74">
        <f>G24*$B$11</f>
        <v>840</v>
      </c>
      <c r="M24" s="74"/>
      <c r="N24" s="74"/>
      <c r="O24" s="71"/>
    </row>
    <row r="25" spans="1:15" ht="12.75" customHeight="1" x14ac:dyDescent="0.25">
      <c r="A25" s="31" t="s">
        <v>94</v>
      </c>
      <c r="B25" s="31" t="s">
        <v>84</v>
      </c>
      <c r="C25" s="74">
        <v>1500</v>
      </c>
      <c r="D25" s="74"/>
      <c r="E25" s="74">
        <v>1750</v>
      </c>
      <c r="F25" s="74"/>
      <c r="G25" s="33">
        <v>2000</v>
      </c>
      <c r="H25" s="87">
        <f t="shared" si="0"/>
        <v>2100</v>
      </c>
      <c r="I25" s="151"/>
      <c r="J25" s="152"/>
      <c r="K25" s="148"/>
      <c r="L25" s="81">
        <f>G25+700</f>
        <v>2700</v>
      </c>
      <c r="M25" s="81"/>
      <c r="N25" s="78" t="s">
        <v>186</v>
      </c>
      <c r="O25" s="71"/>
    </row>
    <row r="26" spans="1:15" ht="12.75" customHeight="1" x14ac:dyDescent="0.25">
      <c r="A26" s="17"/>
      <c r="B26" s="76"/>
      <c r="C26" s="71"/>
      <c r="D26" s="71"/>
      <c r="E26" s="71"/>
      <c r="F26" s="71"/>
      <c r="G26" s="76"/>
      <c r="H26" s="71"/>
      <c r="L26" s="71"/>
      <c r="N26" s="76" t="s">
        <v>187</v>
      </c>
      <c r="O26" s="71"/>
    </row>
    <row r="27" spans="1:15" ht="13.5" customHeight="1" thickBot="1" x14ac:dyDescent="0.3">
      <c r="A27" s="76" t="s">
        <v>188</v>
      </c>
      <c r="B27" s="76"/>
      <c r="C27" s="71"/>
      <c r="D27" s="71"/>
      <c r="E27" s="71"/>
      <c r="F27" s="71"/>
      <c r="G27" s="71"/>
      <c r="H27" s="71"/>
      <c r="L27" s="71"/>
      <c r="N27" s="76">
        <f>24804/17</f>
        <v>1459.0588235294117</v>
      </c>
      <c r="O27" s="71"/>
    </row>
    <row r="28" spans="1:15" ht="12.75" customHeight="1" x14ac:dyDescent="0.25">
      <c r="A28" s="76"/>
      <c r="B28" s="76"/>
      <c r="C28" s="71"/>
      <c r="D28" s="82">
        <v>2016</v>
      </c>
      <c r="E28" s="83" t="s">
        <v>108</v>
      </c>
      <c r="F28" s="83" t="s">
        <v>156</v>
      </c>
      <c r="G28" s="83">
        <v>1443.92</v>
      </c>
      <c r="H28" s="84">
        <v>716.33</v>
      </c>
      <c r="I28" s="156"/>
      <c r="J28" s="157"/>
      <c r="K28" s="141"/>
      <c r="L28" s="84">
        <v>727.59</v>
      </c>
      <c r="M28" s="141"/>
      <c r="N28" s="85">
        <f>L28/G28</f>
        <v>0.50389910798382187</v>
      </c>
      <c r="O28" s="71"/>
    </row>
    <row r="29" spans="1:15" ht="12.75" customHeight="1" x14ac:dyDescent="0.25">
      <c r="A29" s="76"/>
      <c r="B29" s="76"/>
      <c r="C29" s="71"/>
      <c r="D29" s="86"/>
      <c r="E29" s="74"/>
      <c r="F29" s="74" t="s">
        <v>155</v>
      </c>
      <c r="G29" s="74">
        <v>355.48</v>
      </c>
      <c r="H29" s="87">
        <v>173.58</v>
      </c>
      <c r="I29" s="158"/>
      <c r="J29" s="152"/>
      <c r="K29" s="142"/>
      <c r="L29" s="87">
        <v>181.9</v>
      </c>
      <c r="M29" s="142"/>
      <c r="N29" s="88">
        <f>L29/G29</f>
        <v>0.51170248677844044</v>
      </c>
      <c r="O29" s="71"/>
    </row>
    <row r="30" spans="1:15" ht="13.5" customHeight="1" thickBot="1" x14ac:dyDescent="0.3">
      <c r="A30" s="76"/>
      <c r="B30" s="76"/>
      <c r="C30" s="71"/>
      <c r="D30" s="86"/>
      <c r="E30" s="74" t="s">
        <v>189</v>
      </c>
      <c r="F30" s="74" t="s">
        <v>156</v>
      </c>
      <c r="G30" s="74">
        <v>1205.72</v>
      </c>
      <c r="H30" s="87">
        <v>608.05999999999995</v>
      </c>
      <c r="I30" s="158"/>
      <c r="J30" s="152"/>
      <c r="K30" s="142"/>
      <c r="L30" s="87">
        <v>597.66</v>
      </c>
      <c r="M30" s="143"/>
      <c r="N30" s="89">
        <f>L30/G30</f>
        <v>0.49568722423116474</v>
      </c>
      <c r="O30" s="76">
        <f>SUM(N28:N30)/3</f>
        <v>0.50376293966447572</v>
      </c>
    </row>
    <row r="31" spans="1:15" ht="13.5" customHeight="1" thickBot="1" x14ac:dyDescent="0.3">
      <c r="A31" s="76"/>
      <c r="B31" s="76"/>
      <c r="C31" s="71"/>
      <c r="D31" s="90"/>
      <c r="E31" s="91"/>
      <c r="F31" s="91"/>
      <c r="G31" s="91"/>
      <c r="H31" s="92"/>
      <c r="I31" s="159"/>
      <c r="J31" s="160"/>
      <c r="K31" s="144"/>
      <c r="L31" s="92"/>
      <c r="M31" s="122"/>
      <c r="N31" s="93" t="s">
        <v>190</v>
      </c>
      <c r="O31" s="71"/>
    </row>
    <row r="32" spans="1:15" ht="12.75" customHeight="1" x14ac:dyDescent="0.25">
      <c r="A32" s="76"/>
      <c r="B32" s="76"/>
      <c r="C32" s="71"/>
      <c r="D32" s="82">
        <v>2015</v>
      </c>
      <c r="E32" s="83" t="s">
        <v>108</v>
      </c>
      <c r="F32" s="83" t="s">
        <v>156</v>
      </c>
      <c r="G32" s="83">
        <v>1333.92</v>
      </c>
      <c r="H32" s="84">
        <v>606.33000000000004</v>
      </c>
      <c r="I32" s="156"/>
      <c r="J32" s="157"/>
      <c r="K32" s="141"/>
      <c r="L32" s="84">
        <v>727.59</v>
      </c>
      <c r="M32" s="141"/>
      <c r="N32" s="85">
        <f t="shared" ref="N32:N37" si="1">L32/G32</f>
        <v>0.54545250089960418</v>
      </c>
      <c r="O32" s="71"/>
    </row>
    <row r="33" spans="1:14" ht="12.75" customHeight="1" x14ac:dyDescent="0.25">
      <c r="A33" s="76"/>
      <c r="B33" s="76"/>
      <c r="C33" s="71"/>
      <c r="D33" s="86"/>
      <c r="E33" s="74"/>
      <c r="F33" s="74" t="s">
        <v>155</v>
      </c>
      <c r="G33" s="74">
        <v>333.48</v>
      </c>
      <c r="H33" s="87">
        <v>151.58000000000001</v>
      </c>
      <c r="I33" s="158"/>
      <c r="J33" s="152"/>
      <c r="K33" s="142"/>
      <c r="L33" s="87">
        <v>181.9</v>
      </c>
      <c r="M33" s="142"/>
      <c r="N33" s="88">
        <f t="shared" si="1"/>
        <v>0.54545999760105557</v>
      </c>
    </row>
    <row r="34" spans="1:14" ht="13.5" customHeight="1" thickBot="1" x14ac:dyDescent="0.3">
      <c r="A34" s="76"/>
      <c r="B34" s="76"/>
      <c r="C34" s="71"/>
      <c r="D34" s="90"/>
      <c r="E34" s="91" t="s">
        <v>189</v>
      </c>
      <c r="F34" s="91" t="s">
        <v>156</v>
      </c>
      <c r="G34" s="91">
        <v>1095.72</v>
      </c>
      <c r="H34" s="92">
        <v>498.06</v>
      </c>
      <c r="I34" s="159"/>
      <c r="J34" s="160"/>
      <c r="K34" s="144"/>
      <c r="L34" s="92">
        <v>597.66</v>
      </c>
      <c r="M34" s="144"/>
      <c r="N34" s="89">
        <f t="shared" si="1"/>
        <v>0.54544956740773187</v>
      </c>
    </row>
    <row r="35" spans="1:14" ht="12.75" customHeight="1" x14ac:dyDescent="0.25">
      <c r="A35" s="76"/>
      <c r="B35" s="76"/>
      <c r="C35" s="71"/>
      <c r="D35" s="82">
        <v>2014</v>
      </c>
      <c r="E35" s="83" t="s">
        <v>108</v>
      </c>
      <c r="F35" s="83" t="s">
        <v>156</v>
      </c>
      <c r="G35" s="83">
        <v>1294.72</v>
      </c>
      <c r="H35" s="84">
        <v>588.51</v>
      </c>
      <c r="I35" s="156"/>
      <c r="J35" s="157"/>
      <c r="K35" s="141"/>
      <c r="L35" s="84">
        <v>706.21</v>
      </c>
      <c r="M35" s="145"/>
      <c r="N35" s="94">
        <f t="shared" si="1"/>
        <v>0.54545384330202673</v>
      </c>
    </row>
    <row r="36" spans="1:14" ht="12.75" customHeight="1" x14ac:dyDescent="0.25">
      <c r="A36" s="76"/>
      <c r="B36" s="76"/>
      <c r="C36" s="71"/>
      <c r="D36" s="86"/>
      <c r="E36" s="74"/>
      <c r="F36" s="74" t="s">
        <v>155</v>
      </c>
      <c r="G36" s="74">
        <v>323.68</v>
      </c>
      <c r="H36" s="87">
        <v>147.13</v>
      </c>
      <c r="I36" s="158"/>
      <c r="J36" s="152"/>
      <c r="K36" s="142"/>
      <c r="L36" s="87">
        <v>176.55</v>
      </c>
      <c r="M36" s="142"/>
      <c r="N36" s="88">
        <f t="shared" si="1"/>
        <v>0.54544611962432032</v>
      </c>
    </row>
    <row r="37" spans="1:14" ht="13.5" customHeight="1" thickBot="1" x14ac:dyDescent="0.3">
      <c r="A37" s="76"/>
      <c r="B37" s="76"/>
      <c r="C37" s="71"/>
      <c r="D37" s="90"/>
      <c r="E37" s="91" t="s">
        <v>189</v>
      </c>
      <c r="F37" s="91" t="s">
        <v>156</v>
      </c>
      <c r="G37" s="91">
        <v>1063.52</v>
      </c>
      <c r="H37" s="92">
        <v>483.42</v>
      </c>
      <c r="I37" s="159"/>
      <c r="J37" s="160"/>
      <c r="K37" s="144"/>
      <c r="L37" s="92">
        <v>580.1</v>
      </c>
      <c r="M37" s="144"/>
      <c r="N37" s="89">
        <f t="shared" si="1"/>
        <v>0.54545283586580418</v>
      </c>
    </row>
    <row r="38" spans="1:14" ht="12.75" customHeight="1" x14ac:dyDescent="0.25">
      <c r="A38" s="76"/>
      <c r="B38" s="76"/>
      <c r="C38" s="71"/>
      <c r="D38" s="71"/>
      <c r="E38" s="71"/>
      <c r="F38" s="71"/>
      <c r="G38" s="71"/>
      <c r="H38" s="71"/>
      <c r="L38" s="71"/>
      <c r="N38" s="76"/>
    </row>
    <row r="39" spans="1:14" ht="12.75" customHeight="1" x14ac:dyDescent="0.25">
      <c r="A39" s="76"/>
      <c r="B39" s="76"/>
      <c r="C39" s="71"/>
      <c r="D39" s="71"/>
      <c r="E39" s="71"/>
      <c r="F39" s="71"/>
      <c r="G39" s="71"/>
      <c r="H39" s="71"/>
      <c r="L39" s="71"/>
      <c r="N39" s="76"/>
    </row>
    <row r="40" spans="1:14" ht="12.75" customHeight="1" x14ac:dyDescent="0.3">
      <c r="A40" s="12" t="s">
        <v>99</v>
      </c>
      <c r="B40" s="76"/>
      <c r="C40" s="71"/>
      <c r="D40" s="71"/>
      <c r="E40" s="71"/>
      <c r="F40" s="71"/>
      <c r="G40" s="71"/>
      <c r="H40" s="71"/>
      <c r="L40" s="71"/>
      <c r="N40" s="76"/>
    </row>
    <row r="41" spans="1:14" ht="12.75" customHeight="1" x14ac:dyDescent="0.25">
      <c r="A41" s="14" t="s">
        <v>100</v>
      </c>
      <c r="B41" s="18" t="s">
        <v>101</v>
      </c>
      <c r="C41" s="71"/>
      <c r="D41" s="71"/>
      <c r="E41" s="71"/>
      <c r="F41" s="71"/>
      <c r="G41" s="69">
        <v>9822.4649838000005</v>
      </c>
      <c r="H41" s="71"/>
      <c r="L41" s="71"/>
      <c r="N41" s="95" t="s">
        <v>191</v>
      </c>
    </row>
    <row r="42" spans="1:14" ht="12.75" customHeight="1" x14ac:dyDescent="0.25">
      <c r="A42" s="14" t="s">
        <v>102</v>
      </c>
      <c r="B42" s="18" t="s">
        <v>101</v>
      </c>
      <c r="C42" s="71"/>
      <c r="D42" s="71"/>
      <c r="E42" s="71"/>
      <c r="F42" s="71"/>
      <c r="G42" s="69">
        <v>5378.9689196999998</v>
      </c>
      <c r="H42" s="71"/>
      <c r="L42" s="71"/>
      <c r="N42" s="76" t="s">
        <v>192</v>
      </c>
    </row>
    <row r="43" spans="1:14" ht="12.75" customHeight="1" x14ac:dyDescent="0.25">
      <c r="A43" s="14" t="s">
        <v>103</v>
      </c>
      <c r="B43" s="18" t="s">
        <v>72</v>
      </c>
      <c r="C43" s="71"/>
      <c r="D43" s="71"/>
      <c r="E43" s="76">
        <v>3.15</v>
      </c>
      <c r="F43" s="71"/>
      <c r="G43" s="34">
        <v>3.25</v>
      </c>
      <c r="H43" s="71"/>
      <c r="L43" s="76">
        <v>3.25</v>
      </c>
      <c r="M43" s="76"/>
      <c r="N43" s="76" t="s">
        <v>193</v>
      </c>
    </row>
    <row r="44" spans="1:14" ht="12.75" customHeight="1" x14ac:dyDescent="0.25">
      <c r="A44" s="14" t="s">
        <v>104</v>
      </c>
      <c r="B44" s="18" t="s">
        <v>72</v>
      </c>
      <c r="C44" s="71"/>
      <c r="D44" s="71"/>
      <c r="E44" s="76">
        <v>6.3</v>
      </c>
      <c r="F44" s="71"/>
      <c r="G44" s="34">
        <v>6.4962499999999999</v>
      </c>
      <c r="H44" s="71"/>
      <c r="L44" s="76">
        <v>6.5</v>
      </c>
      <c r="M44" s="76"/>
      <c r="N44" s="76"/>
    </row>
    <row r="45" spans="1:14" ht="12.75" customHeight="1" x14ac:dyDescent="0.25">
      <c r="A45" s="15" t="s">
        <v>105</v>
      </c>
      <c r="B45" s="19" t="s">
        <v>72</v>
      </c>
      <c r="C45" s="71"/>
      <c r="D45" s="71"/>
      <c r="E45" s="76">
        <v>3.15</v>
      </c>
      <c r="F45" s="71"/>
      <c r="G45" s="35">
        <v>3.2671428599999999</v>
      </c>
      <c r="H45" s="71"/>
      <c r="L45" s="76">
        <v>3.27</v>
      </c>
      <c r="M45" s="76"/>
      <c r="N45" s="76"/>
    </row>
    <row r="46" spans="1:14" ht="12.75" customHeight="1" x14ac:dyDescent="0.25">
      <c r="A46" s="76"/>
      <c r="B46" s="19" t="s">
        <v>106</v>
      </c>
      <c r="C46" s="71"/>
      <c r="D46" s="71"/>
      <c r="E46" s="71"/>
      <c r="F46" s="71"/>
      <c r="G46" s="71"/>
      <c r="H46" s="71"/>
      <c r="L46" s="71"/>
      <c r="N46" s="76"/>
    </row>
    <row r="47" spans="1:14" ht="12.75" customHeight="1" x14ac:dyDescent="0.25">
      <c r="A47" s="76"/>
      <c r="B47" s="76"/>
      <c r="C47" s="71"/>
      <c r="D47" s="71"/>
      <c r="E47" s="71"/>
      <c r="F47" s="71"/>
      <c r="G47" s="71"/>
      <c r="H47" s="71"/>
      <c r="L47" s="71"/>
      <c r="N47" s="76"/>
    </row>
    <row r="48" spans="1:14" ht="12.75" customHeight="1" x14ac:dyDescent="0.25">
      <c r="A48" s="76"/>
      <c r="B48" s="76"/>
      <c r="C48" s="71"/>
      <c r="D48" s="71"/>
      <c r="E48" s="71"/>
      <c r="F48" s="71"/>
      <c r="G48" s="71"/>
      <c r="H48" s="71"/>
      <c r="L48" s="71"/>
      <c r="N48" s="76"/>
    </row>
    <row r="49" spans="1:14" ht="12.75" customHeight="1" x14ac:dyDescent="0.25">
      <c r="A49" s="76"/>
      <c r="B49" s="76"/>
      <c r="C49" s="71"/>
      <c r="D49" s="71"/>
      <c r="E49" s="71"/>
      <c r="F49" s="71"/>
      <c r="G49" s="71"/>
      <c r="H49" s="71"/>
      <c r="L49" s="71"/>
      <c r="N49" s="76"/>
    </row>
    <row r="50" spans="1:14" ht="12.75" customHeight="1" x14ac:dyDescent="0.25">
      <c r="A50" s="76"/>
      <c r="B50" s="76"/>
      <c r="C50" s="71"/>
      <c r="D50" s="71"/>
      <c r="E50" s="71"/>
      <c r="F50" s="71"/>
      <c r="G50" s="71"/>
      <c r="H50" s="71"/>
      <c r="L50" s="71"/>
      <c r="N50" s="76"/>
    </row>
    <row r="51" spans="1:14" ht="12.75" customHeight="1" x14ac:dyDescent="0.25">
      <c r="A51" s="76"/>
      <c r="B51" s="76"/>
      <c r="C51" s="71"/>
      <c r="D51" s="71"/>
      <c r="E51" s="71"/>
      <c r="F51" s="71"/>
      <c r="G51" s="71"/>
      <c r="H51" s="71"/>
      <c r="L51" s="71"/>
      <c r="N51" s="76"/>
    </row>
    <row r="52" spans="1:14" ht="12.75" customHeight="1" x14ac:dyDescent="0.25">
      <c r="A52" s="76"/>
      <c r="B52" s="76"/>
      <c r="C52" s="71"/>
      <c r="D52" s="71"/>
      <c r="E52" s="71"/>
      <c r="F52" s="71"/>
      <c r="G52" s="71"/>
      <c r="H52" s="71"/>
      <c r="L52" s="71"/>
      <c r="N52" s="76"/>
    </row>
    <row r="53" spans="1:14" ht="12.75" customHeight="1" x14ac:dyDescent="0.25">
      <c r="A53" s="76"/>
      <c r="B53" s="76"/>
      <c r="C53" s="71"/>
      <c r="D53" s="71"/>
      <c r="E53" s="71"/>
      <c r="F53" s="71"/>
      <c r="G53" s="71"/>
      <c r="H53" s="71"/>
      <c r="L53" s="71"/>
      <c r="N53" s="76"/>
    </row>
    <row r="54" spans="1:14" ht="12.75" customHeight="1" x14ac:dyDescent="0.25">
      <c r="A54" s="76"/>
      <c r="B54" s="76"/>
      <c r="C54" s="71"/>
      <c r="D54" s="71"/>
      <c r="E54" s="71"/>
      <c r="F54" s="71"/>
      <c r="G54" s="71"/>
      <c r="H54" s="71"/>
      <c r="L54" s="71"/>
      <c r="N54" s="76"/>
    </row>
    <row r="55" spans="1:14" ht="12.75" customHeight="1" x14ac:dyDescent="0.25">
      <c r="A55" s="76"/>
      <c r="B55" s="76"/>
      <c r="C55" s="71"/>
      <c r="D55" s="71"/>
      <c r="E55" s="71"/>
      <c r="F55" s="71"/>
      <c r="G55" s="71"/>
      <c r="H55" s="71"/>
      <c r="L55" s="71"/>
      <c r="N55" s="76"/>
    </row>
    <row r="56" spans="1:14" ht="12.75" customHeight="1" x14ac:dyDescent="0.3">
      <c r="A56" s="21" t="s">
        <v>107</v>
      </c>
      <c r="B56" s="20"/>
      <c r="C56" s="24"/>
      <c r="D56" s="71"/>
      <c r="E56" s="71"/>
      <c r="F56" s="71"/>
      <c r="G56" s="71"/>
      <c r="H56" s="71"/>
      <c r="L56" s="71"/>
      <c r="N56" s="76"/>
    </row>
    <row r="57" spans="1:14" ht="12.75" customHeight="1" x14ac:dyDescent="0.25">
      <c r="A57" s="13" t="s">
        <v>108</v>
      </c>
      <c r="B57" s="70" t="s">
        <v>194</v>
      </c>
      <c r="C57" s="25"/>
      <c r="D57" s="71"/>
      <c r="E57" s="76">
        <v>90000</v>
      </c>
      <c r="F57" s="71"/>
      <c r="G57" s="70">
        <v>95000</v>
      </c>
      <c r="H57" s="76">
        <f t="shared" ref="H57:H62" si="2">G57*$B$11</f>
        <v>99750</v>
      </c>
      <c r="I57" s="155"/>
      <c r="J57" s="126"/>
      <c r="K57" s="76"/>
      <c r="L57" s="71"/>
      <c r="N57" s="95" t="s">
        <v>195</v>
      </c>
    </row>
    <row r="58" spans="1:14" ht="12.75" customHeight="1" x14ac:dyDescent="0.25">
      <c r="A58" s="13" t="s">
        <v>102</v>
      </c>
      <c r="B58" s="70"/>
      <c r="C58" s="25"/>
      <c r="D58" s="71"/>
      <c r="E58" s="76">
        <v>60000</v>
      </c>
      <c r="F58" s="71"/>
      <c r="G58" s="70">
        <v>65000</v>
      </c>
      <c r="H58" s="76">
        <f t="shared" si="2"/>
        <v>68250</v>
      </c>
      <c r="I58" s="155"/>
      <c r="J58" s="126"/>
      <c r="K58" s="76"/>
      <c r="L58" s="71"/>
      <c r="N58" s="76"/>
    </row>
    <row r="59" spans="1:14" ht="15" customHeight="1" x14ac:dyDescent="0.35">
      <c r="A59" s="8" t="s">
        <v>109</v>
      </c>
      <c r="B59" s="70"/>
      <c r="C59" s="25"/>
      <c r="D59" s="71"/>
      <c r="E59" s="76">
        <v>15000</v>
      </c>
      <c r="F59" s="71"/>
      <c r="G59" s="70">
        <v>15000</v>
      </c>
      <c r="H59" s="76">
        <f t="shared" si="2"/>
        <v>15750</v>
      </c>
      <c r="I59" s="155"/>
      <c r="J59" s="126"/>
      <c r="K59" s="76"/>
      <c r="L59" s="71"/>
      <c r="N59" s="76"/>
    </row>
    <row r="60" spans="1:14" ht="15" customHeight="1" x14ac:dyDescent="0.35">
      <c r="A60" s="8" t="s">
        <v>110</v>
      </c>
      <c r="B60" s="70"/>
      <c r="C60" s="25"/>
      <c r="D60" s="71"/>
      <c r="E60" s="76">
        <v>30000</v>
      </c>
      <c r="F60" s="71"/>
      <c r="G60" s="70">
        <v>30000</v>
      </c>
      <c r="H60" s="76">
        <f t="shared" si="2"/>
        <v>31500</v>
      </c>
      <c r="I60" s="155"/>
      <c r="J60" s="126"/>
      <c r="K60" s="76"/>
      <c r="L60" s="71"/>
      <c r="N60" s="76"/>
    </row>
    <row r="61" spans="1:14" ht="15" customHeight="1" x14ac:dyDescent="0.35">
      <c r="A61" s="8" t="s">
        <v>105</v>
      </c>
      <c r="B61" s="70"/>
      <c r="C61" s="25"/>
      <c r="D61" s="71"/>
      <c r="E61" s="76">
        <v>40000</v>
      </c>
      <c r="F61" s="71"/>
      <c r="G61" s="70">
        <v>40000</v>
      </c>
      <c r="H61" s="76">
        <f t="shared" si="2"/>
        <v>42000</v>
      </c>
      <c r="I61" s="155"/>
      <c r="J61" s="126"/>
      <c r="K61" s="76"/>
      <c r="L61" s="71"/>
      <c r="N61" s="76"/>
    </row>
    <row r="62" spans="1:14" ht="15" customHeight="1" x14ac:dyDescent="0.35">
      <c r="A62" s="72" t="s">
        <v>103</v>
      </c>
      <c r="B62" s="70"/>
      <c r="C62" s="26"/>
      <c r="D62" s="71"/>
      <c r="E62" s="76">
        <v>10000</v>
      </c>
      <c r="F62" s="71"/>
      <c r="G62" s="70">
        <v>10000</v>
      </c>
      <c r="H62" s="76">
        <f t="shared" si="2"/>
        <v>10500</v>
      </c>
      <c r="I62" s="155"/>
      <c r="J62" s="126"/>
      <c r="K62" s="76"/>
      <c r="L62" s="71"/>
      <c r="N62" s="76"/>
    </row>
    <row r="63" spans="1:14" ht="15" customHeight="1" x14ac:dyDescent="0.35">
      <c r="A63" s="27"/>
      <c r="B63" s="28"/>
      <c r="C63" s="29"/>
      <c r="D63" s="71"/>
      <c r="E63" s="71"/>
      <c r="F63" s="71"/>
      <c r="G63" s="71"/>
      <c r="H63" s="71"/>
      <c r="L63" s="71"/>
      <c r="N63" s="76"/>
    </row>
    <row r="64" spans="1:14" ht="12.75" customHeight="1" x14ac:dyDescent="0.25">
      <c r="A64" s="76"/>
      <c r="B64" s="76"/>
      <c r="C64" s="71"/>
      <c r="D64" s="71"/>
      <c r="E64" s="71"/>
      <c r="F64" s="71"/>
      <c r="G64" s="71"/>
      <c r="H64" s="71"/>
      <c r="L64" s="71"/>
      <c r="N64" s="76"/>
    </row>
    <row r="65" spans="1:14" ht="15" customHeight="1" x14ac:dyDescent="0.3">
      <c r="A65" s="12" t="s">
        <v>111</v>
      </c>
      <c r="B65" s="22"/>
      <c r="C65" s="36"/>
      <c r="D65" s="36"/>
      <c r="E65" s="37"/>
      <c r="F65" s="76"/>
      <c r="G65" s="76"/>
      <c r="H65" s="76"/>
      <c r="I65" s="155"/>
      <c r="J65" s="126"/>
      <c r="K65" s="76"/>
      <c r="L65" s="71"/>
      <c r="N65" s="76"/>
    </row>
    <row r="66" spans="1:14" ht="12.75" customHeight="1" x14ac:dyDescent="0.25">
      <c r="A66" s="14" t="s">
        <v>112</v>
      </c>
      <c r="B66" s="18" t="s">
        <v>114</v>
      </c>
      <c r="C66" s="37"/>
      <c r="D66" s="38"/>
      <c r="E66" s="38">
        <v>1600</v>
      </c>
      <c r="F66" s="76"/>
      <c r="G66" s="38">
        <v>1600</v>
      </c>
      <c r="H66" s="76"/>
      <c r="I66" s="155"/>
      <c r="J66" s="126"/>
      <c r="K66" s="76"/>
      <c r="L66" s="71"/>
      <c r="N66" s="95" t="s">
        <v>196</v>
      </c>
    </row>
    <row r="67" spans="1:14" ht="25.5" customHeight="1" x14ac:dyDescent="0.25">
      <c r="A67" s="14" t="s">
        <v>115</v>
      </c>
      <c r="B67" s="18" t="s">
        <v>114</v>
      </c>
      <c r="C67" s="37"/>
      <c r="D67" s="38"/>
      <c r="E67" s="38">
        <v>1600</v>
      </c>
      <c r="F67" s="76"/>
      <c r="G67" s="38">
        <v>1600</v>
      </c>
      <c r="H67" s="76"/>
      <c r="I67" s="155"/>
      <c r="J67" s="126"/>
      <c r="K67" s="76"/>
      <c r="L67" s="71"/>
      <c r="N67" s="96" t="s">
        <v>197</v>
      </c>
    </row>
    <row r="68" spans="1:14" ht="12.75" customHeight="1" x14ac:dyDescent="0.25">
      <c r="A68" s="15" t="s">
        <v>116</v>
      </c>
      <c r="B68" s="19" t="s">
        <v>114</v>
      </c>
      <c r="C68" s="37"/>
      <c r="D68" s="38"/>
      <c r="E68" s="38">
        <v>2000</v>
      </c>
      <c r="F68" s="76"/>
      <c r="G68" s="38">
        <v>2000</v>
      </c>
      <c r="H68" s="76"/>
      <c r="I68" s="155"/>
      <c r="J68" s="126"/>
      <c r="K68" s="76"/>
      <c r="L68" s="71"/>
      <c r="N68" s="76"/>
    </row>
    <row r="69" spans="1:14" ht="15" customHeight="1" x14ac:dyDescent="0.35">
      <c r="A69" s="72"/>
      <c r="B69" s="72"/>
      <c r="C69" s="1"/>
      <c r="D69" s="1"/>
      <c r="E69" s="1"/>
      <c r="F69" s="76"/>
      <c r="G69" s="76"/>
      <c r="H69" s="76"/>
      <c r="I69" s="155"/>
      <c r="J69" s="126"/>
      <c r="K69" s="76"/>
      <c r="L69" s="71"/>
      <c r="N69" s="76"/>
    </row>
    <row r="70" spans="1:14" ht="15" customHeight="1" x14ac:dyDescent="0.3">
      <c r="A70" s="12" t="s">
        <v>117</v>
      </c>
      <c r="B70" s="22"/>
      <c r="C70" s="36"/>
      <c r="D70" s="36"/>
      <c r="E70" s="37"/>
      <c r="F70" s="76"/>
      <c r="G70" s="76"/>
      <c r="H70" s="76"/>
      <c r="I70" s="155"/>
      <c r="J70" s="126"/>
      <c r="K70" s="76"/>
      <c r="L70" s="71"/>
      <c r="N70" s="76"/>
    </row>
    <row r="71" spans="1:14" ht="12.75" customHeight="1" x14ac:dyDescent="0.25">
      <c r="A71" s="14" t="s">
        <v>112</v>
      </c>
      <c r="B71" s="18" t="s">
        <v>114</v>
      </c>
      <c r="C71" s="37"/>
      <c r="D71" s="39"/>
      <c r="E71" s="39">
        <v>1600</v>
      </c>
      <c r="F71" s="76"/>
      <c r="G71" s="39">
        <v>1600</v>
      </c>
      <c r="H71" s="76"/>
      <c r="I71" s="155"/>
      <c r="J71" s="126"/>
      <c r="K71" s="76"/>
      <c r="L71" s="71"/>
      <c r="N71" s="76"/>
    </row>
    <row r="72" spans="1:14" ht="12.75" customHeight="1" x14ac:dyDescent="0.25">
      <c r="A72" s="14" t="s">
        <v>115</v>
      </c>
      <c r="B72" s="18" t="s">
        <v>114</v>
      </c>
      <c r="C72" s="37"/>
      <c r="D72" s="39"/>
      <c r="E72" s="39">
        <v>1600</v>
      </c>
      <c r="F72" s="76"/>
      <c r="G72" s="39">
        <v>1600</v>
      </c>
      <c r="H72" s="76"/>
      <c r="I72" s="155"/>
      <c r="J72" s="126"/>
      <c r="K72" s="76"/>
      <c r="L72" s="71"/>
      <c r="N72" s="76"/>
    </row>
    <row r="73" spans="1:14" ht="12.75" customHeight="1" x14ac:dyDescent="0.25">
      <c r="A73" s="15" t="s">
        <v>116</v>
      </c>
      <c r="B73" s="19" t="s">
        <v>114</v>
      </c>
      <c r="C73" s="37"/>
      <c r="D73" s="39"/>
      <c r="E73" s="39">
        <v>2000</v>
      </c>
      <c r="F73" s="76"/>
      <c r="G73" s="39">
        <v>2000</v>
      </c>
      <c r="H73" s="76"/>
      <c r="I73" s="155"/>
      <c r="J73" s="126"/>
      <c r="K73" s="76"/>
      <c r="L73" s="71"/>
      <c r="N73" s="76"/>
    </row>
    <row r="74" spans="1:14" ht="12.75" customHeight="1" x14ac:dyDescent="0.25">
      <c r="A74" s="18"/>
      <c r="B74" s="18"/>
      <c r="C74" s="37"/>
      <c r="D74" s="39"/>
      <c r="E74" s="39"/>
      <c r="F74" s="76"/>
      <c r="G74" s="39"/>
      <c r="H74" s="76"/>
      <c r="I74" s="155"/>
      <c r="J74" s="126"/>
      <c r="K74" s="76"/>
      <c r="L74" s="71"/>
      <c r="N74" s="76"/>
    </row>
    <row r="75" spans="1:14" ht="12.75" customHeight="1" x14ac:dyDescent="0.25">
      <c r="A75" s="18"/>
      <c r="B75" s="18"/>
      <c r="C75" s="37"/>
      <c r="D75" s="39"/>
      <c r="E75" s="39"/>
      <c r="F75" s="76"/>
      <c r="G75" s="39"/>
      <c r="H75" s="76"/>
      <c r="I75" s="155"/>
      <c r="J75" s="126"/>
      <c r="K75" s="76"/>
      <c r="L75" s="71"/>
      <c r="N75" s="76"/>
    </row>
    <row r="76" spans="1:14" ht="12.75" customHeight="1" x14ac:dyDescent="0.3">
      <c r="A76" s="12" t="s">
        <v>118</v>
      </c>
      <c r="B76" s="18"/>
      <c r="C76" s="37"/>
      <c r="D76" s="39"/>
      <c r="E76" s="39"/>
      <c r="F76" s="76"/>
      <c r="G76" s="39"/>
      <c r="H76" s="76"/>
      <c r="I76" s="155"/>
      <c r="J76" s="126"/>
      <c r="K76" s="76"/>
      <c r="L76" s="71"/>
      <c r="N76" s="76"/>
    </row>
    <row r="77" spans="1:14" ht="12.75" customHeight="1" thickBot="1" x14ac:dyDescent="0.35">
      <c r="A77" s="40" t="s">
        <v>121</v>
      </c>
      <c r="B77" s="76"/>
      <c r="C77" s="71"/>
      <c r="D77" s="71"/>
      <c r="E77" s="71"/>
      <c r="F77" s="71"/>
      <c r="G77" s="71"/>
      <c r="H77" s="71"/>
      <c r="L77" s="71"/>
      <c r="N77" s="76"/>
    </row>
    <row r="78" spans="1:14" ht="12.75" customHeight="1" x14ac:dyDescent="0.3">
      <c r="A78" s="116"/>
      <c r="B78" s="117" t="s">
        <v>335</v>
      </c>
      <c r="C78" s="118"/>
      <c r="D78" s="117">
        <v>65</v>
      </c>
      <c r="E78" s="118"/>
      <c r="F78" s="117">
        <v>97</v>
      </c>
      <c r="G78" s="119">
        <v>81</v>
      </c>
      <c r="H78" s="117">
        <v>94</v>
      </c>
      <c r="I78" s="161">
        <v>84</v>
      </c>
      <c r="J78" s="120"/>
      <c r="K78" s="117"/>
      <c r="L78" s="118"/>
      <c r="M78" s="118"/>
      <c r="N78" s="120"/>
    </row>
    <row r="79" spans="1:14" ht="15" customHeight="1" x14ac:dyDescent="0.35">
      <c r="A79" s="121" t="s">
        <v>122</v>
      </c>
      <c r="B79" s="122" t="s">
        <v>155</v>
      </c>
      <c r="C79" s="123"/>
      <c r="D79" s="123"/>
      <c r="E79" s="123"/>
      <c r="F79" s="123"/>
      <c r="G79" s="124">
        <v>32</v>
      </c>
      <c r="H79" s="41">
        <f>H78/G83</f>
        <v>0.58385093167701863</v>
      </c>
      <c r="I79" s="162">
        <v>29</v>
      </c>
      <c r="J79" s="163"/>
      <c r="K79" s="41"/>
      <c r="L79" s="125">
        <v>0.6</v>
      </c>
      <c r="M79" s="125"/>
      <c r="N79" s="126" t="s">
        <v>198</v>
      </c>
    </row>
    <row r="80" spans="1:14" ht="12.75" customHeight="1" x14ac:dyDescent="0.25">
      <c r="A80" s="121"/>
      <c r="B80" s="122" t="s">
        <v>105</v>
      </c>
      <c r="C80" s="123"/>
      <c r="D80" s="123"/>
      <c r="E80" s="123"/>
      <c r="F80" s="123"/>
      <c r="G80" s="124">
        <v>30</v>
      </c>
      <c r="H80" s="123"/>
      <c r="I80" s="153">
        <v>22</v>
      </c>
      <c r="K80" s="123"/>
      <c r="L80" s="123"/>
      <c r="M80" s="123"/>
      <c r="N80" s="126"/>
    </row>
    <row r="81" spans="1:14" ht="12.75" customHeight="1" x14ac:dyDescent="0.25">
      <c r="A81" s="121"/>
      <c r="B81" s="122" t="s">
        <v>104</v>
      </c>
      <c r="C81" s="123"/>
      <c r="D81" s="123"/>
      <c r="E81" s="123"/>
      <c r="F81" s="123"/>
      <c r="G81" s="124">
        <v>8</v>
      </c>
      <c r="H81" s="123"/>
      <c r="I81" s="153">
        <v>18</v>
      </c>
      <c r="K81" s="123"/>
      <c r="L81" s="123"/>
      <c r="M81" s="123"/>
      <c r="N81" s="126"/>
    </row>
    <row r="82" spans="1:14" ht="12.75" customHeight="1" x14ac:dyDescent="0.25">
      <c r="A82" s="121"/>
      <c r="B82" s="122" t="s">
        <v>199</v>
      </c>
      <c r="C82" s="123"/>
      <c r="D82" s="123"/>
      <c r="E82" s="123"/>
      <c r="F82" s="123"/>
      <c r="G82" s="124">
        <v>10</v>
      </c>
      <c r="H82" s="123"/>
      <c r="I82" s="164">
        <v>42</v>
      </c>
      <c r="J82" s="165"/>
      <c r="K82" s="123"/>
      <c r="L82" s="123"/>
      <c r="M82" s="123"/>
      <c r="N82" s="126"/>
    </row>
    <row r="83" spans="1:14" ht="13.5" customHeight="1" thickBot="1" x14ac:dyDescent="0.3">
      <c r="A83" s="127" t="s">
        <v>334</v>
      </c>
      <c r="B83" s="128"/>
      <c r="C83" s="129"/>
      <c r="D83" s="128">
        <v>99</v>
      </c>
      <c r="E83" s="129"/>
      <c r="F83" s="128">
        <v>104</v>
      </c>
      <c r="G83" s="130">
        <f>SUM(G77:G82)</f>
        <v>161</v>
      </c>
      <c r="H83" s="128">
        <v>119</v>
      </c>
      <c r="I83" s="138">
        <f>SUM(I78:I82)</f>
        <v>195</v>
      </c>
      <c r="J83" s="166">
        <f>H83/I83</f>
        <v>0.61025641025641031</v>
      </c>
      <c r="K83" s="128"/>
      <c r="L83" s="129"/>
      <c r="M83" s="129"/>
      <c r="N83" s="131"/>
    </row>
    <row r="84" spans="1:14" ht="15" customHeight="1" x14ac:dyDescent="0.35">
      <c r="A84" s="132" t="s">
        <v>123</v>
      </c>
      <c r="B84" s="117" t="s">
        <v>200</v>
      </c>
      <c r="C84" s="133">
        <f>D83/G83</f>
        <v>0.6149068322981367</v>
      </c>
      <c r="D84" s="118"/>
      <c r="E84" s="118"/>
      <c r="F84" s="133">
        <f>F83/G83</f>
        <v>0.64596273291925466</v>
      </c>
      <c r="G84" s="134">
        <v>81</v>
      </c>
      <c r="H84" s="133">
        <f>H83/G83</f>
        <v>0.73913043478260865</v>
      </c>
      <c r="I84" s="167"/>
      <c r="J84" s="168"/>
      <c r="K84" s="133"/>
      <c r="L84" s="135">
        <v>0.7</v>
      </c>
      <c r="M84" s="135"/>
      <c r="N84" s="120" t="s">
        <v>201</v>
      </c>
    </row>
    <row r="85" spans="1:14" ht="12.75" customHeight="1" x14ac:dyDescent="0.25">
      <c r="A85" s="121"/>
      <c r="B85" s="122" t="s">
        <v>155</v>
      </c>
      <c r="C85" s="123"/>
      <c r="D85" s="123"/>
      <c r="E85" s="123"/>
      <c r="F85" s="123"/>
      <c r="G85" s="136">
        <v>32</v>
      </c>
      <c r="H85" s="123"/>
      <c r="K85" s="123"/>
      <c r="L85" s="123"/>
      <c r="M85" s="123"/>
      <c r="N85" s="126"/>
    </row>
    <row r="86" spans="1:14" ht="12.75" customHeight="1" x14ac:dyDescent="0.25">
      <c r="A86" s="121"/>
      <c r="B86" s="122" t="s">
        <v>105</v>
      </c>
      <c r="C86" s="123"/>
      <c r="D86" s="123"/>
      <c r="E86" s="123"/>
      <c r="F86" s="123"/>
      <c r="G86" s="136">
        <v>8</v>
      </c>
      <c r="H86" s="123"/>
      <c r="K86" s="123"/>
      <c r="L86" s="123"/>
      <c r="M86" s="123"/>
      <c r="N86" s="126"/>
    </row>
    <row r="87" spans="1:14" ht="12.75" customHeight="1" x14ac:dyDescent="0.25">
      <c r="A87" s="121"/>
      <c r="B87" s="122" t="s">
        <v>199</v>
      </c>
      <c r="C87" s="123"/>
      <c r="D87" s="123"/>
      <c r="E87" s="123"/>
      <c r="F87" s="123"/>
      <c r="G87" s="136">
        <v>5</v>
      </c>
      <c r="H87" s="123"/>
      <c r="K87" s="123"/>
      <c r="L87" s="123"/>
      <c r="M87" s="123"/>
      <c r="N87" s="126"/>
    </row>
    <row r="88" spans="1:14" ht="13.5" customHeight="1" thickBot="1" x14ac:dyDescent="0.3">
      <c r="A88" s="127"/>
      <c r="B88" s="128"/>
      <c r="C88" s="129"/>
      <c r="D88" s="129"/>
      <c r="E88" s="129"/>
      <c r="F88" s="129"/>
      <c r="G88" s="130">
        <f>SUM(G84:G87)</f>
        <v>126</v>
      </c>
      <c r="H88" s="129"/>
      <c r="I88" s="169"/>
      <c r="J88" s="170"/>
      <c r="K88" s="129"/>
      <c r="L88" s="129"/>
      <c r="M88" s="129"/>
      <c r="N88" s="131"/>
    </row>
    <row r="89" spans="1:14" ht="12.75" customHeight="1" x14ac:dyDescent="0.25">
      <c r="A89" s="132" t="s">
        <v>124</v>
      </c>
      <c r="B89" s="117" t="s">
        <v>202</v>
      </c>
      <c r="C89" s="118"/>
      <c r="D89" s="117">
        <v>41</v>
      </c>
      <c r="E89" s="118"/>
      <c r="F89" s="117">
        <v>39</v>
      </c>
      <c r="G89" s="134">
        <v>30</v>
      </c>
      <c r="H89" s="117">
        <v>40</v>
      </c>
      <c r="I89" s="161"/>
      <c r="J89" s="120"/>
      <c r="K89" s="117"/>
      <c r="L89" s="118"/>
      <c r="M89" s="118"/>
      <c r="N89" s="120"/>
    </row>
    <row r="90" spans="1:14" ht="15" customHeight="1" x14ac:dyDescent="0.35">
      <c r="A90" s="121"/>
      <c r="B90" s="122" t="s">
        <v>203</v>
      </c>
      <c r="C90" s="41">
        <f>D89/G92</f>
        <v>0.7592592592592593</v>
      </c>
      <c r="D90" s="123"/>
      <c r="E90" s="41">
        <f>F89/G92</f>
        <v>0.72222222222222221</v>
      </c>
      <c r="F90" s="123"/>
      <c r="G90" s="136">
        <v>16</v>
      </c>
      <c r="H90" s="41">
        <f>H89/G92</f>
        <v>0.7407407407407407</v>
      </c>
      <c r="I90" s="171"/>
      <c r="J90" s="172"/>
      <c r="K90" s="41"/>
      <c r="L90" s="125">
        <v>0.75</v>
      </c>
      <c r="M90" s="125"/>
      <c r="N90" s="137">
        <v>0.7</v>
      </c>
    </row>
    <row r="91" spans="1:14" ht="12.75" customHeight="1" x14ac:dyDescent="0.25">
      <c r="A91" s="121"/>
      <c r="B91" s="122" t="s">
        <v>204</v>
      </c>
      <c r="C91" s="123"/>
      <c r="D91" s="123"/>
      <c r="E91" s="123"/>
      <c r="F91" s="123"/>
      <c r="G91" s="136">
        <v>8</v>
      </c>
      <c r="H91" s="123"/>
      <c r="K91" s="123"/>
      <c r="L91" s="123"/>
      <c r="M91" s="123"/>
      <c r="N91" s="126"/>
    </row>
    <row r="92" spans="1:14" ht="13.5" customHeight="1" thickBot="1" x14ac:dyDescent="0.3">
      <c r="A92" s="138"/>
      <c r="B92" s="128"/>
      <c r="C92" s="129"/>
      <c r="D92" s="129"/>
      <c r="E92" s="129"/>
      <c r="F92" s="129"/>
      <c r="G92" s="130">
        <f>SUM(G89:G91)</f>
        <v>54</v>
      </c>
      <c r="H92" s="129"/>
      <c r="I92" s="169"/>
      <c r="J92" s="170"/>
      <c r="K92" s="129"/>
      <c r="L92" s="129"/>
      <c r="M92" s="129"/>
      <c r="N92" s="131"/>
    </row>
    <row r="93" spans="1:14" ht="12.75" customHeight="1" x14ac:dyDescent="0.25">
      <c r="A93" s="132" t="s">
        <v>125</v>
      </c>
      <c r="B93" s="117"/>
      <c r="C93" s="118"/>
      <c r="D93" s="118"/>
      <c r="E93" s="118"/>
      <c r="F93" s="118"/>
      <c r="G93" s="134"/>
      <c r="H93" s="118"/>
      <c r="I93" s="173"/>
      <c r="J93" s="174"/>
      <c r="K93" s="118"/>
      <c r="L93" s="118"/>
      <c r="M93" s="118"/>
      <c r="N93" s="120"/>
    </row>
    <row r="94" spans="1:14" ht="12.75" customHeight="1" x14ac:dyDescent="0.25">
      <c r="A94" s="121"/>
      <c r="B94" s="122"/>
      <c r="C94" s="123"/>
      <c r="D94" s="123"/>
      <c r="E94" s="123"/>
      <c r="F94" s="123"/>
      <c r="G94" s="136"/>
      <c r="H94" s="123"/>
      <c r="K94" s="123"/>
      <c r="L94" s="123"/>
      <c r="M94" s="123"/>
      <c r="N94" s="126"/>
    </row>
    <row r="95" spans="1:14" ht="12.75" customHeight="1" x14ac:dyDescent="0.25">
      <c r="A95" s="121" t="s">
        <v>332</v>
      </c>
      <c r="B95" s="122"/>
      <c r="C95" s="123"/>
      <c r="D95" s="123"/>
      <c r="E95" s="123"/>
      <c r="F95" s="123"/>
      <c r="G95" s="136">
        <v>38</v>
      </c>
      <c r="H95" s="122">
        <v>37</v>
      </c>
      <c r="I95" s="155">
        <v>115</v>
      </c>
      <c r="J95" s="126"/>
      <c r="K95" s="122"/>
      <c r="L95" s="125"/>
      <c r="M95" s="125"/>
      <c r="N95" s="126"/>
    </row>
    <row r="96" spans="1:14" s="115" customFormat="1" ht="12.75" customHeight="1" x14ac:dyDescent="0.25">
      <c r="A96" s="121" t="s">
        <v>333</v>
      </c>
      <c r="B96" s="122"/>
      <c r="C96" s="123"/>
      <c r="D96" s="123"/>
      <c r="E96" s="123"/>
      <c r="F96" s="123"/>
      <c r="G96" s="136"/>
      <c r="H96" s="122"/>
      <c r="I96" s="155">
        <v>130</v>
      </c>
      <c r="J96" s="126"/>
      <c r="K96" s="122"/>
      <c r="L96" s="125"/>
      <c r="M96" s="125"/>
      <c r="N96" s="126"/>
    </row>
    <row r="97" spans="1:14" ht="15" customHeight="1" thickBot="1" x14ac:dyDescent="0.4">
      <c r="A97" s="127"/>
      <c r="B97" s="128"/>
      <c r="C97" s="129"/>
      <c r="D97" s="129"/>
      <c r="E97" s="129"/>
      <c r="F97" s="129"/>
      <c r="G97" s="129"/>
      <c r="H97" s="139">
        <f>H95/G95</f>
        <v>0.97368421052631582</v>
      </c>
      <c r="I97" s="175">
        <f>I95/I96</f>
        <v>0.88461538461538458</v>
      </c>
      <c r="J97" s="176"/>
      <c r="K97" s="139"/>
      <c r="L97" s="140">
        <v>0.95</v>
      </c>
      <c r="M97" s="140"/>
      <c r="N97" s="131" t="s">
        <v>205</v>
      </c>
    </row>
    <row r="98" spans="1:14" ht="12.75" customHeight="1" x14ac:dyDescent="0.25">
      <c r="A98" s="14" t="s">
        <v>337</v>
      </c>
      <c r="B98" s="76"/>
      <c r="C98" s="71"/>
      <c r="D98" s="71"/>
      <c r="E98" s="71"/>
      <c r="F98" s="71"/>
      <c r="G98" s="71"/>
      <c r="H98" s="71"/>
      <c r="I98" s="153">
        <v>24</v>
      </c>
      <c r="L98" s="71"/>
      <c r="N98" s="76"/>
    </row>
    <row r="99" spans="1:14" s="115" customFormat="1" ht="12.75" customHeight="1" x14ac:dyDescent="0.25">
      <c r="A99" s="14" t="s">
        <v>338</v>
      </c>
      <c r="B99" s="76"/>
      <c r="I99" s="153">
        <v>7</v>
      </c>
      <c r="J99" s="154"/>
      <c r="N99" s="76"/>
    </row>
    <row r="100" spans="1:14" ht="12.75" customHeight="1" x14ac:dyDescent="0.25">
      <c r="A100" s="15" t="s">
        <v>128</v>
      </c>
      <c r="B100" s="76"/>
      <c r="C100" s="71"/>
      <c r="D100" s="71"/>
      <c r="E100" s="71"/>
      <c r="F100" s="71"/>
      <c r="G100" s="71"/>
      <c r="H100" s="71"/>
      <c r="L100" s="71"/>
      <c r="N100" s="76"/>
    </row>
    <row r="101" spans="1:14" ht="12.75" customHeight="1" x14ac:dyDescent="0.25">
      <c r="A101" s="76"/>
      <c r="B101" s="76"/>
      <c r="C101" s="71"/>
      <c r="D101" s="71"/>
      <c r="E101" s="71"/>
      <c r="F101" s="71"/>
      <c r="G101" s="71"/>
      <c r="H101" s="71"/>
      <c r="L101" s="71"/>
      <c r="N101" s="76"/>
    </row>
    <row r="102" spans="1:14" ht="12.75" customHeight="1" x14ac:dyDescent="0.3">
      <c r="A102" s="12" t="s">
        <v>118</v>
      </c>
      <c r="B102" s="16" t="s">
        <v>119</v>
      </c>
      <c r="C102" s="16" t="s">
        <v>119</v>
      </c>
      <c r="D102" s="71"/>
      <c r="E102" s="16" t="s">
        <v>119</v>
      </c>
      <c r="F102" s="71"/>
      <c r="G102" s="16" t="s">
        <v>119</v>
      </c>
      <c r="H102" s="71"/>
      <c r="L102" s="71"/>
      <c r="N102" s="76"/>
    </row>
    <row r="103" spans="1:14" ht="12.75" customHeight="1" x14ac:dyDescent="0.25">
      <c r="A103" s="14" t="s">
        <v>122</v>
      </c>
      <c r="B103" s="69"/>
      <c r="C103" s="76">
        <v>750</v>
      </c>
      <c r="D103" s="71"/>
      <c r="E103" s="69">
        <v>700</v>
      </c>
      <c r="F103" s="71"/>
      <c r="G103" s="69">
        <v>700</v>
      </c>
      <c r="H103" s="76">
        <f>G103*$B$11</f>
        <v>735</v>
      </c>
      <c r="I103" s="155"/>
      <c r="J103" s="126"/>
      <c r="K103" s="76"/>
      <c r="L103" s="76">
        <v>735</v>
      </c>
      <c r="M103" s="76"/>
      <c r="N103" s="76" t="s">
        <v>206</v>
      </c>
    </row>
    <row r="104" spans="1:14" ht="12.75" customHeight="1" x14ac:dyDescent="0.25">
      <c r="A104" s="14" t="s">
        <v>123</v>
      </c>
      <c r="B104" s="69"/>
      <c r="C104" s="76">
        <v>750</v>
      </c>
      <c r="D104" s="71"/>
      <c r="E104" s="69">
        <v>700</v>
      </c>
      <c r="F104" s="71"/>
      <c r="G104" s="69">
        <v>700</v>
      </c>
      <c r="H104" s="76">
        <f>G104*$B$11</f>
        <v>735</v>
      </c>
      <c r="I104" s="155"/>
      <c r="J104" s="126"/>
      <c r="K104" s="76"/>
      <c r="L104" s="76">
        <v>735</v>
      </c>
      <c r="M104" s="76"/>
      <c r="N104" s="95" t="s">
        <v>207</v>
      </c>
    </row>
    <row r="105" spans="1:14" ht="25.5" customHeight="1" x14ac:dyDescent="0.25">
      <c r="A105" s="14" t="s">
        <v>124</v>
      </c>
      <c r="B105" s="69"/>
      <c r="C105" s="76">
        <v>750</v>
      </c>
      <c r="D105" s="71"/>
      <c r="E105" s="69">
        <v>700</v>
      </c>
      <c r="F105" s="71"/>
      <c r="G105" s="69">
        <v>700</v>
      </c>
      <c r="H105" s="76">
        <f>G105*$B$11</f>
        <v>735</v>
      </c>
      <c r="I105" s="155"/>
      <c r="J105" s="126"/>
      <c r="K105" s="76"/>
      <c r="L105" s="76">
        <v>735</v>
      </c>
      <c r="M105" s="76"/>
      <c r="N105" s="99" t="s">
        <v>208</v>
      </c>
    </row>
    <row r="106" spans="1:14" ht="12.75" customHeight="1" x14ac:dyDescent="0.25">
      <c r="A106" s="14" t="s">
        <v>125</v>
      </c>
      <c r="B106" s="69"/>
      <c r="C106" s="71"/>
      <c r="D106" s="71"/>
      <c r="E106" s="69">
        <v>500</v>
      </c>
      <c r="F106" s="71"/>
      <c r="G106" s="69">
        <v>500</v>
      </c>
      <c r="H106" s="76">
        <f>G106*$B$11</f>
        <v>525</v>
      </c>
      <c r="I106" s="155"/>
      <c r="J106" s="126"/>
      <c r="K106" s="76"/>
      <c r="L106" s="76">
        <v>525</v>
      </c>
      <c r="M106" s="76"/>
      <c r="N106" s="76" t="s">
        <v>209</v>
      </c>
    </row>
    <row r="107" spans="1:14" ht="25.5" customHeight="1" x14ac:dyDescent="0.25">
      <c r="A107" s="14" t="s">
        <v>126</v>
      </c>
      <c r="B107" s="69"/>
      <c r="C107" s="71"/>
      <c r="D107" s="71"/>
      <c r="E107" s="69"/>
      <c r="F107" s="71"/>
      <c r="G107" s="69"/>
      <c r="H107" s="76">
        <v>525</v>
      </c>
      <c r="I107" s="155"/>
      <c r="J107" s="126"/>
      <c r="K107" s="76"/>
      <c r="L107" s="76">
        <v>650</v>
      </c>
      <c r="M107" s="76"/>
      <c r="N107" s="96" t="s">
        <v>210</v>
      </c>
    </row>
    <row r="108" spans="1:14" ht="12.75" customHeight="1" x14ac:dyDescent="0.25">
      <c r="A108" s="14" t="s">
        <v>127</v>
      </c>
      <c r="B108" s="69"/>
      <c r="C108" s="76">
        <v>750</v>
      </c>
      <c r="D108" s="71"/>
      <c r="E108" s="69">
        <v>800</v>
      </c>
      <c r="F108" s="71"/>
      <c r="G108" s="69">
        <v>800</v>
      </c>
      <c r="H108" s="76">
        <f>G108*$B$11</f>
        <v>840</v>
      </c>
      <c r="I108" s="155"/>
      <c r="J108" s="126"/>
      <c r="K108" s="76"/>
      <c r="L108" s="76">
        <v>900</v>
      </c>
      <c r="M108" s="76"/>
      <c r="N108" s="76" t="s">
        <v>211</v>
      </c>
    </row>
    <row r="109" spans="1:14" ht="12.75" customHeight="1" x14ac:dyDescent="0.25">
      <c r="A109" s="15" t="s">
        <v>128</v>
      </c>
      <c r="B109" s="23"/>
      <c r="C109" s="76">
        <v>1000</v>
      </c>
      <c r="D109" s="71"/>
      <c r="E109" s="23">
        <v>1100</v>
      </c>
      <c r="F109" s="71"/>
      <c r="G109" s="23">
        <v>1100</v>
      </c>
      <c r="H109" s="76">
        <f>G109*$B$11</f>
        <v>1155</v>
      </c>
      <c r="I109" s="155"/>
      <c r="J109" s="126"/>
      <c r="K109" s="76"/>
      <c r="L109" s="76">
        <v>1155</v>
      </c>
      <c r="M109" s="76"/>
      <c r="N109" s="76" t="s">
        <v>212</v>
      </c>
    </row>
    <row r="110" spans="1:14" ht="12.75" customHeight="1" x14ac:dyDescent="0.3">
      <c r="A110" s="12" t="s">
        <v>118</v>
      </c>
      <c r="B110" s="16" t="s">
        <v>120</v>
      </c>
      <c r="C110" s="71"/>
      <c r="D110" s="71"/>
      <c r="E110" s="16" t="s">
        <v>120</v>
      </c>
      <c r="F110" s="71"/>
      <c r="G110" s="16" t="s">
        <v>120</v>
      </c>
      <c r="H110" s="71"/>
      <c r="L110" s="71"/>
      <c r="N110" s="76"/>
    </row>
    <row r="111" spans="1:14" ht="12.75" customHeight="1" x14ac:dyDescent="0.25">
      <c r="A111" s="14" t="s">
        <v>122</v>
      </c>
      <c r="B111" s="69"/>
      <c r="C111" s="76">
        <v>400</v>
      </c>
      <c r="D111" s="71"/>
      <c r="E111" s="69">
        <v>450</v>
      </c>
      <c r="F111" s="71"/>
      <c r="G111" s="69">
        <v>450</v>
      </c>
      <c r="H111" s="76">
        <f>G111*$B$11</f>
        <v>472.5</v>
      </c>
      <c r="I111" s="155"/>
      <c r="J111" s="126"/>
      <c r="K111" s="76"/>
      <c r="L111" s="76">
        <v>475</v>
      </c>
      <c r="M111" s="76"/>
      <c r="N111" s="76"/>
    </row>
    <row r="112" spans="1:14" ht="12.75" customHeight="1" x14ac:dyDescent="0.25">
      <c r="A112" s="14" t="s">
        <v>123</v>
      </c>
      <c r="B112" s="69"/>
      <c r="C112" s="76">
        <v>400</v>
      </c>
      <c r="D112" s="71"/>
      <c r="E112" s="69">
        <v>450</v>
      </c>
      <c r="F112" s="71"/>
      <c r="G112" s="69">
        <v>450</v>
      </c>
      <c r="H112" s="76">
        <f>G112*$B$11</f>
        <v>472.5</v>
      </c>
      <c r="I112" s="155"/>
      <c r="J112" s="126"/>
      <c r="K112" s="76"/>
      <c r="L112" s="76">
        <v>475</v>
      </c>
      <c r="M112" s="76"/>
      <c r="N112" s="76"/>
    </row>
    <row r="113" spans="1:14" ht="12.75" customHeight="1" x14ac:dyDescent="0.25">
      <c r="A113" s="14" t="s">
        <v>124</v>
      </c>
      <c r="B113" s="69"/>
      <c r="C113" s="76">
        <v>900</v>
      </c>
      <c r="D113" s="71"/>
      <c r="E113" s="69">
        <v>900</v>
      </c>
      <c r="F113" s="71"/>
      <c r="G113" s="69">
        <v>900</v>
      </c>
      <c r="H113" s="76">
        <f>G113*$B$11</f>
        <v>945</v>
      </c>
      <c r="I113" s="155"/>
      <c r="J113" s="126"/>
      <c r="K113" s="76"/>
      <c r="L113" s="76">
        <v>945</v>
      </c>
      <c r="M113" s="76"/>
      <c r="N113" s="76"/>
    </row>
    <row r="114" spans="1:14" ht="12.75" customHeight="1" x14ac:dyDescent="0.25">
      <c r="A114" s="14" t="s">
        <v>125</v>
      </c>
      <c r="B114" s="69"/>
      <c r="C114" s="71"/>
      <c r="D114" s="71"/>
      <c r="E114" s="69">
        <v>500</v>
      </c>
      <c r="F114" s="71"/>
      <c r="G114" s="69">
        <v>500</v>
      </c>
      <c r="H114" s="76">
        <f>G114*$B$11</f>
        <v>525</v>
      </c>
      <c r="I114" s="155"/>
      <c r="J114" s="126"/>
      <c r="K114" s="76"/>
      <c r="L114" s="76">
        <v>525</v>
      </c>
      <c r="M114" s="76"/>
      <c r="N114" s="95" t="s">
        <v>207</v>
      </c>
    </row>
    <row r="115" spans="1:14" ht="12.75" customHeight="1" x14ac:dyDescent="0.25">
      <c r="A115" s="14" t="s">
        <v>126</v>
      </c>
      <c r="B115" s="69"/>
      <c r="C115" s="71"/>
      <c r="D115" s="71"/>
      <c r="E115" s="69"/>
      <c r="F115" s="71"/>
      <c r="G115" s="69"/>
      <c r="H115" s="76">
        <v>525</v>
      </c>
      <c r="I115" s="155"/>
      <c r="J115" s="126"/>
      <c r="K115" s="76"/>
      <c r="L115" s="76">
        <v>525</v>
      </c>
      <c r="M115" s="76"/>
      <c r="N115" s="76" t="s">
        <v>213</v>
      </c>
    </row>
    <row r="116" spans="1:14" ht="12.75" customHeight="1" x14ac:dyDescent="0.25">
      <c r="A116" s="14" t="s">
        <v>127</v>
      </c>
      <c r="B116" s="69"/>
      <c r="C116" s="76">
        <v>1100</v>
      </c>
      <c r="D116" s="71"/>
      <c r="E116" s="69">
        <v>1100</v>
      </c>
      <c r="F116" s="71"/>
      <c r="G116" s="69">
        <v>1100</v>
      </c>
      <c r="H116" s="76">
        <f>G116*$B$11</f>
        <v>1155</v>
      </c>
      <c r="I116" s="155"/>
      <c r="J116" s="126"/>
      <c r="K116" s="76"/>
      <c r="L116" s="76">
        <v>1155</v>
      </c>
      <c r="M116" s="76"/>
      <c r="N116" s="76"/>
    </row>
    <row r="117" spans="1:14" ht="12.75" customHeight="1" x14ac:dyDescent="0.25">
      <c r="A117" s="15" t="s">
        <v>128</v>
      </c>
      <c r="B117" s="23"/>
      <c r="C117" s="76">
        <v>1000</v>
      </c>
      <c r="D117" s="71"/>
      <c r="E117" s="23">
        <v>1200</v>
      </c>
      <c r="F117" s="71"/>
      <c r="G117" s="23">
        <v>1200</v>
      </c>
      <c r="H117" s="76">
        <f>G117*$B$11</f>
        <v>1260</v>
      </c>
      <c r="I117" s="155"/>
      <c r="J117" s="126"/>
      <c r="K117" s="76"/>
      <c r="L117" s="76">
        <v>1260</v>
      </c>
      <c r="M117" s="76"/>
      <c r="N117" s="76"/>
    </row>
    <row r="118" spans="1:14" ht="12.75" customHeight="1" x14ac:dyDescent="0.25">
      <c r="A118" s="15"/>
      <c r="B118" s="76"/>
      <c r="C118" s="71"/>
      <c r="D118" s="71"/>
      <c r="E118" s="71"/>
      <c r="F118" s="71"/>
      <c r="G118" s="71"/>
      <c r="H118" s="71"/>
      <c r="L118" s="71"/>
      <c r="N118" s="76"/>
    </row>
    <row r="119" spans="1:14" ht="12.75" customHeight="1" x14ac:dyDescent="0.25">
      <c r="A119" s="76"/>
      <c r="B119" s="76"/>
      <c r="C119" s="71"/>
      <c r="D119" s="71"/>
      <c r="E119" s="71"/>
      <c r="F119" s="71"/>
      <c r="G119" s="71"/>
      <c r="H119" s="71"/>
      <c r="L119" s="71"/>
      <c r="N119" s="76"/>
    </row>
    <row r="120" spans="1:14" ht="12.75" customHeight="1" x14ac:dyDescent="0.25">
      <c r="A120" s="76"/>
      <c r="B120" s="76"/>
      <c r="C120" s="71"/>
      <c r="D120" s="71"/>
      <c r="E120" s="71"/>
      <c r="F120" s="71"/>
      <c r="G120" s="71"/>
      <c r="H120" s="71"/>
      <c r="L120" s="71"/>
      <c r="N120" s="76"/>
    </row>
    <row r="121" spans="1:14" ht="12.75" customHeight="1" x14ac:dyDescent="0.25">
      <c r="A121" s="76"/>
      <c r="B121" s="76"/>
      <c r="C121" s="71"/>
      <c r="D121" s="71"/>
      <c r="E121" s="71"/>
      <c r="F121" s="71"/>
      <c r="G121" s="71"/>
      <c r="H121" s="71"/>
      <c r="L121" s="71"/>
      <c r="N121" s="76"/>
    </row>
    <row r="122" spans="1:14" ht="12.75" customHeight="1" x14ac:dyDescent="0.25">
      <c r="A122" s="76"/>
      <c r="B122" s="76"/>
      <c r="C122" s="71"/>
      <c r="D122" s="71"/>
      <c r="E122" s="71"/>
      <c r="F122" s="71"/>
      <c r="G122" s="71"/>
      <c r="H122" s="71"/>
      <c r="L122" s="71"/>
      <c r="N122" s="76"/>
    </row>
    <row r="123" spans="1:14" ht="12.75" customHeight="1" x14ac:dyDescent="0.25">
      <c r="A123" s="76"/>
      <c r="B123" s="76"/>
      <c r="C123" s="71"/>
      <c r="D123" s="71"/>
      <c r="E123" s="71"/>
      <c r="F123" s="71"/>
      <c r="G123" s="71"/>
      <c r="H123" s="71"/>
      <c r="L123" s="71"/>
      <c r="N123" s="76"/>
    </row>
    <row r="124" spans="1:14" ht="12.75" customHeight="1" x14ac:dyDescent="0.25">
      <c r="A124" s="76"/>
      <c r="B124" s="76"/>
      <c r="C124" s="71"/>
      <c r="D124" s="71"/>
      <c r="E124" s="71"/>
      <c r="F124" s="71"/>
      <c r="G124" s="71"/>
      <c r="H124" s="71"/>
      <c r="L124" s="71"/>
      <c r="N124" s="76"/>
    </row>
    <row r="125" spans="1:14" ht="12.75" customHeight="1" x14ac:dyDescent="0.25">
      <c r="A125" s="76"/>
      <c r="B125" s="76"/>
      <c r="C125" s="71"/>
      <c r="D125" s="71"/>
      <c r="E125" s="71"/>
      <c r="F125" s="71"/>
      <c r="G125" s="71"/>
      <c r="H125" s="71"/>
      <c r="L125" s="71"/>
      <c r="N125" s="76"/>
    </row>
    <row r="126" spans="1:14" ht="12.75" customHeight="1" x14ac:dyDescent="0.25">
      <c r="A126" s="76"/>
      <c r="B126" s="76"/>
      <c r="C126" s="71"/>
      <c r="D126" s="71"/>
      <c r="E126" s="71"/>
      <c r="F126" s="71"/>
      <c r="G126" s="71"/>
      <c r="H126" s="71"/>
      <c r="L126" s="71"/>
      <c r="N126" s="76"/>
    </row>
    <row r="127" spans="1:14" ht="12.75" customHeight="1" x14ac:dyDescent="0.25">
      <c r="A127" s="76"/>
      <c r="B127" s="76"/>
      <c r="C127" s="71"/>
      <c r="D127" s="71"/>
      <c r="E127" s="71"/>
      <c r="F127" s="71"/>
      <c r="G127" s="71"/>
      <c r="H127" s="71"/>
      <c r="L127" s="71"/>
      <c r="N127" s="76"/>
    </row>
    <row r="128" spans="1:14" ht="12.75" customHeight="1" x14ac:dyDescent="0.25">
      <c r="A128" s="76"/>
      <c r="B128" s="76"/>
      <c r="C128" s="71"/>
      <c r="D128" s="71"/>
      <c r="E128" s="71"/>
      <c r="F128" s="71"/>
      <c r="G128" s="71"/>
      <c r="H128" s="71"/>
      <c r="L128" s="71"/>
      <c r="N128" s="76"/>
    </row>
    <row r="129" spans="1:14" ht="12.75" customHeight="1" x14ac:dyDescent="0.25">
      <c r="A129" s="76"/>
      <c r="B129" s="76"/>
      <c r="C129" s="71"/>
      <c r="D129" s="71"/>
      <c r="E129" s="71"/>
      <c r="F129" s="71"/>
      <c r="G129" s="71"/>
      <c r="H129" s="71"/>
      <c r="L129" s="71"/>
      <c r="N129" s="76"/>
    </row>
    <row r="130" spans="1:14" ht="12.75" customHeight="1" x14ac:dyDescent="0.25">
      <c r="A130" s="76"/>
      <c r="B130" s="76"/>
      <c r="C130" s="71"/>
      <c r="D130" s="71"/>
      <c r="E130" s="71"/>
      <c r="F130" s="71"/>
      <c r="G130" s="71"/>
      <c r="H130" s="71"/>
      <c r="L130" s="71"/>
      <c r="N130" s="76"/>
    </row>
    <row r="131" spans="1:14" ht="12.75" customHeight="1" x14ac:dyDescent="0.25">
      <c r="A131" s="76"/>
      <c r="B131" s="76"/>
      <c r="C131" s="71"/>
      <c r="D131" s="71"/>
      <c r="E131" s="71"/>
      <c r="F131" s="71"/>
      <c r="G131" s="71"/>
      <c r="H131" s="71"/>
      <c r="L131" s="71"/>
      <c r="N131" s="76"/>
    </row>
    <row r="132" spans="1:14" ht="12.75" customHeight="1" x14ac:dyDescent="0.25">
      <c r="A132" s="76"/>
      <c r="B132" s="76"/>
      <c r="C132" s="71"/>
      <c r="D132" s="71"/>
      <c r="E132" s="71"/>
      <c r="F132" s="71"/>
      <c r="G132" s="71"/>
      <c r="H132" s="71"/>
      <c r="L132" s="71"/>
      <c r="N132" s="76"/>
    </row>
    <row r="133" spans="1:14" ht="12.75" customHeight="1" x14ac:dyDescent="0.25">
      <c r="A133" s="76"/>
      <c r="B133" s="76"/>
      <c r="C133" s="71"/>
      <c r="D133" s="71"/>
      <c r="E133" s="71"/>
      <c r="F133" s="71"/>
      <c r="G133" s="71"/>
      <c r="H133" s="71"/>
      <c r="L133" s="71"/>
      <c r="N133" s="76"/>
    </row>
    <row r="134" spans="1:14" ht="12.75" customHeight="1" x14ac:dyDescent="0.25">
      <c r="A134" s="76"/>
      <c r="B134" s="76"/>
      <c r="C134" s="71"/>
      <c r="D134" s="71"/>
      <c r="E134" s="71"/>
      <c r="F134" s="71"/>
      <c r="G134" s="71"/>
      <c r="H134" s="71"/>
      <c r="L134" s="71"/>
      <c r="N134" s="76"/>
    </row>
    <row r="135" spans="1:14" ht="12.75" customHeight="1" x14ac:dyDescent="0.25">
      <c r="A135" s="76"/>
      <c r="B135" s="76"/>
      <c r="C135" s="71"/>
      <c r="D135" s="71"/>
      <c r="E135" s="71"/>
      <c r="F135" s="71"/>
      <c r="G135" s="71"/>
      <c r="H135" s="71"/>
      <c r="L135" s="71"/>
      <c r="N135" s="76"/>
    </row>
    <row r="136" spans="1:14" ht="12.75" customHeight="1" x14ac:dyDescent="0.25">
      <c r="A136" s="76"/>
      <c r="B136" s="76"/>
      <c r="C136" s="71"/>
      <c r="D136" s="71"/>
      <c r="E136" s="71"/>
      <c r="F136" s="71"/>
      <c r="G136" s="71"/>
      <c r="H136" s="71"/>
      <c r="L136" s="71"/>
      <c r="N136" s="76"/>
    </row>
    <row r="137" spans="1:14" ht="12.75" customHeight="1" x14ac:dyDescent="0.25">
      <c r="A137" s="76"/>
      <c r="B137" s="76"/>
      <c r="C137" s="71"/>
      <c r="D137" s="71"/>
      <c r="E137" s="71"/>
      <c r="F137" s="71"/>
      <c r="G137" s="71"/>
      <c r="H137" s="71"/>
      <c r="L137" s="71"/>
      <c r="N137" s="76"/>
    </row>
    <row r="138" spans="1:14" ht="12.75" customHeight="1" x14ac:dyDescent="0.25">
      <c r="A138" s="76"/>
      <c r="B138" s="76"/>
      <c r="C138" s="71"/>
      <c r="D138" s="71"/>
      <c r="E138" s="71"/>
      <c r="F138" s="71"/>
      <c r="G138" s="71"/>
      <c r="H138" s="71"/>
      <c r="L138" s="71"/>
      <c r="N138" s="76"/>
    </row>
    <row r="139" spans="1:14" ht="12.75" customHeight="1" x14ac:dyDescent="0.25">
      <c r="A139" s="76"/>
      <c r="B139" s="76"/>
      <c r="C139" s="71"/>
      <c r="D139" s="71"/>
      <c r="E139" s="71"/>
      <c r="F139" s="71"/>
      <c r="G139" s="71"/>
      <c r="H139" s="71"/>
      <c r="L139" s="71"/>
      <c r="N139" s="76"/>
    </row>
    <row r="140" spans="1:14" ht="12.75" customHeight="1" x14ac:dyDescent="0.25">
      <c r="A140" s="76"/>
      <c r="B140" s="76"/>
      <c r="C140" s="71"/>
      <c r="D140" s="71"/>
      <c r="E140" s="71"/>
      <c r="F140" s="71"/>
      <c r="G140" s="71"/>
      <c r="H140" s="71"/>
      <c r="L140" s="71"/>
      <c r="N140" s="76"/>
    </row>
    <row r="141" spans="1:14" ht="12.75" customHeight="1" x14ac:dyDescent="0.25">
      <c r="A141" s="76"/>
      <c r="B141" s="76"/>
      <c r="C141" s="71"/>
      <c r="D141" s="71"/>
      <c r="E141" s="71"/>
      <c r="F141" s="71"/>
      <c r="G141" s="71"/>
      <c r="H141" s="71"/>
      <c r="L141" s="71"/>
      <c r="N141" s="76"/>
    </row>
    <row r="142" spans="1:14" ht="12.75" customHeight="1" x14ac:dyDescent="0.25">
      <c r="A142" s="76"/>
      <c r="B142" s="76"/>
      <c r="C142" s="71"/>
      <c r="D142" s="71"/>
      <c r="E142" s="71"/>
      <c r="F142" s="71"/>
      <c r="G142" s="71"/>
      <c r="H142" s="71"/>
      <c r="L142" s="71"/>
      <c r="N142" s="76"/>
    </row>
    <row r="143" spans="1:14" ht="12.75" customHeight="1" x14ac:dyDescent="0.25">
      <c r="A143" s="76"/>
      <c r="B143" s="76"/>
      <c r="C143" s="71"/>
      <c r="D143" s="71"/>
      <c r="E143" s="71"/>
      <c r="F143" s="71"/>
      <c r="G143" s="71"/>
      <c r="H143" s="71"/>
      <c r="L143" s="71"/>
      <c r="N143" s="76"/>
    </row>
    <row r="144" spans="1:14" ht="12.75" customHeight="1" x14ac:dyDescent="0.25">
      <c r="A144" s="76"/>
      <c r="B144" s="76"/>
      <c r="C144" s="71"/>
      <c r="D144" s="71"/>
      <c r="E144" s="71"/>
      <c r="F144" s="71"/>
      <c r="G144" s="71"/>
      <c r="H144" s="71"/>
      <c r="L144" s="71"/>
      <c r="N144" s="76"/>
    </row>
    <row r="145" spans="1:14" ht="12.75" customHeight="1" x14ac:dyDescent="0.25">
      <c r="A145" s="76"/>
      <c r="B145" s="76"/>
      <c r="C145" s="71"/>
      <c r="D145" s="71"/>
      <c r="E145" s="71"/>
      <c r="F145" s="71"/>
      <c r="G145" s="71"/>
      <c r="H145" s="71"/>
      <c r="L145" s="71"/>
      <c r="N145" s="76"/>
    </row>
    <row r="146" spans="1:14" ht="12.75" customHeight="1" x14ac:dyDescent="0.25">
      <c r="A146" s="76"/>
      <c r="B146" s="76"/>
      <c r="C146" s="71"/>
      <c r="D146" s="71"/>
      <c r="E146" s="71"/>
      <c r="F146" s="71"/>
      <c r="G146" s="71"/>
      <c r="H146" s="71"/>
      <c r="L146" s="71"/>
      <c r="N146" s="76"/>
    </row>
    <row r="147" spans="1:14" ht="12.75" customHeight="1" x14ac:dyDescent="0.25">
      <c r="A147" s="76"/>
      <c r="B147" s="76"/>
      <c r="C147" s="71"/>
      <c r="D147" s="71"/>
      <c r="E147" s="71"/>
      <c r="F147" s="71"/>
      <c r="G147" s="71"/>
      <c r="H147" s="71"/>
      <c r="L147" s="71"/>
      <c r="N147" s="76"/>
    </row>
    <row r="148" spans="1:14" ht="12.75" customHeight="1" x14ac:dyDescent="0.25">
      <c r="A148" s="76"/>
      <c r="B148" s="76"/>
      <c r="C148" s="71"/>
      <c r="D148" s="71"/>
      <c r="E148" s="71"/>
      <c r="F148" s="71"/>
      <c r="G148" s="71"/>
      <c r="H148" s="71"/>
      <c r="L148" s="71"/>
      <c r="N148" s="76"/>
    </row>
    <row r="149" spans="1:14" ht="12.75" customHeight="1" x14ac:dyDescent="0.25">
      <c r="A149" s="76"/>
      <c r="B149" s="76"/>
      <c r="C149" s="71"/>
      <c r="D149" s="71"/>
      <c r="E149" s="71"/>
      <c r="F149" s="71"/>
      <c r="G149" s="71"/>
      <c r="H149" s="71"/>
      <c r="L149" s="71"/>
      <c r="N149" s="76"/>
    </row>
    <row r="150" spans="1:14" ht="12.75" customHeight="1" x14ac:dyDescent="0.25">
      <c r="A150" s="76"/>
      <c r="B150" s="76"/>
      <c r="C150" s="71"/>
      <c r="D150" s="71"/>
      <c r="E150" s="71"/>
      <c r="F150" s="71"/>
      <c r="G150" s="71"/>
      <c r="H150" s="71"/>
      <c r="L150" s="71"/>
      <c r="N150" s="76"/>
    </row>
    <row r="151" spans="1:14" ht="12.75" customHeight="1" x14ac:dyDescent="0.25">
      <c r="A151" s="76"/>
      <c r="B151" s="76"/>
      <c r="C151" s="71"/>
      <c r="D151" s="71"/>
      <c r="E151" s="71"/>
      <c r="F151" s="71"/>
      <c r="G151" s="71"/>
      <c r="H151" s="71"/>
      <c r="L151" s="71"/>
      <c r="N151" s="76"/>
    </row>
    <row r="152" spans="1:14" ht="12.75" customHeight="1" x14ac:dyDescent="0.25">
      <c r="A152" s="76"/>
      <c r="B152" s="76"/>
      <c r="C152" s="71"/>
      <c r="D152" s="71"/>
      <c r="E152" s="71"/>
      <c r="F152" s="71"/>
      <c r="G152" s="71"/>
      <c r="H152" s="71"/>
      <c r="L152" s="71"/>
      <c r="N152" s="76"/>
    </row>
    <row r="153" spans="1:14" ht="12.75" customHeight="1" x14ac:dyDescent="0.25">
      <c r="A153" s="76"/>
      <c r="B153" s="76"/>
      <c r="C153" s="71"/>
      <c r="D153" s="71"/>
      <c r="E153" s="71"/>
      <c r="F153" s="71"/>
      <c r="G153" s="71"/>
      <c r="H153" s="71"/>
      <c r="L153" s="71"/>
      <c r="N153" s="76"/>
    </row>
    <row r="154" spans="1:14" ht="12.75" customHeight="1" x14ac:dyDescent="0.25">
      <c r="A154" s="76"/>
      <c r="B154" s="76"/>
      <c r="C154" s="71"/>
      <c r="D154" s="71"/>
      <c r="E154" s="71"/>
      <c r="F154" s="71"/>
      <c r="G154" s="71"/>
      <c r="H154" s="71"/>
      <c r="L154" s="71"/>
      <c r="N154" s="76"/>
    </row>
    <row r="155" spans="1:14" ht="12.75" customHeight="1" x14ac:dyDescent="0.25">
      <c r="A155" s="76"/>
      <c r="B155" s="76"/>
      <c r="C155" s="71"/>
      <c r="D155" s="71"/>
      <c r="E155" s="71"/>
      <c r="F155" s="71"/>
      <c r="G155" s="71"/>
      <c r="H155" s="71"/>
      <c r="L155" s="71"/>
      <c r="N155" s="76"/>
    </row>
    <row r="156" spans="1:14" ht="12.75" customHeight="1" x14ac:dyDescent="0.25">
      <c r="A156" s="76"/>
      <c r="B156" s="76"/>
      <c r="C156" s="71"/>
      <c r="D156" s="71"/>
      <c r="E156" s="71"/>
      <c r="F156" s="71"/>
      <c r="G156" s="71"/>
      <c r="H156" s="71"/>
      <c r="L156" s="71"/>
      <c r="N156" s="76"/>
    </row>
    <row r="157" spans="1:14" ht="12.75" customHeight="1" x14ac:dyDescent="0.25">
      <c r="A157" s="76"/>
      <c r="B157" s="76"/>
      <c r="C157" s="71"/>
      <c r="D157" s="71"/>
      <c r="E157" s="71"/>
      <c r="F157" s="71"/>
      <c r="G157" s="71"/>
      <c r="H157" s="71"/>
      <c r="L157" s="71"/>
      <c r="N157" s="76"/>
    </row>
    <row r="158" spans="1:14" ht="12.75" customHeight="1" x14ac:dyDescent="0.25">
      <c r="A158" s="76"/>
      <c r="B158" s="76"/>
      <c r="C158" s="71"/>
      <c r="D158" s="71"/>
      <c r="E158" s="71"/>
      <c r="F158" s="71"/>
      <c r="G158" s="71"/>
      <c r="H158" s="71"/>
      <c r="L158" s="71"/>
      <c r="N158" s="76"/>
    </row>
    <row r="159" spans="1:14" ht="12.75" customHeight="1" x14ac:dyDescent="0.25">
      <c r="A159" s="76"/>
      <c r="B159" s="76"/>
      <c r="C159" s="71"/>
      <c r="D159" s="71"/>
      <c r="E159" s="71"/>
      <c r="F159" s="71"/>
      <c r="G159" s="71"/>
      <c r="H159" s="71"/>
      <c r="L159" s="71"/>
      <c r="N159" s="76"/>
    </row>
    <row r="160" spans="1:14" ht="12.75" customHeight="1" x14ac:dyDescent="0.25">
      <c r="A160" s="76"/>
      <c r="B160" s="76"/>
      <c r="C160" s="71"/>
      <c r="D160" s="71"/>
      <c r="E160" s="71"/>
      <c r="F160" s="71"/>
      <c r="G160" s="71"/>
      <c r="H160" s="71"/>
      <c r="L160" s="71"/>
      <c r="N160" s="76"/>
    </row>
    <row r="161" spans="1:14" ht="12.75" customHeight="1" x14ac:dyDescent="0.25">
      <c r="A161" s="76"/>
      <c r="B161" s="76"/>
      <c r="C161" s="71"/>
      <c r="D161" s="71"/>
      <c r="E161" s="71"/>
      <c r="F161" s="71"/>
      <c r="G161" s="71"/>
      <c r="H161" s="71"/>
      <c r="L161" s="71"/>
      <c r="N161" s="76"/>
    </row>
    <row r="162" spans="1:14" ht="12.75" customHeight="1" x14ac:dyDescent="0.25">
      <c r="A162" s="76"/>
      <c r="B162" s="76"/>
      <c r="C162" s="71"/>
      <c r="D162" s="71"/>
      <c r="E162" s="71"/>
      <c r="F162" s="71"/>
      <c r="G162" s="71"/>
      <c r="H162" s="71"/>
      <c r="L162" s="71"/>
      <c r="N162" s="76"/>
    </row>
    <row r="163" spans="1:14" ht="12.75" customHeight="1" x14ac:dyDescent="0.25">
      <c r="A163" s="76"/>
      <c r="B163" s="76"/>
      <c r="C163" s="71"/>
      <c r="D163" s="71"/>
      <c r="E163" s="71"/>
      <c r="F163" s="71"/>
      <c r="G163" s="71"/>
      <c r="H163" s="71"/>
      <c r="L163" s="71"/>
      <c r="N163" s="76"/>
    </row>
    <row r="164" spans="1:14" ht="12.75" customHeight="1" x14ac:dyDescent="0.25">
      <c r="A164" s="76"/>
      <c r="B164" s="76"/>
      <c r="C164" s="71"/>
      <c r="D164" s="71"/>
      <c r="E164" s="71"/>
      <c r="F164" s="71"/>
      <c r="G164" s="71"/>
      <c r="H164" s="71"/>
      <c r="L164" s="71"/>
      <c r="N164" s="76"/>
    </row>
    <row r="165" spans="1:14" ht="12.75" customHeight="1" x14ac:dyDescent="0.25">
      <c r="A165" s="76"/>
      <c r="B165" s="76"/>
      <c r="C165" s="71"/>
      <c r="D165" s="71"/>
      <c r="E165" s="71"/>
      <c r="F165" s="71"/>
      <c r="G165" s="71"/>
      <c r="H165" s="71"/>
      <c r="L165" s="71"/>
      <c r="N165" s="76"/>
    </row>
    <row r="166" spans="1:14" ht="12.75" customHeight="1" x14ac:dyDescent="0.25">
      <c r="A166" s="76"/>
      <c r="B166" s="76"/>
      <c r="C166" s="71"/>
      <c r="D166" s="71"/>
      <c r="E166" s="71"/>
      <c r="F166" s="71"/>
      <c r="G166" s="71"/>
      <c r="H166" s="71"/>
      <c r="L166" s="71"/>
      <c r="N166" s="76"/>
    </row>
    <row r="167" spans="1:14" ht="12.75" customHeight="1" x14ac:dyDescent="0.25">
      <c r="A167" s="76"/>
      <c r="B167" s="76"/>
      <c r="C167" s="71"/>
      <c r="D167" s="71"/>
      <c r="E167" s="71"/>
      <c r="F167" s="71"/>
      <c r="G167" s="71"/>
      <c r="H167" s="71"/>
      <c r="L167" s="71"/>
      <c r="N167" s="76"/>
    </row>
    <row r="168" spans="1:14" ht="12.75" customHeight="1" x14ac:dyDescent="0.25">
      <c r="A168" s="76"/>
      <c r="B168" s="76"/>
      <c r="C168" s="71"/>
      <c r="D168" s="71"/>
      <c r="E168" s="71"/>
      <c r="F168" s="71"/>
      <c r="G168" s="71"/>
      <c r="H168" s="71"/>
      <c r="L168" s="71"/>
      <c r="N168" s="76"/>
    </row>
    <row r="169" spans="1:14" ht="12.75" customHeight="1" x14ac:dyDescent="0.25">
      <c r="A169" s="76"/>
      <c r="B169" s="76"/>
      <c r="C169" s="71"/>
      <c r="D169" s="71"/>
      <c r="E169" s="71"/>
      <c r="F169" s="71"/>
      <c r="G169" s="71"/>
      <c r="H169" s="71"/>
      <c r="L169" s="71"/>
      <c r="N169" s="76"/>
    </row>
    <row r="170" spans="1:14" ht="12.75" customHeight="1" x14ac:dyDescent="0.25">
      <c r="A170" s="76"/>
      <c r="B170" s="76"/>
      <c r="C170" s="71"/>
      <c r="D170" s="71"/>
      <c r="E170" s="71"/>
      <c r="F170" s="71"/>
      <c r="G170" s="71"/>
      <c r="H170" s="71"/>
      <c r="L170" s="71"/>
      <c r="N170" s="76"/>
    </row>
    <row r="171" spans="1:14" ht="12.75" customHeight="1" x14ac:dyDescent="0.25">
      <c r="A171" s="76"/>
      <c r="B171" s="76"/>
      <c r="C171" s="71"/>
      <c r="D171" s="71"/>
      <c r="E171" s="71"/>
      <c r="F171" s="71"/>
      <c r="G171" s="71"/>
      <c r="H171" s="71"/>
      <c r="L171" s="71"/>
      <c r="N171" s="76"/>
    </row>
    <row r="172" spans="1:14" ht="12.75" customHeight="1" x14ac:dyDescent="0.25">
      <c r="A172" s="76"/>
      <c r="B172" s="76"/>
      <c r="C172" s="71"/>
      <c r="D172" s="71"/>
      <c r="E172" s="71"/>
      <c r="F172" s="71"/>
      <c r="G172" s="71"/>
      <c r="H172" s="71"/>
      <c r="L172" s="71"/>
      <c r="N172" s="76"/>
    </row>
    <row r="173" spans="1:14" ht="12.75" customHeight="1" x14ac:dyDescent="0.25">
      <c r="A173" s="76"/>
      <c r="B173" s="76"/>
      <c r="C173" s="71"/>
      <c r="D173" s="71"/>
      <c r="E173" s="71"/>
      <c r="F173" s="71"/>
      <c r="G173" s="71"/>
      <c r="H173" s="71"/>
      <c r="L173" s="71"/>
      <c r="N173" s="76"/>
    </row>
    <row r="174" spans="1:14" ht="12.75" customHeight="1" x14ac:dyDescent="0.25">
      <c r="A174" s="76"/>
      <c r="B174" s="76"/>
      <c r="C174" s="71"/>
      <c r="D174" s="71"/>
      <c r="E174" s="71"/>
      <c r="F174" s="71"/>
      <c r="G174" s="71"/>
      <c r="H174" s="71"/>
      <c r="L174" s="71"/>
      <c r="N174" s="76"/>
    </row>
    <row r="175" spans="1:14" ht="12.75" customHeight="1" x14ac:dyDescent="0.25">
      <c r="A175" s="76"/>
      <c r="B175" s="76"/>
      <c r="C175" s="71"/>
      <c r="D175" s="71"/>
      <c r="E175" s="71"/>
      <c r="F175" s="71"/>
      <c r="G175" s="71"/>
      <c r="H175" s="71"/>
      <c r="L175" s="71"/>
      <c r="N175" s="76"/>
    </row>
    <row r="176" spans="1:14" ht="12.75" customHeight="1" x14ac:dyDescent="0.25">
      <c r="A176" s="76"/>
      <c r="B176" s="76"/>
      <c r="C176" s="71"/>
      <c r="D176" s="71"/>
      <c r="E176" s="71"/>
      <c r="F176" s="71"/>
      <c r="G176" s="71"/>
      <c r="H176" s="71"/>
      <c r="L176" s="71"/>
      <c r="N176" s="76"/>
    </row>
    <row r="177" spans="1:14" ht="12.75" customHeight="1" x14ac:dyDescent="0.25">
      <c r="A177" s="76"/>
      <c r="B177" s="76"/>
      <c r="C177" s="71"/>
      <c r="D177" s="71"/>
      <c r="E177" s="71"/>
      <c r="F177" s="71"/>
      <c r="G177" s="71"/>
      <c r="H177" s="71"/>
      <c r="L177" s="71"/>
      <c r="N177" s="76"/>
    </row>
    <row r="178" spans="1:14" ht="12.75" customHeight="1" x14ac:dyDescent="0.25">
      <c r="A178" s="76"/>
      <c r="B178" s="76"/>
      <c r="C178" s="71"/>
      <c r="D178" s="71"/>
      <c r="E178" s="71"/>
      <c r="F178" s="71"/>
      <c r="G178" s="71"/>
      <c r="H178" s="71"/>
      <c r="L178" s="71"/>
      <c r="N178" s="76"/>
    </row>
    <row r="179" spans="1:14" ht="12.75" customHeight="1" x14ac:dyDescent="0.25">
      <c r="A179" s="76"/>
      <c r="B179" s="76"/>
      <c r="C179" s="71"/>
      <c r="D179" s="71"/>
      <c r="E179" s="71"/>
      <c r="F179" s="71"/>
      <c r="G179" s="71"/>
      <c r="H179" s="71"/>
      <c r="L179" s="71"/>
      <c r="N179" s="76"/>
    </row>
    <row r="180" spans="1:14" ht="12.75" customHeight="1" x14ac:dyDescent="0.25">
      <c r="A180" s="76"/>
      <c r="B180" s="76"/>
      <c r="C180" s="71"/>
      <c r="D180" s="71"/>
      <c r="E180" s="71"/>
      <c r="F180" s="71"/>
      <c r="G180" s="71"/>
      <c r="H180" s="71"/>
      <c r="L180" s="71"/>
      <c r="N180" s="76"/>
    </row>
    <row r="181" spans="1:14" ht="12.75" customHeight="1" x14ac:dyDescent="0.25">
      <c r="A181" s="76"/>
      <c r="B181" s="76"/>
      <c r="C181" s="71"/>
      <c r="D181" s="71"/>
      <c r="E181" s="71"/>
      <c r="F181" s="71"/>
      <c r="G181" s="71"/>
      <c r="H181" s="71"/>
      <c r="L181" s="71"/>
      <c r="N181" s="76"/>
    </row>
    <row r="182" spans="1:14" ht="12.75" customHeight="1" x14ac:dyDescent="0.25">
      <c r="A182" s="76"/>
      <c r="B182" s="76"/>
      <c r="C182" s="71"/>
      <c r="D182" s="71"/>
      <c r="E182" s="71"/>
      <c r="F182" s="71"/>
      <c r="G182" s="71"/>
      <c r="H182" s="71"/>
      <c r="L182" s="71"/>
      <c r="N182" s="76"/>
    </row>
    <row r="183" spans="1:14" ht="12.75" customHeight="1" x14ac:dyDescent="0.25">
      <c r="A183" s="76"/>
      <c r="B183" s="76"/>
      <c r="C183" s="71"/>
      <c r="D183" s="71"/>
      <c r="E183" s="71"/>
      <c r="F183" s="71"/>
      <c r="G183" s="71"/>
      <c r="H183" s="71"/>
      <c r="L183" s="71"/>
      <c r="N183" s="76"/>
    </row>
    <row r="184" spans="1:14" ht="12.75" customHeight="1" x14ac:dyDescent="0.25">
      <c r="A184" s="76"/>
      <c r="B184" s="76"/>
      <c r="C184" s="71"/>
      <c r="D184" s="71"/>
      <c r="E184" s="71"/>
      <c r="F184" s="71"/>
      <c r="G184" s="71"/>
      <c r="H184" s="71"/>
      <c r="L184" s="71"/>
      <c r="N184" s="76"/>
    </row>
    <row r="185" spans="1:14" ht="12.75" customHeight="1" x14ac:dyDescent="0.25">
      <c r="A185" s="76"/>
      <c r="B185" s="76"/>
      <c r="C185" s="71"/>
      <c r="D185" s="71"/>
      <c r="E185" s="71"/>
      <c r="F185" s="71"/>
      <c r="G185" s="71"/>
      <c r="H185" s="71"/>
      <c r="L185" s="71"/>
      <c r="N185" s="76"/>
    </row>
    <row r="186" spans="1:14" ht="12.75" customHeight="1" x14ac:dyDescent="0.25">
      <c r="A186" s="76"/>
      <c r="B186" s="76"/>
      <c r="C186" s="71"/>
      <c r="D186" s="71"/>
      <c r="E186" s="71"/>
      <c r="F186" s="71"/>
      <c r="G186" s="71"/>
      <c r="H186" s="71"/>
      <c r="L186" s="71"/>
      <c r="N186" s="76"/>
    </row>
    <row r="187" spans="1:14" ht="12.75" customHeight="1" x14ac:dyDescent="0.25">
      <c r="A187" s="76"/>
      <c r="B187" s="76"/>
      <c r="C187" s="71"/>
      <c r="D187" s="71"/>
      <c r="E187" s="71"/>
      <c r="F187" s="71"/>
      <c r="G187" s="71"/>
      <c r="H187" s="71"/>
      <c r="L187" s="71"/>
      <c r="N187" s="76"/>
    </row>
    <row r="188" spans="1:14" ht="12.75" customHeight="1" x14ac:dyDescent="0.25">
      <c r="A188" s="76"/>
      <c r="B188" s="76"/>
      <c r="C188" s="71"/>
      <c r="D188" s="71"/>
      <c r="E188" s="71"/>
      <c r="F188" s="71"/>
      <c r="G188" s="71"/>
      <c r="H188" s="71"/>
      <c r="L188" s="71"/>
      <c r="N188" s="76"/>
    </row>
    <row r="189" spans="1:14" ht="12.75" customHeight="1" x14ac:dyDescent="0.25">
      <c r="A189" s="76"/>
      <c r="B189" s="76"/>
      <c r="C189" s="71"/>
      <c r="D189" s="71"/>
      <c r="E189" s="71"/>
      <c r="F189" s="71"/>
      <c r="G189" s="71"/>
      <c r="H189" s="71"/>
      <c r="L189" s="71"/>
      <c r="N189" s="76"/>
    </row>
    <row r="190" spans="1:14" ht="12.75" customHeight="1" x14ac:dyDescent="0.25">
      <c r="A190" s="76"/>
      <c r="B190" s="76"/>
      <c r="C190" s="71"/>
      <c r="D190" s="71"/>
      <c r="E190" s="71"/>
      <c r="F190" s="71"/>
      <c r="G190" s="71"/>
      <c r="H190" s="71"/>
      <c r="L190" s="71"/>
      <c r="N190" s="76"/>
    </row>
    <row r="191" spans="1:14" ht="12.75" customHeight="1" x14ac:dyDescent="0.25">
      <c r="A191" s="76"/>
      <c r="B191" s="76"/>
      <c r="C191" s="71"/>
      <c r="D191" s="71"/>
      <c r="E191" s="71"/>
      <c r="F191" s="71"/>
      <c r="G191" s="71"/>
      <c r="H191" s="71"/>
      <c r="L191" s="71"/>
      <c r="N191" s="76"/>
    </row>
    <row r="192" spans="1:14" ht="12.75" customHeight="1" x14ac:dyDescent="0.25">
      <c r="A192" s="76"/>
      <c r="B192" s="76"/>
      <c r="C192" s="71"/>
      <c r="D192" s="71"/>
      <c r="E192" s="71"/>
      <c r="F192" s="71"/>
      <c r="G192" s="71"/>
      <c r="H192" s="71"/>
      <c r="L192" s="71"/>
      <c r="N192" s="76"/>
    </row>
    <row r="193" spans="1:14" ht="12.75" customHeight="1" x14ac:dyDescent="0.25">
      <c r="A193" s="76"/>
      <c r="B193" s="76"/>
      <c r="C193" s="71"/>
      <c r="D193" s="71"/>
      <c r="E193" s="71"/>
      <c r="F193" s="71"/>
      <c r="G193" s="71"/>
      <c r="H193" s="71"/>
      <c r="L193" s="71"/>
      <c r="N193" s="76"/>
    </row>
    <row r="194" spans="1:14" ht="12.75" customHeight="1" x14ac:dyDescent="0.25">
      <c r="A194" s="76"/>
      <c r="B194" s="76"/>
      <c r="C194" s="71"/>
      <c r="D194" s="71"/>
      <c r="E194" s="71"/>
      <c r="F194" s="71"/>
      <c r="G194" s="71"/>
      <c r="H194" s="71"/>
      <c r="L194" s="71"/>
      <c r="N194" s="76"/>
    </row>
    <row r="195" spans="1:14" ht="12.75" customHeight="1" x14ac:dyDescent="0.25">
      <c r="A195" s="76"/>
      <c r="B195" s="76"/>
      <c r="C195" s="71"/>
      <c r="D195" s="71"/>
      <c r="E195" s="71"/>
      <c r="F195" s="71"/>
      <c r="G195" s="71"/>
      <c r="H195" s="71"/>
      <c r="L195" s="71"/>
      <c r="N195" s="76"/>
    </row>
    <row r="196" spans="1:14" ht="12.75" customHeight="1" x14ac:dyDescent="0.25">
      <c r="A196" s="76"/>
      <c r="B196" s="76"/>
      <c r="C196" s="71"/>
      <c r="D196" s="71"/>
      <c r="E196" s="71"/>
      <c r="F196" s="71"/>
      <c r="G196" s="71"/>
      <c r="H196" s="71"/>
      <c r="L196" s="71"/>
      <c r="N196" s="76"/>
    </row>
    <row r="197" spans="1:14" ht="12.75" customHeight="1" x14ac:dyDescent="0.25">
      <c r="A197" s="76"/>
      <c r="B197" s="76"/>
      <c r="C197" s="71"/>
      <c r="D197" s="71"/>
      <c r="E197" s="71"/>
      <c r="F197" s="71"/>
      <c r="G197" s="71"/>
      <c r="H197" s="71"/>
      <c r="L197" s="71"/>
      <c r="N197" s="76"/>
    </row>
    <row r="198" spans="1:14" ht="12.75" customHeight="1" x14ac:dyDescent="0.25">
      <c r="A198" s="76"/>
      <c r="B198" s="76"/>
      <c r="C198" s="71"/>
      <c r="D198" s="71"/>
      <c r="E198" s="71"/>
      <c r="F198" s="71"/>
      <c r="G198" s="71"/>
      <c r="H198" s="71"/>
      <c r="L198" s="71"/>
      <c r="N198" s="76"/>
    </row>
    <row r="199" spans="1:14" ht="12.75" customHeight="1" x14ac:dyDescent="0.25">
      <c r="A199" s="76"/>
      <c r="B199" s="76"/>
      <c r="C199" s="71"/>
      <c r="D199" s="71"/>
      <c r="E199" s="71"/>
      <c r="F199" s="71"/>
      <c r="G199" s="71"/>
      <c r="H199" s="71"/>
      <c r="L199" s="71"/>
      <c r="N199" s="76"/>
    </row>
    <row r="200" spans="1:14" ht="12.75" customHeight="1" x14ac:dyDescent="0.25">
      <c r="A200" s="76"/>
      <c r="B200" s="76"/>
      <c r="C200" s="71"/>
      <c r="D200" s="71"/>
      <c r="E200" s="71"/>
      <c r="F200" s="71"/>
      <c r="G200" s="71"/>
      <c r="H200" s="71"/>
      <c r="L200" s="71"/>
      <c r="N200" s="76"/>
    </row>
    <row r="201" spans="1:14" ht="12.75" customHeight="1" x14ac:dyDescent="0.25">
      <c r="A201" s="76"/>
      <c r="B201" s="76"/>
      <c r="C201" s="71"/>
      <c r="D201" s="71"/>
      <c r="E201" s="71"/>
      <c r="F201" s="71"/>
      <c r="G201" s="71"/>
      <c r="H201" s="71"/>
      <c r="L201" s="71"/>
      <c r="N201" s="76"/>
    </row>
    <row r="202" spans="1:14" ht="12.75" customHeight="1" x14ac:dyDescent="0.25">
      <c r="A202" s="76"/>
      <c r="B202" s="76"/>
      <c r="C202" s="71"/>
      <c r="D202" s="71"/>
      <c r="E202" s="71"/>
      <c r="F202" s="71"/>
      <c r="G202" s="71"/>
      <c r="H202" s="71"/>
      <c r="L202" s="71"/>
      <c r="N202" s="76"/>
    </row>
    <row r="203" spans="1:14" ht="12.75" customHeight="1" x14ac:dyDescent="0.25">
      <c r="A203" s="76"/>
      <c r="B203" s="76"/>
      <c r="C203" s="71"/>
      <c r="D203" s="71"/>
      <c r="E203" s="71"/>
      <c r="F203" s="71"/>
      <c r="G203" s="71"/>
      <c r="H203" s="71"/>
      <c r="L203" s="71"/>
      <c r="N203" s="76"/>
    </row>
    <row r="204" spans="1:14" ht="12.75" customHeight="1" x14ac:dyDescent="0.25">
      <c r="A204" s="76"/>
      <c r="B204" s="76"/>
      <c r="C204" s="71"/>
      <c r="D204" s="71"/>
      <c r="E204" s="71"/>
      <c r="F204" s="71"/>
      <c r="G204" s="71"/>
      <c r="H204" s="71"/>
      <c r="L204" s="71"/>
      <c r="N204" s="76"/>
    </row>
    <row r="205" spans="1:14" ht="12.75" customHeight="1" x14ac:dyDescent="0.25">
      <c r="A205" s="76"/>
      <c r="B205" s="76"/>
      <c r="C205" s="71"/>
      <c r="D205" s="71"/>
      <c r="E205" s="71"/>
      <c r="F205" s="71"/>
      <c r="G205" s="71"/>
      <c r="H205" s="71"/>
      <c r="L205" s="71"/>
      <c r="N205" s="76"/>
    </row>
    <row r="206" spans="1:14" ht="12.75" customHeight="1" x14ac:dyDescent="0.25">
      <c r="A206" s="76"/>
      <c r="B206" s="76"/>
      <c r="C206" s="71"/>
      <c r="D206" s="71"/>
      <c r="E206" s="71"/>
      <c r="F206" s="71"/>
      <c r="G206" s="71"/>
      <c r="H206" s="71"/>
      <c r="L206" s="71"/>
      <c r="N206" s="76"/>
    </row>
    <row r="207" spans="1:14" ht="12.75" customHeight="1" x14ac:dyDescent="0.25">
      <c r="A207" s="76"/>
      <c r="B207" s="76"/>
      <c r="C207" s="71"/>
      <c r="D207" s="71"/>
      <c r="E207" s="71"/>
      <c r="F207" s="71"/>
      <c r="G207" s="71"/>
      <c r="H207" s="71"/>
      <c r="L207" s="71"/>
      <c r="N207" s="76"/>
    </row>
    <row r="208" spans="1:14" ht="12.75" customHeight="1" x14ac:dyDescent="0.25">
      <c r="A208" s="76"/>
      <c r="B208" s="76"/>
      <c r="C208" s="71"/>
      <c r="D208" s="71"/>
      <c r="E208" s="71"/>
      <c r="F208" s="71"/>
      <c r="G208" s="71"/>
      <c r="H208" s="71"/>
      <c r="L208" s="71"/>
      <c r="N208" s="76"/>
    </row>
    <row r="209" spans="1:14" ht="12.75" customHeight="1" x14ac:dyDescent="0.25">
      <c r="A209" s="76"/>
      <c r="B209" s="76"/>
      <c r="C209" s="71"/>
      <c r="D209" s="71"/>
      <c r="E209" s="71"/>
      <c r="F209" s="71"/>
      <c r="G209" s="71"/>
      <c r="H209" s="71"/>
      <c r="L209" s="71"/>
      <c r="N209" s="76"/>
    </row>
    <row r="210" spans="1:14" ht="12.75" customHeight="1" x14ac:dyDescent="0.25">
      <c r="A210" s="76"/>
      <c r="B210" s="76"/>
      <c r="C210" s="71"/>
      <c r="D210" s="71"/>
      <c r="E210" s="71"/>
      <c r="F210" s="71"/>
      <c r="G210" s="71"/>
      <c r="H210" s="71"/>
      <c r="L210" s="71"/>
      <c r="N210" s="76"/>
    </row>
    <row r="211" spans="1:14" ht="12.75" customHeight="1" x14ac:dyDescent="0.25">
      <c r="A211" s="76"/>
      <c r="B211" s="76"/>
      <c r="C211" s="71"/>
      <c r="D211" s="71"/>
      <c r="E211" s="71"/>
      <c r="F211" s="71"/>
      <c r="G211" s="71"/>
      <c r="H211" s="71"/>
      <c r="L211" s="71"/>
      <c r="N211" s="76"/>
    </row>
    <row r="212" spans="1:14" ht="12.75" customHeight="1" x14ac:dyDescent="0.25">
      <c r="A212" s="76"/>
      <c r="B212" s="76"/>
      <c r="C212" s="71"/>
      <c r="D212" s="71"/>
      <c r="E212" s="71"/>
      <c r="F212" s="71"/>
      <c r="G212" s="71"/>
      <c r="H212" s="71"/>
      <c r="L212" s="71"/>
      <c r="N212" s="76"/>
    </row>
    <row r="213" spans="1:14" ht="12.75" customHeight="1" x14ac:dyDescent="0.25">
      <c r="A213" s="76"/>
      <c r="B213" s="76"/>
      <c r="C213" s="71"/>
      <c r="D213" s="71"/>
      <c r="E213" s="71"/>
      <c r="F213" s="71"/>
      <c r="G213" s="71"/>
      <c r="H213" s="71"/>
      <c r="L213" s="71"/>
      <c r="N213" s="76"/>
    </row>
    <row r="214" spans="1:14" ht="12.75" customHeight="1" x14ac:dyDescent="0.25">
      <c r="A214" s="76"/>
      <c r="B214" s="76"/>
      <c r="C214" s="71"/>
      <c r="D214" s="71"/>
      <c r="E214" s="71"/>
      <c r="F214" s="71"/>
      <c r="G214" s="71"/>
      <c r="H214" s="71"/>
      <c r="L214" s="71"/>
      <c r="N214" s="76"/>
    </row>
    <row r="215" spans="1:14" ht="12.75" customHeight="1" x14ac:dyDescent="0.25">
      <c r="A215" s="76"/>
      <c r="B215" s="76"/>
      <c r="C215" s="71"/>
      <c r="D215" s="71"/>
      <c r="E215" s="71"/>
      <c r="F215" s="71"/>
      <c r="G215" s="71"/>
      <c r="H215" s="71"/>
      <c r="L215" s="71"/>
      <c r="N215" s="76"/>
    </row>
    <row r="216" spans="1:14" ht="12.75" customHeight="1" x14ac:dyDescent="0.25">
      <c r="A216" s="76"/>
      <c r="B216" s="76"/>
      <c r="C216" s="71"/>
      <c r="D216" s="71"/>
      <c r="E216" s="71"/>
      <c r="F216" s="71"/>
      <c r="G216" s="71"/>
      <c r="H216" s="71"/>
      <c r="L216" s="71"/>
      <c r="N216" s="76"/>
    </row>
    <row r="217" spans="1:14" ht="12.75" customHeight="1" x14ac:dyDescent="0.25">
      <c r="A217" s="76"/>
      <c r="B217" s="76"/>
      <c r="C217" s="71"/>
      <c r="D217" s="71"/>
      <c r="E217" s="71"/>
      <c r="F217" s="71"/>
      <c r="G217" s="71"/>
      <c r="H217" s="71"/>
      <c r="L217" s="71"/>
      <c r="N217" s="76"/>
    </row>
    <row r="218" spans="1:14" ht="12.75" customHeight="1" x14ac:dyDescent="0.25">
      <c r="A218" s="76"/>
      <c r="B218" s="76"/>
      <c r="C218" s="71"/>
      <c r="D218" s="71"/>
      <c r="E218" s="71"/>
      <c r="F218" s="71"/>
      <c r="G218" s="71"/>
      <c r="H218" s="71"/>
      <c r="L218" s="71"/>
      <c r="N218" s="76"/>
    </row>
    <row r="219" spans="1:14" ht="12.75" customHeight="1" x14ac:dyDescent="0.25">
      <c r="A219" s="76"/>
      <c r="B219" s="76"/>
      <c r="C219" s="71"/>
      <c r="D219" s="71"/>
      <c r="E219" s="71"/>
      <c r="F219" s="71"/>
      <c r="G219" s="71"/>
      <c r="H219" s="71"/>
      <c r="L219" s="71"/>
      <c r="N219" s="76"/>
    </row>
    <row r="220" spans="1:14" ht="12.75" customHeight="1" x14ac:dyDescent="0.25">
      <c r="A220" s="76"/>
      <c r="B220" s="76"/>
      <c r="C220" s="71"/>
      <c r="D220" s="71"/>
      <c r="E220" s="71"/>
      <c r="F220" s="71"/>
      <c r="G220" s="71"/>
      <c r="H220" s="71"/>
      <c r="L220" s="71"/>
      <c r="N220" s="76"/>
    </row>
    <row r="221" spans="1:14" ht="12.75" customHeight="1" x14ac:dyDescent="0.25">
      <c r="A221" s="76"/>
      <c r="B221" s="76"/>
      <c r="C221" s="71"/>
      <c r="D221" s="71"/>
      <c r="E221" s="71"/>
      <c r="F221" s="71"/>
      <c r="G221" s="71"/>
      <c r="H221" s="71"/>
      <c r="L221" s="71"/>
      <c r="N221" s="76"/>
    </row>
    <row r="222" spans="1:14" ht="12.75" customHeight="1" x14ac:dyDescent="0.25">
      <c r="A222" s="76"/>
      <c r="B222" s="76"/>
      <c r="C222" s="71"/>
      <c r="D222" s="71"/>
      <c r="E222" s="71"/>
      <c r="F222" s="71"/>
      <c r="G222" s="71"/>
      <c r="H222" s="71"/>
      <c r="L222" s="71"/>
      <c r="N222" s="76"/>
    </row>
    <row r="223" spans="1:14" ht="12.75" customHeight="1" x14ac:dyDescent="0.25">
      <c r="A223" s="76"/>
      <c r="B223" s="76"/>
      <c r="C223" s="71"/>
      <c r="D223" s="71"/>
      <c r="E223" s="71"/>
      <c r="F223" s="71"/>
      <c r="G223" s="71"/>
      <c r="H223" s="71"/>
      <c r="L223" s="71"/>
      <c r="N223" s="76"/>
    </row>
    <row r="224" spans="1:14" ht="12.75" customHeight="1" x14ac:dyDescent="0.25">
      <c r="A224" s="76"/>
      <c r="B224" s="76"/>
      <c r="C224" s="71"/>
      <c r="D224" s="71"/>
      <c r="E224" s="71"/>
      <c r="F224" s="71"/>
      <c r="G224" s="71"/>
      <c r="H224" s="71"/>
      <c r="L224" s="71"/>
      <c r="N224" s="76"/>
    </row>
    <row r="225" spans="1:14" ht="12.75" customHeight="1" x14ac:dyDescent="0.25">
      <c r="A225" s="76"/>
      <c r="B225" s="76"/>
      <c r="C225" s="71"/>
      <c r="D225" s="71"/>
      <c r="E225" s="71"/>
      <c r="F225" s="71"/>
      <c r="G225" s="71"/>
      <c r="H225" s="71"/>
      <c r="L225" s="71"/>
      <c r="N225" s="76"/>
    </row>
    <row r="226" spans="1:14" ht="12.75" customHeight="1" x14ac:dyDescent="0.25">
      <c r="A226" s="76"/>
      <c r="B226" s="76"/>
      <c r="C226" s="71"/>
      <c r="D226" s="71"/>
      <c r="E226" s="71"/>
      <c r="F226" s="71"/>
      <c r="G226" s="71"/>
      <c r="H226" s="71"/>
      <c r="L226" s="71"/>
      <c r="N226" s="76"/>
    </row>
    <row r="227" spans="1:14" ht="12.75" customHeight="1" x14ac:dyDescent="0.25">
      <c r="A227" s="76"/>
      <c r="B227" s="76"/>
      <c r="C227" s="71"/>
      <c r="D227" s="71"/>
      <c r="E227" s="71"/>
      <c r="F227" s="71"/>
      <c r="G227" s="71"/>
      <c r="H227" s="71"/>
      <c r="L227" s="71"/>
      <c r="N227" s="76"/>
    </row>
    <row r="228" spans="1:14" ht="12.75" customHeight="1" x14ac:dyDescent="0.25">
      <c r="A228" s="76"/>
      <c r="B228" s="76"/>
      <c r="C228" s="71"/>
      <c r="D228" s="71"/>
      <c r="E228" s="71"/>
      <c r="F228" s="71"/>
      <c r="G228" s="71"/>
      <c r="H228" s="71"/>
      <c r="L228" s="71"/>
      <c r="N228" s="76"/>
    </row>
    <row r="229" spans="1:14" ht="12.75" customHeight="1" x14ac:dyDescent="0.25">
      <c r="A229" s="76"/>
      <c r="B229" s="76"/>
      <c r="C229" s="71"/>
      <c r="D229" s="71"/>
      <c r="E229" s="71"/>
      <c r="F229" s="71"/>
      <c r="G229" s="71"/>
      <c r="H229" s="71"/>
      <c r="L229" s="71"/>
      <c r="N229" s="76"/>
    </row>
    <row r="230" spans="1:14" ht="12.75" customHeight="1" x14ac:dyDescent="0.25">
      <c r="A230" s="76"/>
      <c r="B230" s="76"/>
      <c r="C230" s="71"/>
      <c r="D230" s="71"/>
      <c r="E230" s="71"/>
      <c r="F230" s="71"/>
      <c r="G230" s="71"/>
      <c r="H230" s="71"/>
      <c r="L230" s="71"/>
      <c r="N230" s="76"/>
    </row>
    <row r="231" spans="1:14" ht="12.75" customHeight="1" x14ac:dyDescent="0.25">
      <c r="A231" s="76"/>
      <c r="B231" s="76"/>
      <c r="C231" s="71"/>
      <c r="D231" s="71"/>
      <c r="E231" s="71"/>
      <c r="F231" s="71"/>
      <c r="G231" s="71"/>
      <c r="H231" s="71"/>
      <c r="L231" s="71"/>
      <c r="N231" s="76"/>
    </row>
    <row r="232" spans="1:14" ht="12.75" customHeight="1" x14ac:dyDescent="0.25">
      <c r="A232" s="76"/>
      <c r="B232" s="76"/>
      <c r="C232" s="71"/>
      <c r="D232" s="71"/>
      <c r="E232" s="71"/>
      <c r="F232" s="71"/>
      <c r="G232" s="71"/>
      <c r="H232" s="71"/>
      <c r="L232" s="71"/>
      <c r="N232" s="76"/>
    </row>
    <row r="233" spans="1:14" ht="12.75" customHeight="1" x14ac:dyDescent="0.25">
      <c r="A233" s="76"/>
      <c r="B233" s="76"/>
      <c r="C233" s="71"/>
      <c r="D233" s="71"/>
      <c r="E233" s="71"/>
      <c r="F233" s="71"/>
      <c r="G233" s="71"/>
      <c r="H233" s="71"/>
      <c r="L233" s="71"/>
      <c r="N233" s="76"/>
    </row>
    <row r="234" spans="1:14" ht="12.75" customHeight="1" x14ac:dyDescent="0.25">
      <c r="A234" s="76"/>
      <c r="B234" s="76"/>
      <c r="C234" s="71"/>
      <c r="D234" s="71"/>
      <c r="E234" s="71"/>
      <c r="F234" s="71"/>
      <c r="G234" s="71"/>
      <c r="H234" s="71"/>
      <c r="L234" s="71"/>
      <c r="N234" s="76"/>
    </row>
    <row r="235" spans="1:14" ht="12.75" customHeight="1" x14ac:dyDescent="0.25">
      <c r="A235" s="76"/>
      <c r="B235" s="76"/>
      <c r="C235" s="71"/>
      <c r="D235" s="71"/>
      <c r="E235" s="71"/>
      <c r="F235" s="71"/>
      <c r="G235" s="71"/>
      <c r="H235" s="71"/>
      <c r="L235" s="71"/>
      <c r="N235" s="76"/>
    </row>
    <row r="236" spans="1:14" ht="12.75" customHeight="1" x14ac:dyDescent="0.25">
      <c r="A236" s="76"/>
      <c r="B236" s="76"/>
      <c r="C236" s="71"/>
      <c r="D236" s="71"/>
      <c r="E236" s="71"/>
      <c r="F236" s="71"/>
      <c r="G236" s="71"/>
      <c r="H236" s="71"/>
      <c r="L236" s="71"/>
      <c r="N236" s="76"/>
    </row>
    <row r="237" spans="1:14" ht="12.75" customHeight="1" x14ac:dyDescent="0.25">
      <c r="A237" s="76"/>
      <c r="B237" s="76"/>
      <c r="C237" s="71"/>
      <c r="D237" s="71"/>
      <c r="E237" s="71"/>
      <c r="F237" s="71"/>
      <c r="G237" s="71"/>
      <c r="H237" s="71"/>
      <c r="L237" s="71"/>
      <c r="N237" s="76"/>
    </row>
    <row r="238" spans="1:14" ht="12.75" customHeight="1" x14ac:dyDescent="0.25">
      <c r="A238" s="76"/>
      <c r="B238" s="76"/>
      <c r="C238" s="71"/>
      <c r="D238" s="71"/>
      <c r="E238" s="71"/>
      <c r="F238" s="71"/>
      <c r="G238" s="71"/>
      <c r="H238" s="71"/>
      <c r="L238" s="71"/>
      <c r="N238" s="76"/>
    </row>
    <row r="239" spans="1:14" ht="12.75" customHeight="1" x14ac:dyDescent="0.25">
      <c r="A239" s="76"/>
      <c r="B239" s="76"/>
      <c r="C239" s="71"/>
      <c r="D239" s="71"/>
      <c r="E239" s="71"/>
      <c r="F239" s="71"/>
      <c r="G239" s="71"/>
      <c r="H239" s="71"/>
      <c r="L239" s="71"/>
      <c r="N239" s="76"/>
    </row>
    <row r="240" spans="1:14" ht="12.75" customHeight="1" x14ac:dyDescent="0.25">
      <c r="A240" s="76"/>
      <c r="B240" s="76"/>
      <c r="C240" s="71"/>
      <c r="D240" s="71"/>
      <c r="E240" s="71"/>
      <c r="F240" s="71"/>
      <c r="G240" s="71"/>
      <c r="H240" s="71"/>
      <c r="L240" s="71"/>
      <c r="N240" s="76"/>
    </row>
    <row r="241" spans="1:14" ht="12.75" customHeight="1" x14ac:dyDescent="0.25">
      <c r="A241" s="76"/>
      <c r="B241" s="76"/>
      <c r="C241" s="71"/>
      <c r="D241" s="71"/>
      <c r="E241" s="71"/>
      <c r="F241" s="71"/>
      <c r="G241" s="71"/>
      <c r="H241" s="71"/>
      <c r="L241" s="71"/>
      <c r="N241" s="76"/>
    </row>
    <row r="242" spans="1:14" ht="12.75" customHeight="1" x14ac:dyDescent="0.25">
      <c r="A242" s="76"/>
      <c r="B242" s="76"/>
      <c r="C242" s="71"/>
      <c r="D242" s="71"/>
      <c r="E242" s="71"/>
      <c r="F242" s="71"/>
      <c r="G242" s="71"/>
      <c r="H242" s="71"/>
      <c r="L242" s="71"/>
      <c r="N242" s="76"/>
    </row>
    <row r="243" spans="1:14" ht="12.75" customHeight="1" x14ac:dyDescent="0.25">
      <c r="A243" s="76"/>
      <c r="B243" s="76"/>
      <c r="C243" s="71"/>
      <c r="D243" s="71"/>
      <c r="E243" s="71"/>
      <c r="F243" s="71"/>
      <c r="G243" s="71"/>
      <c r="H243" s="71"/>
      <c r="L243" s="71"/>
      <c r="N243" s="76"/>
    </row>
    <row r="244" spans="1:14" ht="12.75" customHeight="1" x14ac:dyDescent="0.25">
      <c r="A244" s="76"/>
      <c r="B244" s="76"/>
      <c r="C244" s="71"/>
      <c r="D244" s="71"/>
      <c r="E244" s="71"/>
      <c r="F244" s="71"/>
      <c r="G244" s="71"/>
      <c r="H244" s="71"/>
      <c r="L244" s="71"/>
      <c r="N244" s="76"/>
    </row>
    <row r="245" spans="1:14" ht="12.75" customHeight="1" x14ac:dyDescent="0.25">
      <c r="A245" s="76"/>
      <c r="B245" s="76"/>
      <c r="C245" s="71"/>
      <c r="D245" s="71"/>
      <c r="E245" s="71"/>
      <c r="F245" s="71"/>
      <c r="G245" s="71"/>
      <c r="H245" s="71"/>
      <c r="L245" s="71"/>
      <c r="N245" s="76"/>
    </row>
    <row r="246" spans="1:14" ht="12.75" customHeight="1" x14ac:dyDescent="0.25">
      <c r="A246" s="76"/>
      <c r="B246" s="76"/>
      <c r="C246" s="71"/>
      <c r="D246" s="71"/>
      <c r="E246" s="71"/>
      <c r="F246" s="71"/>
      <c r="G246" s="71"/>
      <c r="H246" s="71"/>
      <c r="L246" s="71"/>
      <c r="N246" s="76"/>
    </row>
    <row r="247" spans="1:14" ht="12.75" customHeight="1" x14ac:dyDescent="0.25">
      <c r="A247" s="76"/>
      <c r="B247" s="76"/>
      <c r="C247" s="71"/>
      <c r="D247" s="71"/>
      <c r="E247" s="71"/>
      <c r="F247" s="71"/>
      <c r="G247" s="71"/>
      <c r="H247" s="71"/>
      <c r="L247" s="71"/>
      <c r="N247" s="76"/>
    </row>
    <row r="248" spans="1:14" ht="12.75" customHeight="1" x14ac:dyDescent="0.25">
      <c r="A248" s="76"/>
      <c r="B248" s="76"/>
      <c r="C248" s="71"/>
      <c r="D248" s="71"/>
      <c r="E248" s="71"/>
      <c r="F248" s="71"/>
      <c r="G248" s="71"/>
      <c r="H248" s="71"/>
      <c r="L248" s="71"/>
      <c r="N248" s="76"/>
    </row>
    <row r="249" spans="1:14" ht="12.75" customHeight="1" x14ac:dyDescent="0.25">
      <c r="A249" s="76"/>
      <c r="B249" s="76"/>
      <c r="C249" s="71"/>
      <c r="D249" s="71"/>
      <c r="E249" s="71"/>
      <c r="F249" s="71"/>
      <c r="G249" s="71"/>
      <c r="H249" s="71"/>
      <c r="L249" s="71"/>
      <c r="N249" s="76"/>
    </row>
    <row r="250" spans="1:14" ht="12.75" customHeight="1" x14ac:dyDescent="0.25">
      <c r="A250" s="76"/>
      <c r="B250" s="76"/>
      <c r="C250" s="71"/>
      <c r="D250" s="71"/>
      <c r="E250" s="71"/>
      <c r="F250" s="71"/>
      <c r="G250" s="71"/>
      <c r="H250" s="71"/>
      <c r="L250" s="71"/>
      <c r="N250" s="76"/>
    </row>
    <row r="251" spans="1:14" ht="12.75" customHeight="1" x14ac:dyDescent="0.25">
      <c r="A251" s="76"/>
      <c r="B251" s="76"/>
      <c r="C251" s="71"/>
      <c r="D251" s="71"/>
      <c r="E251" s="71"/>
      <c r="F251" s="71"/>
      <c r="G251" s="71"/>
      <c r="H251" s="71"/>
      <c r="L251" s="71"/>
      <c r="N251" s="76"/>
    </row>
    <row r="252" spans="1:14" ht="12.75" customHeight="1" x14ac:dyDescent="0.25">
      <c r="A252" s="76"/>
      <c r="B252" s="76"/>
      <c r="C252" s="71"/>
      <c r="D252" s="71"/>
      <c r="E252" s="71"/>
      <c r="F252" s="71"/>
      <c r="G252" s="71"/>
      <c r="H252" s="71"/>
      <c r="L252" s="71"/>
      <c r="N252" s="76"/>
    </row>
    <row r="253" spans="1:14" ht="12.75" customHeight="1" x14ac:dyDescent="0.25">
      <c r="A253" s="76"/>
      <c r="B253" s="76"/>
      <c r="C253" s="71"/>
      <c r="D253" s="71"/>
      <c r="E253" s="71"/>
      <c r="F253" s="71"/>
      <c r="G253" s="71"/>
      <c r="H253" s="71"/>
      <c r="L253" s="71"/>
      <c r="N253" s="76"/>
    </row>
    <row r="254" spans="1:14" ht="12.75" customHeight="1" x14ac:dyDescent="0.25">
      <c r="A254" s="76"/>
      <c r="B254" s="76"/>
      <c r="C254" s="71"/>
      <c r="D254" s="71"/>
      <c r="E254" s="71"/>
      <c r="F254" s="71"/>
      <c r="G254" s="71"/>
      <c r="H254" s="71"/>
      <c r="L254" s="71"/>
      <c r="N254" s="76"/>
    </row>
    <row r="255" spans="1:14" ht="12.75" customHeight="1" x14ac:dyDescent="0.25">
      <c r="A255" s="76"/>
      <c r="B255" s="76"/>
      <c r="C255" s="71"/>
      <c r="D255" s="71"/>
      <c r="E255" s="71"/>
      <c r="F255" s="71"/>
      <c r="G255" s="71"/>
      <c r="H255" s="71"/>
      <c r="L255" s="71"/>
      <c r="N255" s="76"/>
    </row>
    <row r="256" spans="1:14" ht="12.75" customHeight="1" x14ac:dyDescent="0.25">
      <c r="A256" s="76"/>
      <c r="B256" s="76"/>
      <c r="C256" s="71"/>
      <c r="D256" s="71"/>
      <c r="E256" s="71"/>
      <c r="F256" s="71"/>
      <c r="G256" s="71"/>
      <c r="H256" s="71"/>
      <c r="L256" s="71"/>
      <c r="N256" s="76"/>
    </row>
    <row r="257" spans="1:14" ht="12.75" customHeight="1" x14ac:dyDescent="0.25">
      <c r="A257" s="76"/>
      <c r="B257" s="76"/>
      <c r="C257" s="71"/>
      <c r="D257" s="71"/>
      <c r="E257" s="71"/>
      <c r="F257" s="71"/>
      <c r="G257" s="71"/>
      <c r="H257" s="71"/>
      <c r="L257" s="71"/>
      <c r="N257" s="76"/>
    </row>
    <row r="258" spans="1:14" ht="12.75" customHeight="1" x14ac:dyDescent="0.25">
      <c r="A258" s="76"/>
      <c r="B258" s="76"/>
      <c r="C258" s="71"/>
      <c r="D258" s="71"/>
      <c r="E258" s="71"/>
      <c r="F258" s="71"/>
      <c r="G258" s="71"/>
      <c r="H258" s="71"/>
      <c r="L258" s="71"/>
      <c r="N258" s="76"/>
    </row>
    <row r="259" spans="1:14" ht="12.75" customHeight="1" x14ac:dyDescent="0.25">
      <c r="A259" s="76"/>
      <c r="B259" s="76"/>
      <c r="C259" s="71"/>
      <c r="D259" s="71"/>
      <c r="E259" s="71"/>
      <c r="F259" s="71"/>
      <c r="G259" s="71"/>
      <c r="H259" s="71"/>
      <c r="L259" s="71"/>
      <c r="N259" s="76"/>
    </row>
    <row r="260" spans="1:14" ht="12.75" customHeight="1" x14ac:dyDescent="0.25">
      <c r="A260" s="76"/>
      <c r="B260" s="76"/>
      <c r="C260" s="71"/>
      <c r="D260" s="71"/>
      <c r="E260" s="71"/>
      <c r="F260" s="71"/>
      <c r="G260" s="71"/>
      <c r="H260" s="71"/>
      <c r="L260" s="71"/>
      <c r="N260" s="76"/>
    </row>
    <row r="261" spans="1:14" ht="12.75" customHeight="1" x14ac:dyDescent="0.25">
      <c r="A261" s="76"/>
      <c r="B261" s="76"/>
      <c r="C261" s="71"/>
      <c r="D261" s="71"/>
      <c r="E261" s="71"/>
      <c r="F261" s="71"/>
      <c r="G261" s="71"/>
      <c r="H261" s="71"/>
      <c r="L261" s="71"/>
      <c r="N261" s="76"/>
    </row>
    <row r="262" spans="1:14" ht="12.75" customHeight="1" x14ac:dyDescent="0.25">
      <c r="A262" s="76"/>
      <c r="B262" s="76"/>
      <c r="C262" s="71"/>
      <c r="D262" s="71"/>
      <c r="E262" s="71"/>
      <c r="F262" s="71"/>
      <c r="G262" s="71"/>
      <c r="H262" s="71"/>
      <c r="L262" s="71"/>
      <c r="N262" s="76"/>
    </row>
    <row r="263" spans="1:14" ht="12.75" customHeight="1" x14ac:dyDescent="0.25">
      <c r="A263" s="76"/>
      <c r="B263" s="76"/>
      <c r="C263" s="71"/>
      <c r="D263" s="71"/>
      <c r="E263" s="71"/>
      <c r="F263" s="71"/>
      <c r="G263" s="71"/>
      <c r="H263" s="71"/>
      <c r="L263" s="71"/>
      <c r="N263" s="76"/>
    </row>
    <row r="264" spans="1:14" ht="12.75" customHeight="1" x14ac:dyDescent="0.25">
      <c r="A264" s="76"/>
      <c r="B264" s="76"/>
      <c r="C264" s="71"/>
      <c r="D264" s="71"/>
      <c r="E264" s="71"/>
      <c r="F264" s="71"/>
      <c r="G264" s="71"/>
      <c r="H264" s="71"/>
      <c r="L264" s="71"/>
      <c r="N264" s="76"/>
    </row>
    <row r="265" spans="1:14" ht="12.75" customHeight="1" x14ac:dyDescent="0.25">
      <c r="A265" s="76"/>
      <c r="B265" s="76"/>
      <c r="C265" s="71"/>
      <c r="D265" s="71"/>
      <c r="E265" s="71"/>
      <c r="F265" s="71"/>
      <c r="G265" s="71"/>
      <c r="H265" s="71"/>
      <c r="L265" s="71"/>
      <c r="N265" s="76"/>
    </row>
    <row r="266" spans="1:14" ht="12.75" customHeight="1" x14ac:dyDescent="0.25">
      <c r="A266" s="76"/>
      <c r="B266" s="76"/>
      <c r="C266" s="71"/>
      <c r="D266" s="71"/>
      <c r="E266" s="71"/>
      <c r="F266" s="71"/>
      <c r="G266" s="71"/>
      <c r="H266" s="71"/>
      <c r="L266" s="71"/>
      <c r="N266" s="76"/>
    </row>
    <row r="267" spans="1:14" ht="12.75" customHeight="1" x14ac:dyDescent="0.25">
      <c r="A267" s="76"/>
      <c r="B267" s="76"/>
      <c r="C267" s="71"/>
      <c r="D267" s="71"/>
      <c r="E267" s="71"/>
      <c r="F267" s="71"/>
      <c r="G267" s="71"/>
      <c r="H267" s="71"/>
      <c r="L267" s="71"/>
      <c r="N267" s="76"/>
    </row>
    <row r="268" spans="1:14" ht="12.75" customHeight="1" x14ac:dyDescent="0.25">
      <c r="A268" s="76"/>
      <c r="B268" s="76"/>
      <c r="C268" s="71"/>
      <c r="D268" s="71"/>
      <c r="E268" s="71"/>
      <c r="F268" s="71"/>
      <c r="G268" s="71"/>
      <c r="H268" s="71"/>
      <c r="L268" s="71"/>
      <c r="N268" s="76"/>
    </row>
    <row r="269" spans="1:14" ht="12.75" customHeight="1" x14ac:dyDescent="0.25">
      <c r="A269" s="76"/>
      <c r="B269" s="76"/>
      <c r="C269" s="71"/>
      <c r="D269" s="71"/>
      <c r="E269" s="71"/>
      <c r="F269" s="71"/>
      <c r="G269" s="71"/>
      <c r="H269" s="71"/>
      <c r="L269" s="71"/>
      <c r="N269" s="76"/>
    </row>
    <row r="270" spans="1:14" ht="12.75" customHeight="1" x14ac:dyDescent="0.25">
      <c r="A270" s="76"/>
      <c r="B270" s="76"/>
      <c r="C270" s="71"/>
      <c r="D270" s="71"/>
      <c r="E270" s="71"/>
      <c r="F270" s="71"/>
      <c r="G270" s="71"/>
      <c r="H270" s="71"/>
      <c r="L270" s="71"/>
      <c r="N270" s="76"/>
    </row>
    <row r="271" spans="1:14" ht="12.75" customHeight="1" x14ac:dyDescent="0.25">
      <c r="A271" s="76"/>
      <c r="B271" s="76"/>
      <c r="C271" s="71"/>
      <c r="D271" s="71"/>
      <c r="E271" s="71"/>
      <c r="F271" s="71"/>
      <c r="G271" s="71"/>
      <c r="H271" s="71"/>
      <c r="L271" s="71"/>
      <c r="N271" s="76"/>
    </row>
    <row r="272" spans="1:14" ht="12.75" customHeight="1" x14ac:dyDescent="0.25">
      <c r="A272" s="76"/>
      <c r="B272" s="76"/>
      <c r="C272" s="71"/>
      <c r="D272" s="71"/>
      <c r="E272" s="71"/>
      <c r="F272" s="71"/>
      <c r="G272" s="71"/>
      <c r="H272" s="71"/>
      <c r="L272" s="71"/>
      <c r="N272" s="76"/>
    </row>
    <row r="273" spans="1:14" ht="12.75" customHeight="1" x14ac:dyDescent="0.25">
      <c r="A273" s="76"/>
      <c r="B273" s="76"/>
      <c r="C273" s="71"/>
      <c r="D273" s="71"/>
      <c r="E273" s="71"/>
      <c r="F273" s="71"/>
      <c r="G273" s="71"/>
      <c r="H273" s="71"/>
      <c r="L273" s="71"/>
      <c r="N273" s="76"/>
    </row>
    <row r="274" spans="1:14" ht="12.75" customHeight="1" x14ac:dyDescent="0.25">
      <c r="A274" s="76"/>
      <c r="B274" s="76"/>
      <c r="C274" s="71"/>
      <c r="D274" s="71"/>
      <c r="E274" s="71"/>
      <c r="F274" s="71"/>
      <c r="G274" s="71"/>
      <c r="H274" s="71"/>
      <c r="L274" s="71"/>
      <c r="N274" s="76"/>
    </row>
    <row r="275" spans="1:14" ht="12.75" customHeight="1" x14ac:dyDescent="0.25">
      <c r="A275" s="76"/>
      <c r="B275" s="76"/>
      <c r="C275" s="71"/>
      <c r="D275" s="71"/>
      <c r="E275" s="71"/>
      <c r="F275" s="71"/>
      <c r="G275" s="71"/>
      <c r="H275" s="71"/>
      <c r="L275" s="71"/>
      <c r="N275" s="76"/>
    </row>
    <row r="276" spans="1:14" ht="12.75" customHeight="1" x14ac:dyDescent="0.25">
      <c r="A276" s="76"/>
      <c r="B276" s="76"/>
      <c r="C276" s="71"/>
      <c r="D276" s="71"/>
      <c r="E276" s="71"/>
      <c r="F276" s="71"/>
      <c r="G276" s="71"/>
      <c r="H276" s="71"/>
      <c r="L276" s="71"/>
      <c r="N276" s="76"/>
    </row>
    <row r="277" spans="1:14" ht="12.75" customHeight="1" x14ac:dyDescent="0.25">
      <c r="A277" s="76"/>
      <c r="B277" s="76"/>
      <c r="C277" s="71"/>
      <c r="D277" s="71"/>
      <c r="E277" s="71"/>
      <c r="F277" s="71"/>
      <c r="G277" s="71"/>
      <c r="H277" s="71"/>
      <c r="L277" s="71"/>
      <c r="N277" s="76"/>
    </row>
    <row r="278" spans="1:14" ht="12.75" customHeight="1" x14ac:dyDescent="0.25">
      <c r="A278" s="76"/>
      <c r="B278" s="76"/>
      <c r="C278" s="71"/>
      <c r="D278" s="71"/>
      <c r="E278" s="71"/>
      <c r="F278" s="71"/>
      <c r="G278" s="71"/>
      <c r="H278" s="71"/>
      <c r="L278" s="71"/>
      <c r="N278" s="76"/>
    </row>
    <row r="279" spans="1:14" ht="12.75" customHeight="1" x14ac:dyDescent="0.25">
      <c r="A279" s="76"/>
      <c r="B279" s="76"/>
      <c r="C279" s="71"/>
      <c r="D279" s="71"/>
      <c r="E279" s="71"/>
      <c r="F279" s="71"/>
      <c r="G279" s="71"/>
      <c r="H279" s="71"/>
      <c r="L279" s="71"/>
      <c r="N279" s="76"/>
    </row>
    <row r="280" spans="1:14" ht="12.75" customHeight="1" x14ac:dyDescent="0.25">
      <c r="A280" s="76"/>
      <c r="B280" s="76"/>
      <c r="C280" s="71"/>
      <c r="D280" s="71"/>
      <c r="E280" s="71"/>
      <c r="F280" s="71"/>
      <c r="G280" s="71"/>
      <c r="H280" s="71"/>
      <c r="L280" s="71"/>
      <c r="N280" s="76"/>
    </row>
    <row r="281" spans="1:14" ht="12.75" customHeight="1" x14ac:dyDescent="0.25">
      <c r="A281" s="76"/>
      <c r="B281" s="76"/>
      <c r="C281" s="71"/>
      <c r="D281" s="71"/>
      <c r="E281" s="71"/>
      <c r="F281" s="71"/>
      <c r="G281" s="71"/>
      <c r="H281" s="71"/>
      <c r="L281" s="71"/>
      <c r="N281" s="76"/>
    </row>
    <row r="282" spans="1:14" ht="12.75" customHeight="1" x14ac:dyDescent="0.25">
      <c r="A282" s="76"/>
      <c r="B282" s="76"/>
      <c r="C282" s="71"/>
      <c r="D282" s="71"/>
      <c r="E282" s="71"/>
      <c r="F282" s="71"/>
      <c r="G282" s="71"/>
      <c r="H282" s="71"/>
      <c r="L282" s="71"/>
      <c r="N282" s="76"/>
    </row>
    <row r="283" spans="1:14" ht="12.75" customHeight="1" x14ac:dyDescent="0.25">
      <c r="A283" s="76"/>
      <c r="B283" s="76"/>
      <c r="C283" s="71"/>
      <c r="D283" s="71"/>
      <c r="E283" s="71"/>
      <c r="F283" s="71"/>
      <c r="G283" s="71"/>
      <c r="H283" s="71"/>
      <c r="L283" s="71"/>
      <c r="N283" s="76"/>
    </row>
    <row r="284" spans="1:14" ht="12.75" customHeight="1" x14ac:dyDescent="0.25">
      <c r="A284" s="76"/>
      <c r="B284" s="76"/>
      <c r="C284" s="71"/>
      <c r="D284" s="71"/>
      <c r="E284" s="71"/>
      <c r="F284" s="71"/>
      <c r="G284" s="71"/>
      <c r="H284" s="71"/>
      <c r="L284" s="71"/>
      <c r="N284" s="76"/>
    </row>
    <row r="285" spans="1:14" ht="12.75" customHeight="1" x14ac:dyDescent="0.25">
      <c r="A285" s="76"/>
      <c r="B285" s="76"/>
      <c r="C285" s="71"/>
      <c r="D285" s="71"/>
      <c r="E285" s="71"/>
      <c r="F285" s="71"/>
      <c r="G285" s="71"/>
      <c r="H285" s="71"/>
      <c r="L285" s="71"/>
      <c r="N285" s="76"/>
    </row>
    <row r="286" spans="1:14" ht="12.75" customHeight="1" x14ac:dyDescent="0.25">
      <c r="A286" s="76"/>
      <c r="B286" s="76"/>
      <c r="C286" s="71"/>
      <c r="D286" s="71"/>
      <c r="E286" s="71"/>
      <c r="F286" s="71"/>
      <c r="G286" s="71"/>
      <c r="H286" s="71"/>
      <c r="L286" s="71"/>
      <c r="N286" s="76"/>
    </row>
    <row r="287" spans="1:14" ht="12.75" customHeight="1" x14ac:dyDescent="0.25">
      <c r="A287" s="76"/>
      <c r="B287" s="76"/>
      <c r="C287" s="71"/>
      <c r="D287" s="71"/>
      <c r="E287" s="71"/>
      <c r="F287" s="71"/>
      <c r="G287" s="71"/>
      <c r="H287" s="71"/>
      <c r="L287" s="71"/>
      <c r="N287" s="76"/>
    </row>
    <row r="288" spans="1:14" ht="12.75" customHeight="1" x14ac:dyDescent="0.25">
      <c r="A288" s="76"/>
      <c r="B288" s="76"/>
      <c r="C288" s="71"/>
      <c r="D288" s="71"/>
      <c r="E288" s="71"/>
      <c r="F288" s="71"/>
      <c r="G288" s="71"/>
      <c r="H288" s="71"/>
      <c r="L288" s="71"/>
      <c r="N288" s="76"/>
    </row>
    <row r="289" spans="1:14" ht="12.75" customHeight="1" x14ac:dyDescent="0.25">
      <c r="A289" s="76"/>
      <c r="B289" s="76"/>
      <c r="C289" s="71"/>
      <c r="D289" s="71"/>
      <c r="E289" s="71"/>
      <c r="F289" s="71"/>
      <c r="G289" s="71"/>
      <c r="H289" s="71"/>
      <c r="L289" s="71"/>
      <c r="N289" s="76"/>
    </row>
    <row r="290" spans="1:14" ht="12.75" customHeight="1" x14ac:dyDescent="0.25">
      <c r="A290" s="76"/>
      <c r="B290" s="76"/>
      <c r="C290" s="71"/>
      <c r="D290" s="71"/>
      <c r="E290" s="71"/>
      <c r="F290" s="71"/>
      <c r="G290" s="71"/>
      <c r="H290" s="71"/>
      <c r="L290" s="71"/>
      <c r="N290" s="76"/>
    </row>
    <row r="291" spans="1:14" ht="12.75" customHeight="1" x14ac:dyDescent="0.25">
      <c r="A291" s="76"/>
      <c r="B291" s="76"/>
      <c r="C291" s="71"/>
      <c r="D291" s="71"/>
      <c r="E291" s="71"/>
      <c r="F291" s="71"/>
      <c r="G291" s="71"/>
      <c r="H291" s="71"/>
      <c r="L291" s="71"/>
      <c r="N291" s="76"/>
    </row>
    <row r="292" spans="1:14" ht="12.75" customHeight="1" x14ac:dyDescent="0.25">
      <c r="A292" s="76"/>
      <c r="B292" s="76"/>
      <c r="C292" s="71"/>
      <c r="D292" s="71"/>
      <c r="E292" s="71"/>
      <c r="F292" s="71"/>
      <c r="G292" s="71"/>
      <c r="H292" s="71"/>
      <c r="L292" s="71"/>
      <c r="N292" s="76"/>
    </row>
    <row r="293" spans="1:14" ht="12.75" customHeight="1" x14ac:dyDescent="0.25">
      <c r="A293" s="76"/>
      <c r="B293" s="76"/>
      <c r="C293" s="71"/>
      <c r="D293" s="71"/>
      <c r="E293" s="71"/>
      <c r="F293" s="71"/>
      <c r="G293" s="71"/>
      <c r="H293" s="71"/>
      <c r="L293" s="71"/>
      <c r="N293" s="76"/>
    </row>
    <row r="294" spans="1:14" ht="12.75" customHeight="1" x14ac:dyDescent="0.25">
      <c r="A294" s="76"/>
      <c r="B294" s="76"/>
      <c r="C294" s="71"/>
      <c r="D294" s="71"/>
      <c r="E294" s="71"/>
      <c r="F294" s="71"/>
      <c r="G294" s="71"/>
      <c r="H294" s="71"/>
      <c r="L294" s="71"/>
      <c r="N294" s="76"/>
    </row>
    <row r="295" spans="1:14" ht="12.75" customHeight="1" x14ac:dyDescent="0.25">
      <c r="A295" s="76"/>
      <c r="B295" s="76"/>
      <c r="C295" s="71"/>
      <c r="D295" s="71"/>
      <c r="E295" s="71"/>
      <c r="F295" s="71"/>
      <c r="G295" s="71"/>
      <c r="H295" s="71"/>
      <c r="L295" s="71"/>
      <c r="N295" s="76"/>
    </row>
    <row r="296" spans="1:14" ht="12.75" customHeight="1" x14ac:dyDescent="0.25">
      <c r="A296" s="76"/>
      <c r="B296" s="76"/>
      <c r="C296" s="71"/>
      <c r="D296" s="71"/>
      <c r="E296" s="71"/>
      <c r="F296" s="71"/>
      <c r="G296" s="71"/>
      <c r="H296" s="71"/>
      <c r="L296" s="71"/>
      <c r="N296" s="76"/>
    </row>
    <row r="297" spans="1:14" ht="12.75" customHeight="1" x14ac:dyDescent="0.25">
      <c r="A297" s="76"/>
      <c r="B297" s="76"/>
      <c r="C297" s="71"/>
      <c r="D297" s="71"/>
      <c r="E297" s="71"/>
      <c r="F297" s="71"/>
      <c r="G297" s="71"/>
      <c r="H297" s="71"/>
      <c r="L297" s="71"/>
      <c r="N297" s="76"/>
    </row>
    <row r="298" spans="1:14" ht="12.75" customHeight="1" x14ac:dyDescent="0.25">
      <c r="A298" s="76"/>
      <c r="B298" s="76"/>
      <c r="C298" s="71"/>
      <c r="D298" s="71"/>
      <c r="E298" s="71"/>
      <c r="F298" s="71"/>
      <c r="G298" s="71"/>
      <c r="H298" s="71"/>
      <c r="L298" s="71"/>
      <c r="N298" s="76"/>
    </row>
    <row r="299" spans="1:14" ht="12.75" customHeight="1" x14ac:dyDescent="0.25">
      <c r="A299" s="76"/>
      <c r="B299" s="76"/>
      <c r="C299" s="71"/>
      <c r="D299" s="71"/>
      <c r="E299" s="71"/>
      <c r="F299" s="71"/>
      <c r="G299" s="71"/>
      <c r="H299" s="71"/>
      <c r="L299" s="71"/>
      <c r="N299" s="76"/>
    </row>
    <row r="300" spans="1:14" ht="12.75" customHeight="1" x14ac:dyDescent="0.25">
      <c r="A300" s="76"/>
      <c r="B300" s="76"/>
      <c r="C300" s="71"/>
      <c r="D300" s="71"/>
      <c r="E300" s="71"/>
      <c r="F300" s="71"/>
      <c r="G300" s="71"/>
      <c r="H300" s="71"/>
      <c r="L300" s="71"/>
      <c r="N300" s="76"/>
    </row>
    <row r="301" spans="1:14" ht="12.75" customHeight="1" x14ac:dyDescent="0.25">
      <c r="A301" s="76"/>
      <c r="B301" s="76"/>
      <c r="C301" s="71"/>
      <c r="D301" s="71"/>
      <c r="E301" s="71"/>
      <c r="F301" s="71"/>
      <c r="G301" s="71"/>
      <c r="H301" s="71"/>
      <c r="L301" s="71"/>
      <c r="N301" s="76"/>
    </row>
    <row r="302" spans="1:14" ht="12.75" customHeight="1" x14ac:dyDescent="0.25">
      <c r="A302" s="76"/>
      <c r="B302" s="76"/>
      <c r="C302" s="71"/>
      <c r="D302" s="71"/>
      <c r="E302" s="71"/>
      <c r="F302" s="71"/>
      <c r="G302" s="71"/>
      <c r="H302" s="71"/>
      <c r="L302" s="71"/>
      <c r="N302" s="76"/>
    </row>
    <row r="303" spans="1:14" ht="12.75" customHeight="1" x14ac:dyDescent="0.25">
      <c r="A303" s="76"/>
      <c r="B303" s="76"/>
      <c r="C303" s="71"/>
      <c r="D303" s="71"/>
      <c r="E303" s="71"/>
      <c r="F303" s="71"/>
      <c r="G303" s="71"/>
      <c r="H303" s="71"/>
      <c r="L303" s="71"/>
      <c r="N303" s="76"/>
    </row>
    <row r="304" spans="1:14" ht="12.75" customHeight="1" x14ac:dyDescent="0.25">
      <c r="A304" s="76"/>
      <c r="B304" s="76"/>
      <c r="C304" s="71"/>
      <c r="D304" s="71"/>
      <c r="E304" s="71"/>
      <c r="F304" s="71"/>
      <c r="G304" s="71"/>
      <c r="H304" s="71"/>
      <c r="L304" s="71"/>
      <c r="N304" s="76"/>
    </row>
    <row r="305" spans="1:14" ht="12.75" customHeight="1" x14ac:dyDescent="0.25">
      <c r="A305" s="76"/>
      <c r="B305" s="76"/>
      <c r="C305" s="71"/>
      <c r="D305" s="71"/>
      <c r="E305" s="71"/>
      <c r="F305" s="71"/>
      <c r="G305" s="71"/>
      <c r="H305" s="71"/>
      <c r="L305" s="71"/>
      <c r="N305" s="76"/>
    </row>
    <row r="306" spans="1:14" ht="12.75" customHeight="1" x14ac:dyDescent="0.25">
      <c r="A306" s="76"/>
      <c r="B306" s="76"/>
      <c r="C306" s="71"/>
      <c r="D306" s="71"/>
      <c r="E306" s="71"/>
      <c r="F306" s="71"/>
      <c r="G306" s="71"/>
      <c r="H306" s="71"/>
      <c r="L306" s="71"/>
      <c r="N306" s="76"/>
    </row>
    <row r="307" spans="1:14" ht="12.75" customHeight="1" x14ac:dyDescent="0.25">
      <c r="A307" s="76"/>
      <c r="B307" s="76"/>
      <c r="C307" s="71"/>
      <c r="D307" s="71"/>
      <c r="E307" s="71"/>
      <c r="F307" s="71"/>
      <c r="G307" s="71"/>
      <c r="H307" s="71"/>
      <c r="L307" s="71"/>
      <c r="N307" s="76"/>
    </row>
    <row r="308" spans="1:14" ht="12.75" customHeight="1" x14ac:dyDescent="0.25">
      <c r="A308" s="76"/>
      <c r="B308" s="76"/>
      <c r="C308" s="71"/>
      <c r="D308" s="71"/>
      <c r="E308" s="71"/>
      <c r="F308" s="71"/>
      <c r="G308" s="71"/>
      <c r="H308" s="71"/>
      <c r="L308" s="71"/>
      <c r="N308" s="76"/>
    </row>
    <row r="309" spans="1:14" ht="12.75" customHeight="1" x14ac:dyDescent="0.25">
      <c r="A309" s="76"/>
      <c r="B309" s="76"/>
      <c r="C309" s="71"/>
      <c r="D309" s="71"/>
      <c r="E309" s="71"/>
      <c r="F309" s="71"/>
      <c r="G309" s="71"/>
      <c r="H309" s="71"/>
      <c r="L309" s="71"/>
      <c r="N309" s="76"/>
    </row>
    <row r="310" spans="1:14" ht="12.75" customHeight="1" x14ac:dyDescent="0.25">
      <c r="A310" s="76"/>
      <c r="B310" s="76"/>
      <c r="C310" s="71"/>
      <c r="D310" s="71"/>
      <c r="E310" s="71"/>
      <c r="F310" s="71"/>
      <c r="G310" s="71"/>
      <c r="H310" s="71"/>
      <c r="L310" s="71"/>
      <c r="N310" s="76"/>
    </row>
    <row r="311" spans="1:14" ht="12.75" customHeight="1" x14ac:dyDescent="0.25">
      <c r="A311" s="76"/>
      <c r="B311" s="76"/>
      <c r="C311" s="71"/>
      <c r="D311" s="71"/>
      <c r="E311" s="71"/>
      <c r="F311" s="71"/>
      <c r="G311" s="71"/>
      <c r="H311" s="71"/>
      <c r="L311" s="71"/>
      <c r="N311" s="76"/>
    </row>
    <row r="312" spans="1:14" ht="12.75" customHeight="1" x14ac:dyDescent="0.25">
      <c r="A312" s="76"/>
      <c r="B312" s="76"/>
      <c r="C312" s="71"/>
      <c r="D312" s="71"/>
      <c r="E312" s="71"/>
      <c r="F312" s="71"/>
      <c r="G312" s="71"/>
      <c r="H312" s="71"/>
      <c r="L312" s="71"/>
      <c r="N312" s="76"/>
    </row>
    <row r="313" spans="1:14" ht="12.75" customHeight="1" x14ac:dyDescent="0.25">
      <c r="A313" s="76"/>
      <c r="B313" s="76"/>
      <c r="C313" s="71"/>
      <c r="D313" s="71"/>
      <c r="E313" s="71"/>
      <c r="F313" s="71"/>
      <c r="G313" s="71"/>
      <c r="H313" s="71"/>
      <c r="L313" s="71"/>
      <c r="N313" s="76"/>
    </row>
    <row r="314" spans="1:14" ht="12.75" customHeight="1" x14ac:dyDescent="0.25">
      <c r="A314" s="76"/>
      <c r="B314" s="76"/>
      <c r="C314" s="71"/>
      <c r="D314" s="71"/>
      <c r="E314" s="71"/>
      <c r="F314" s="71"/>
      <c r="G314" s="71"/>
      <c r="H314" s="71"/>
      <c r="L314" s="71"/>
      <c r="N314" s="76"/>
    </row>
    <row r="315" spans="1:14" ht="12.75" customHeight="1" x14ac:dyDescent="0.25">
      <c r="A315" s="76"/>
      <c r="B315" s="76"/>
      <c r="C315" s="71"/>
      <c r="D315" s="71"/>
      <c r="E315" s="71"/>
      <c r="F315" s="71"/>
      <c r="G315" s="71"/>
      <c r="H315" s="71"/>
      <c r="L315" s="71"/>
      <c r="N315" s="76"/>
    </row>
    <row r="316" spans="1:14" ht="12.75" customHeight="1" x14ac:dyDescent="0.25">
      <c r="A316" s="76"/>
      <c r="B316" s="76"/>
      <c r="C316" s="71"/>
      <c r="D316" s="71"/>
      <c r="E316" s="71"/>
      <c r="F316" s="71"/>
      <c r="G316" s="71"/>
      <c r="H316" s="71"/>
      <c r="L316" s="71"/>
      <c r="N316" s="76"/>
    </row>
    <row r="317" spans="1:14" ht="12.75" customHeight="1" x14ac:dyDescent="0.25">
      <c r="A317" s="76"/>
      <c r="B317" s="76"/>
      <c r="C317" s="71"/>
      <c r="D317" s="71"/>
      <c r="E317" s="71"/>
      <c r="F317" s="71"/>
      <c r="G317" s="71"/>
      <c r="H317" s="71"/>
      <c r="L317" s="71"/>
      <c r="N317" s="76"/>
    </row>
    <row r="318" spans="1:14" ht="12.75" customHeight="1" x14ac:dyDescent="0.25">
      <c r="A318" s="76"/>
      <c r="B318" s="76"/>
      <c r="C318" s="71"/>
      <c r="D318" s="71"/>
      <c r="E318" s="71"/>
      <c r="F318" s="71"/>
      <c r="G318" s="71"/>
      <c r="H318" s="71"/>
      <c r="L318" s="71"/>
      <c r="N318" s="76"/>
    </row>
    <row r="319" spans="1:14" ht="12.75" customHeight="1" x14ac:dyDescent="0.25">
      <c r="A319" s="76"/>
      <c r="B319" s="76"/>
      <c r="C319" s="71"/>
      <c r="D319" s="71"/>
      <c r="E319" s="71"/>
      <c r="F319" s="71"/>
      <c r="G319" s="71"/>
      <c r="H319" s="71"/>
      <c r="L319" s="71"/>
      <c r="N319" s="76"/>
    </row>
    <row r="320" spans="1:14" ht="12.75" customHeight="1" x14ac:dyDescent="0.25">
      <c r="A320" s="76"/>
      <c r="B320" s="76"/>
      <c r="C320" s="71"/>
      <c r="D320" s="71"/>
      <c r="E320" s="71"/>
      <c r="F320" s="71"/>
      <c r="G320" s="71"/>
      <c r="H320" s="71"/>
      <c r="L320" s="71"/>
      <c r="N320" s="76"/>
    </row>
    <row r="321" spans="1:14" ht="12.75" customHeight="1" x14ac:dyDescent="0.25">
      <c r="A321" s="76"/>
      <c r="B321" s="76"/>
      <c r="C321" s="71"/>
      <c r="D321" s="71"/>
      <c r="E321" s="71"/>
      <c r="F321" s="71"/>
      <c r="G321" s="71"/>
      <c r="H321" s="71"/>
      <c r="L321" s="71"/>
      <c r="N321" s="76"/>
    </row>
    <row r="322" spans="1:14" ht="12.75" customHeight="1" x14ac:dyDescent="0.25">
      <c r="A322" s="76"/>
      <c r="B322" s="76"/>
      <c r="C322" s="71"/>
      <c r="D322" s="71"/>
      <c r="E322" s="71"/>
      <c r="F322" s="71"/>
      <c r="G322" s="71"/>
      <c r="H322" s="71"/>
      <c r="L322" s="71"/>
      <c r="N322" s="76"/>
    </row>
    <row r="323" spans="1:14" ht="12.75" customHeight="1" x14ac:dyDescent="0.25">
      <c r="A323" s="76"/>
      <c r="B323" s="76"/>
      <c r="C323" s="71"/>
      <c r="D323" s="71"/>
      <c r="E323" s="71"/>
      <c r="F323" s="71"/>
      <c r="G323" s="71"/>
      <c r="H323" s="71"/>
      <c r="L323" s="71"/>
      <c r="N323" s="76"/>
    </row>
    <row r="324" spans="1:14" ht="12.75" customHeight="1" x14ac:dyDescent="0.25">
      <c r="A324" s="76"/>
      <c r="B324" s="76"/>
      <c r="C324" s="71"/>
      <c r="D324" s="71"/>
      <c r="E324" s="71"/>
      <c r="F324" s="71"/>
      <c r="G324" s="71"/>
      <c r="H324" s="71"/>
      <c r="L324" s="71"/>
      <c r="N324" s="76"/>
    </row>
    <row r="325" spans="1:14" ht="12.75" customHeight="1" x14ac:dyDescent="0.25">
      <c r="A325" s="76"/>
      <c r="B325" s="76"/>
      <c r="C325" s="71"/>
      <c r="D325" s="71"/>
      <c r="E325" s="71"/>
      <c r="F325" s="71"/>
      <c r="G325" s="71"/>
      <c r="H325" s="71"/>
      <c r="L325" s="71"/>
      <c r="N325" s="76"/>
    </row>
    <row r="326" spans="1:14" ht="12.75" customHeight="1" x14ac:dyDescent="0.25">
      <c r="A326" s="76"/>
      <c r="B326" s="76"/>
      <c r="C326" s="71"/>
      <c r="D326" s="71"/>
      <c r="E326" s="71"/>
      <c r="F326" s="71"/>
      <c r="G326" s="71"/>
      <c r="H326" s="71"/>
      <c r="L326" s="71"/>
      <c r="N326" s="76"/>
    </row>
    <row r="327" spans="1:14" ht="12.75" customHeight="1" x14ac:dyDescent="0.25">
      <c r="A327" s="76"/>
      <c r="B327" s="76"/>
      <c r="C327" s="71"/>
      <c r="D327" s="71"/>
      <c r="E327" s="71"/>
      <c r="F327" s="71"/>
      <c r="G327" s="71"/>
      <c r="H327" s="71"/>
      <c r="L327" s="71"/>
      <c r="N327" s="76"/>
    </row>
    <row r="328" spans="1:14" ht="12.75" customHeight="1" x14ac:dyDescent="0.25">
      <c r="A328" s="76"/>
      <c r="B328" s="76"/>
      <c r="C328" s="71"/>
      <c r="D328" s="71"/>
      <c r="E328" s="71"/>
      <c r="F328" s="71"/>
      <c r="G328" s="71"/>
      <c r="H328" s="71"/>
      <c r="L328" s="71"/>
      <c r="N328" s="76"/>
    </row>
    <row r="329" spans="1:14" ht="12.75" customHeight="1" x14ac:dyDescent="0.25">
      <c r="A329" s="76"/>
      <c r="B329" s="76"/>
      <c r="C329" s="71"/>
      <c r="D329" s="71"/>
      <c r="E329" s="71"/>
      <c r="F329" s="71"/>
      <c r="G329" s="71"/>
      <c r="H329" s="71"/>
      <c r="L329" s="71"/>
      <c r="N329" s="76"/>
    </row>
    <row r="330" spans="1:14" ht="12.75" customHeight="1" x14ac:dyDescent="0.25">
      <c r="A330" s="76"/>
      <c r="B330" s="76"/>
      <c r="C330" s="71"/>
      <c r="D330" s="71"/>
      <c r="E330" s="71"/>
      <c r="F330" s="71"/>
      <c r="G330" s="71"/>
      <c r="H330" s="71"/>
      <c r="L330" s="71"/>
      <c r="N330" s="76"/>
    </row>
    <row r="331" spans="1:14" ht="12.75" customHeight="1" x14ac:dyDescent="0.25">
      <c r="A331" s="76"/>
      <c r="B331" s="76"/>
      <c r="C331" s="71"/>
      <c r="D331" s="71"/>
      <c r="E331" s="71"/>
      <c r="F331" s="71"/>
      <c r="G331" s="71"/>
      <c r="H331" s="71"/>
      <c r="L331" s="71"/>
      <c r="N331" s="76"/>
    </row>
    <row r="332" spans="1:14" ht="12.75" customHeight="1" x14ac:dyDescent="0.25">
      <c r="A332" s="76"/>
      <c r="B332" s="76"/>
      <c r="C332" s="71"/>
      <c r="D332" s="71"/>
      <c r="E332" s="71"/>
      <c r="F332" s="71"/>
      <c r="G332" s="71"/>
      <c r="H332" s="71"/>
      <c r="L332" s="71"/>
      <c r="N332" s="76"/>
    </row>
    <row r="333" spans="1:14" ht="12.75" customHeight="1" x14ac:dyDescent="0.25">
      <c r="A333" s="76"/>
      <c r="B333" s="76"/>
      <c r="C333" s="71"/>
      <c r="D333" s="71"/>
      <c r="E333" s="71"/>
      <c r="F333" s="71"/>
      <c r="G333" s="71"/>
      <c r="H333" s="71"/>
      <c r="L333" s="71"/>
      <c r="N333" s="76"/>
    </row>
    <row r="334" spans="1:14" ht="12.75" customHeight="1" x14ac:dyDescent="0.25">
      <c r="A334" s="76"/>
      <c r="B334" s="76"/>
      <c r="C334" s="71"/>
      <c r="D334" s="71"/>
      <c r="E334" s="71"/>
      <c r="F334" s="71"/>
      <c r="G334" s="71"/>
      <c r="H334" s="71"/>
      <c r="L334" s="71"/>
      <c r="N334" s="76"/>
    </row>
    <row r="335" spans="1:14" ht="12.75" customHeight="1" x14ac:dyDescent="0.25">
      <c r="A335" s="76"/>
      <c r="B335" s="76"/>
      <c r="C335" s="71"/>
      <c r="D335" s="71"/>
      <c r="E335" s="71"/>
      <c r="F335" s="71"/>
      <c r="G335" s="71"/>
      <c r="H335" s="71"/>
      <c r="L335" s="71"/>
      <c r="N335" s="76"/>
    </row>
    <row r="336" spans="1:14" ht="12.75" customHeight="1" x14ac:dyDescent="0.25">
      <c r="A336" s="76"/>
      <c r="B336" s="76"/>
      <c r="C336" s="71"/>
      <c r="D336" s="71"/>
      <c r="E336" s="71"/>
      <c r="F336" s="71"/>
      <c r="G336" s="71"/>
      <c r="H336" s="71"/>
      <c r="L336" s="71"/>
      <c r="N336" s="76"/>
    </row>
    <row r="337" spans="1:14" ht="12.75" customHeight="1" x14ac:dyDescent="0.25">
      <c r="A337" s="76"/>
      <c r="B337" s="76"/>
      <c r="C337" s="71"/>
      <c r="D337" s="71"/>
      <c r="E337" s="71"/>
      <c r="F337" s="71"/>
      <c r="G337" s="71"/>
      <c r="H337" s="71"/>
      <c r="L337" s="71"/>
      <c r="N337" s="76"/>
    </row>
    <row r="338" spans="1:14" ht="12.75" customHeight="1" x14ac:dyDescent="0.25">
      <c r="A338" s="76"/>
      <c r="B338" s="76"/>
      <c r="C338" s="71"/>
      <c r="D338" s="71"/>
      <c r="E338" s="71"/>
      <c r="F338" s="71"/>
      <c r="G338" s="71"/>
      <c r="H338" s="71"/>
      <c r="L338" s="71"/>
      <c r="N338" s="76"/>
    </row>
    <row r="339" spans="1:14" ht="12.75" customHeight="1" x14ac:dyDescent="0.25">
      <c r="A339" s="76"/>
      <c r="B339" s="76"/>
      <c r="C339" s="71"/>
      <c r="D339" s="71"/>
      <c r="E339" s="71"/>
      <c r="F339" s="71"/>
      <c r="G339" s="71"/>
      <c r="H339" s="71"/>
      <c r="L339" s="71"/>
      <c r="N339" s="76"/>
    </row>
    <row r="340" spans="1:14" ht="12.75" customHeight="1" x14ac:dyDescent="0.25">
      <c r="A340" s="76"/>
      <c r="B340" s="76"/>
      <c r="C340" s="71"/>
      <c r="D340" s="71"/>
      <c r="E340" s="71"/>
      <c r="F340" s="71"/>
      <c r="G340" s="71"/>
      <c r="H340" s="71"/>
      <c r="L340" s="71"/>
      <c r="N340" s="76"/>
    </row>
    <row r="341" spans="1:14" ht="12.75" customHeight="1" x14ac:dyDescent="0.25">
      <c r="A341" s="76"/>
      <c r="B341" s="76"/>
      <c r="C341" s="71"/>
      <c r="D341" s="71"/>
      <c r="E341" s="71"/>
      <c r="F341" s="71"/>
      <c r="G341" s="71"/>
      <c r="H341" s="71"/>
      <c r="L341" s="71"/>
      <c r="N341" s="76"/>
    </row>
    <row r="342" spans="1:14" ht="12.75" customHeight="1" x14ac:dyDescent="0.25">
      <c r="A342" s="76"/>
      <c r="B342" s="76"/>
      <c r="C342" s="71"/>
      <c r="D342" s="71"/>
      <c r="E342" s="71"/>
      <c r="F342" s="71"/>
      <c r="G342" s="71"/>
      <c r="H342" s="71"/>
      <c r="L342" s="71"/>
      <c r="N342" s="76"/>
    </row>
    <row r="343" spans="1:14" ht="12.75" customHeight="1" x14ac:dyDescent="0.25">
      <c r="A343" s="76"/>
      <c r="B343" s="76"/>
      <c r="C343" s="71"/>
      <c r="D343" s="71"/>
      <c r="E343" s="71"/>
      <c r="F343" s="71"/>
      <c r="G343" s="71"/>
      <c r="H343" s="71"/>
      <c r="L343" s="71"/>
      <c r="N343" s="76"/>
    </row>
    <row r="344" spans="1:14" ht="12.75" customHeight="1" x14ac:dyDescent="0.25">
      <c r="A344" s="76"/>
      <c r="B344" s="76"/>
      <c r="C344" s="71"/>
      <c r="D344" s="71"/>
      <c r="E344" s="71"/>
      <c r="F344" s="71"/>
      <c r="G344" s="71"/>
      <c r="H344" s="71"/>
      <c r="L344" s="71"/>
      <c r="N344" s="76"/>
    </row>
    <row r="345" spans="1:14" ht="12.75" customHeight="1" x14ac:dyDescent="0.25">
      <c r="A345" s="76"/>
      <c r="B345" s="76"/>
      <c r="C345" s="71"/>
      <c r="D345" s="71"/>
      <c r="E345" s="71"/>
      <c r="F345" s="71"/>
      <c r="G345" s="71"/>
      <c r="H345" s="71"/>
      <c r="L345" s="71"/>
      <c r="N345" s="76"/>
    </row>
    <row r="346" spans="1:14" ht="12.75" customHeight="1" x14ac:dyDescent="0.25">
      <c r="A346" s="76"/>
      <c r="B346" s="76"/>
      <c r="C346" s="71"/>
      <c r="D346" s="71"/>
      <c r="E346" s="71"/>
      <c r="F346" s="71"/>
      <c r="G346" s="71"/>
      <c r="H346" s="71"/>
      <c r="L346" s="71"/>
      <c r="N346" s="76"/>
    </row>
    <row r="347" spans="1:14" ht="12.75" customHeight="1" x14ac:dyDescent="0.25">
      <c r="A347" s="76"/>
      <c r="B347" s="76"/>
      <c r="C347" s="71"/>
      <c r="D347" s="71"/>
      <c r="E347" s="71"/>
      <c r="F347" s="71"/>
      <c r="G347" s="71"/>
      <c r="H347" s="71"/>
      <c r="L347" s="71"/>
      <c r="N347" s="76"/>
    </row>
    <row r="348" spans="1:14" ht="12.75" customHeight="1" x14ac:dyDescent="0.25">
      <c r="A348" s="76"/>
      <c r="B348" s="76"/>
      <c r="C348" s="71"/>
      <c r="D348" s="71"/>
      <c r="E348" s="71"/>
      <c r="F348" s="71"/>
      <c r="G348" s="71"/>
      <c r="H348" s="71"/>
      <c r="L348" s="71"/>
      <c r="N348" s="76"/>
    </row>
    <row r="349" spans="1:14" ht="12.75" customHeight="1" x14ac:dyDescent="0.25">
      <c r="A349" s="76"/>
      <c r="B349" s="76"/>
      <c r="C349" s="71"/>
      <c r="D349" s="71"/>
      <c r="E349" s="71"/>
      <c r="F349" s="71"/>
      <c r="G349" s="71"/>
      <c r="H349" s="71"/>
      <c r="L349" s="71"/>
      <c r="N349" s="76"/>
    </row>
    <row r="350" spans="1:14" ht="12.75" customHeight="1" x14ac:dyDescent="0.25">
      <c r="A350" s="76"/>
      <c r="B350" s="76"/>
      <c r="C350" s="71"/>
      <c r="D350" s="71"/>
      <c r="E350" s="71"/>
      <c r="F350" s="71"/>
      <c r="G350" s="71"/>
      <c r="H350" s="71"/>
      <c r="L350" s="71"/>
      <c r="N350" s="76"/>
    </row>
    <row r="351" spans="1:14" ht="12.75" customHeight="1" x14ac:dyDescent="0.25">
      <c r="A351" s="76"/>
      <c r="B351" s="76"/>
      <c r="C351" s="71"/>
      <c r="D351" s="71"/>
      <c r="E351" s="71"/>
      <c r="F351" s="71"/>
      <c r="G351" s="71"/>
      <c r="H351" s="71"/>
      <c r="L351" s="71"/>
      <c r="N351" s="76"/>
    </row>
    <row r="352" spans="1:14" ht="12.75" customHeight="1" x14ac:dyDescent="0.25">
      <c r="A352" s="76"/>
      <c r="B352" s="76"/>
      <c r="C352" s="71"/>
      <c r="D352" s="71"/>
      <c r="E352" s="71"/>
      <c r="F352" s="71"/>
      <c r="G352" s="71"/>
      <c r="H352" s="71"/>
      <c r="L352" s="71"/>
      <c r="N352" s="76"/>
    </row>
    <row r="353" spans="1:14" ht="12.75" customHeight="1" x14ac:dyDescent="0.25">
      <c r="A353" s="76"/>
      <c r="B353" s="76"/>
      <c r="C353" s="71"/>
      <c r="D353" s="71"/>
      <c r="E353" s="71"/>
      <c r="F353" s="71"/>
      <c r="G353" s="71"/>
      <c r="H353" s="71"/>
      <c r="L353" s="71"/>
      <c r="N353" s="76"/>
    </row>
    <row r="354" spans="1:14" ht="12.75" customHeight="1" x14ac:dyDescent="0.25">
      <c r="A354" s="76"/>
      <c r="B354" s="76"/>
      <c r="C354" s="71"/>
      <c r="D354" s="71"/>
      <c r="E354" s="71"/>
      <c r="F354" s="71"/>
      <c r="G354" s="71"/>
      <c r="H354" s="71"/>
      <c r="L354" s="71"/>
      <c r="N354" s="76"/>
    </row>
    <row r="355" spans="1:14" ht="12.75" customHeight="1" x14ac:dyDescent="0.25">
      <c r="A355" s="76"/>
      <c r="B355" s="76"/>
      <c r="C355" s="71"/>
      <c r="D355" s="71"/>
      <c r="E355" s="71"/>
      <c r="F355" s="71"/>
      <c r="G355" s="71"/>
      <c r="H355" s="71"/>
      <c r="L355" s="71"/>
      <c r="N355" s="76"/>
    </row>
    <row r="356" spans="1:14" ht="12.75" customHeight="1" x14ac:dyDescent="0.25">
      <c r="A356" s="76"/>
      <c r="B356" s="76"/>
      <c r="C356" s="71"/>
      <c r="D356" s="71"/>
      <c r="E356" s="71"/>
      <c r="F356" s="71"/>
      <c r="G356" s="71"/>
      <c r="H356" s="71"/>
      <c r="L356" s="71"/>
      <c r="N356" s="76"/>
    </row>
    <row r="357" spans="1:14" ht="12.75" customHeight="1" x14ac:dyDescent="0.25">
      <c r="A357" s="76"/>
      <c r="B357" s="76"/>
      <c r="C357" s="71"/>
      <c r="D357" s="71"/>
      <c r="E357" s="71"/>
      <c r="F357" s="71"/>
      <c r="G357" s="71"/>
      <c r="H357" s="71"/>
      <c r="L357" s="71"/>
      <c r="N357" s="76"/>
    </row>
    <row r="358" spans="1:14" ht="12.75" customHeight="1" x14ac:dyDescent="0.25">
      <c r="A358" s="76"/>
      <c r="B358" s="76"/>
      <c r="C358" s="71"/>
      <c r="D358" s="71"/>
      <c r="E358" s="71"/>
      <c r="F358" s="71"/>
      <c r="G358" s="71"/>
      <c r="H358" s="71"/>
      <c r="L358" s="71"/>
      <c r="N358" s="76"/>
    </row>
    <row r="359" spans="1:14" ht="12.75" customHeight="1" x14ac:dyDescent="0.25">
      <c r="A359" s="76"/>
      <c r="B359" s="76"/>
      <c r="C359" s="71"/>
      <c r="D359" s="71"/>
      <c r="E359" s="71"/>
      <c r="F359" s="71"/>
      <c r="G359" s="71"/>
      <c r="H359" s="71"/>
      <c r="L359" s="71"/>
      <c r="N359" s="76"/>
    </row>
    <row r="360" spans="1:14" ht="12.75" customHeight="1" x14ac:dyDescent="0.25">
      <c r="A360" s="76"/>
      <c r="B360" s="76"/>
      <c r="C360" s="71"/>
      <c r="D360" s="71"/>
      <c r="E360" s="71"/>
      <c r="F360" s="71"/>
      <c r="G360" s="71"/>
      <c r="H360" s="71"/>
      <c r="L360" s="71"/>
      <c r="N360" s="76"/>
    </row>
    <row r="361" spans="1:14" ht="12.75" customHeight="1" x14ac:dyDescent="0.25">
      <c r="A361" s="76"/>
      <c r="B361" s="76"/>
      <c r="C361" s="71"/>
      <c r="D361" s="71"/>
      <c r="E361" s="71"/>
      <c r="F361" s="71"/>
      <c r="G361" s="71"/>
      <c r="H361" s="71"/>
      <c r="L361" s="71"/>
      <c r="N361" s="76"/>
    </row>
    <row r="362" spans="1:14" ht="12.75" customHeight="1" x14ac:dyDescent="0.25">
      <c r="A362" s="76"/>
      <c r="B362" s="76"/>
      <c r="C362" s="71"/>
      <c r="D362" s="71"/>
      <c r="E362" s="71"/>
      <c r="F362" s="71"/>
      <c r="G362" s="71"/>
      <c r="H362" s="71"/>
      <c r="L362" s="71"/>
      <c r="N362" s="76"/>
    </row>
    <row r="363" spans="1:14" ht="12.75" customHeight="1" x14ac:dyDescent="0.25">
      <c r="A363" s="76"/>
      <c r="B363" s="76"/>
      <c r="C363" s="71"/>
      <c r="D363" s="71"/>
      <c r="E363" s="71"/>
      <c r="F363" s="71"/>
      <c r="G363" s="71"/>
      <c r="H363" s="71"/>
      <c r="L363" s="71"/>
      <c r="N363" s="76"/>
    </row>
    <row r="364" spans="1:14" ht="12.75" customHeight="1" x14ac:dyDescent="0.25">
      <c r="A364" s="76"/>
      <c r="B364" s="76"/>
      <c r="C364" s="71"/>
      <c r="D364" s="71"/>
      <c r="E364" s="71"/>
      <c r="F364" s="71"/>
      <c r="G364" s="71"/>
      <c r="H364" s="71"/>
      <c r="L364" s="71"/>
      <c r="N364" s="76"/>
    </row>
    <row r="365" spans="1:14" ht="12.75" customHeight="1" x14ac:dyDescent="0.25">
      <c r="A365" s="76"/>
      <c r="B365" s="76"/>
      <c r="C365" s="71"/>
      <c r="D365" s="71"/>
      <c r="E365" s="71"/>
      <c r="F365" s="71"/>
      <c r="G365" s="71"/>
      <c r="H365" s="71"/>
      <c r="L365" s="71"/>
      <c r="N365" s="76"/>
    </row>
    <row r="366" spans="1:14" ht="12.75" customHeight="1" x14ac:dyDescent="0.25">
      <c r="A366" s="76"/>
      <c r="B366" s="76"/>
      <c r="C366" s="71"/>
      <c r="D366" s="71"/>
      <c r="E366" s="71"/>
      <c r="F366" s="71"/>
      <c r="G366" s="71"/>
      <c r="H366" s="71"/>
      <c r="L366" s="71"/>
      <c r="N366" s="76"/>
    </row>
    <row r="367" spans="1:14" ht="12.75" customHeight="1" x14ac:dyDescent="0.25">
      <c r="A367" s="76"/>
      <c r="B367" s="76"/>
      <c r="C367" s="71"/>
      <c r="D367" s="71"/>
      <c r="E367" s="71"/>
      <c r="F367" s="71"/>
      <c r="G367" s="71"/>
      <c r="H367" s="71"/>
      <c r="L367" s="71"/>
      <c r="N367" s="76"/>
    </row>
    <row r="368" spans="1:14" ht="12.75" customHeight="1" x14ac:dyDescent="0.25">
      <c r="A368" s="76"/>
      <c r="B368" s="76"/>
      <c r="C368" s="71"/>
      <c r="D368" s="71"/>
      <c r="E368" s="71"/>
      <c r="F368" s="71"/>
      <c r="G368" s="71"/>
      <c r="H368" s="71"/>
      <c r="L368" s="71"/>
      <c r="N368" s="76"/>
    </row>
    <row r="369" spans="1:14" ht="12.75" customHeight="1" x14ac:dyDescent="0.25">
      <c r="A369" s="76"/>
      <c r="B369" s="76"/>
      <c r="C369" s="71"/>
      <c r="D369" s="71"/>
      <c r="E369" s="71"/>
      <c r="F369" s="71"/>
      <c r="G369" s="71"/>
      <c r="H369" s="71"/>
      <c r="L369" s="71"/>
      <c r="N369" s="76"/>
    </row>
    <row r="370" spans="1:14" ht="12.75" customHeight="1" x14ac:dyDescent="0.25">
      <c r="A370" s="76"/>
      <c r="B370" s="76"/>
      <c r="C370" s="71"/>
      <c r="D370" s="71"/>
      <c r="E370" s="71"/>
      <c r="F370" s="71"/>
      <c r="G370" s="71"/>
      <c r="H370" s="71"/>
      <c r="L370" s="71"/>
      <c r="N370" s="76"/>
    </row>
    <row r="371" spans="1:14" ht="12.75" customHeight="1" x14ac:dyDescent="0.25">
      <c r="A371" s="76"/>
      <c r="B371" s="76"/>
      <c r="C371" s="71"/>
      <c r="D371" s="71"/>
      <c r="E371" s="71"/>
      <c r="F371" s="71"/>
      <c r="G371" s="71"/>
      <c r="H371" s="71"/>
      <c r="L371" s="71"/>
      <c r="N371" s="76"/>
    </row>
    <row r="372" spans="1:14" ht="12.75" customHeight="1" x14ac:dyDescent="0.25">
      <c r="A372" s="76"/>
      <c r="B372" s="76"/>
      <c r="C372" s="71"/>
      <c r="D372" s="71"/>
      <c r="E372" s="71"/>
      <c r="F372" s="71"/>
      <c r="G372" s="71"/>
      <c r="H372" s="71"/>
      <c r="L372" s="71"/>
      <c r="N372" s="76"/>
    </row>
    <row r="373" spans="1:14" ht="12.75" customHeight="1" x14ac:dyDescent="0.25">
      <c r="A373" s="76"/>
      <c r="B373" s="76"/>
      <c r="C373" s="71"/>
      <c r="D373" s="71"/>
      <c r="E373" s="71"/>
      <c r="F373" s="71"/>
      <c r="G373" s="71"/>
      <c r="H373" s="71"/>
      <c r="L373" s="71"/>
      <c r="N373" s="76"/>
    </row>
    <row r="374" spans="1:14" ht="12.75" customHeight="1" x14ac:dyDescent="0.25">
      <c r="A374" s="76"/>
      <c r="B374" s="76"/>
      <c r="C374" s="71"/>
      <c r="D374" s="71"/>
      <c r="E374" s="71"/>
      <c r="F374" s="71"/>
      <c r="G374" s="71"/>
      <c r="H374" s="71"/>
      <c r="L374" s="71"/>
      <c r="N374" s="76"/>
    </row>
    <row r="375" spans="1:14" ht="12.75" customHeight="1" x14ac:dyDescent="0.25">
      <c r="A375" s="76"/>
      <c r="B375" s="76"/>
      <c r="C375" s="71"/>
      <c r="D375" s="71"/>
      <c r="E375" s="71"/>
      <c r="F375" s="71"/>
      <c r="G375" s="71"/>
      <c r="H375" s="71"/>
      <c r="L375" s="71"/>
      <c r="N375" s="76"/>
    </row>
    <row r="376" spans="1:14" ht="12.75" customHeight="1" x14ac:dyDescent="0.25">
      <c r="A376" s="76"/>
      <c r="B376" s="76"/>
      <c r="C376" s="71"/>
      <c r="D376" s="71"/>
      <c r="E376" s="71"/>
      <c r="F376" s="71"/>
      <c r="G376" s="71"/>
      <c r="H376" s="71"/>
      <c r="L376" s="71"/>
      <c r="N376" s="76"/>
    </row>
    <row r="377" spans="1:14" ht="12.75" customHeight="1" x14ac:dyDescent="0.25">
      <c r="A377" s="76"/>
      <c r="B377" s="76"/>
      <c r="C377" s="71"/>
      <c r="D377" s="71"/>
      <c r="E377" s="71"/>
      <c r="F377" s="71"/>
      <c r="G377" s="71"/>
      <c r="H377" s="71"/>
      <c r="L377" s="71"/>
      <c r="N377" s="76"/>
    </row>
    <row r="378" spans="1:14" ht="12.75" customHeight="1" x14ac:dyDescent="0.25">
      <c r="A378" s="76"/>
      <c r="B378" s="76"/>
      <c r="C378" s="71"/>
      <c r="D378" s="71"/>
      <c r="E378" s="71"/>
      <c r="F378" s="71"/>
      <c r="G378" s="71"/>
      <c r="H378" s="71"/>
      <c r="L378" s="71"/>
      <c r="N378" s="76"/>
    </row>
    <row r="379" spans="1:14" ht="12.75" customHeight="1" x14ac:dyDescent="0.25">
      <c r="A379" s="76"/>
      <c r="B379" s="76"/>
      <c r="C379" s="71"/>
      <c r="D379" s="71"/>
      <c r="E379" s="71"/>
      <c r="F379" s="71"/>
      <c r="G379" s="71"/>
      <c r="H379" s="71"/>
      <c r="L379" s="71"/>
      <c r="N379" s="76"/>
    </row>
    <row r="380" spans="1:14" ht="12.75" customHeight="1" x14ac:dyDescent="0.25">
      <c r="A380" s="76"/>
      <c r="B380" s="76"/>
      <c r="C380" s="71"/>
      <c r="D380" s="71"/>
      <c r="E380" s="71"/>
      <c r="F380" s="71"/>
      <c r="G380" s="71"/>
      <c r="H380" s="71"/>
      <c r="L380" s="71"/>
      <c r="N380" s="76"/>
    </row>
    <row r="381" spans="1:14" ht="12.75" customHeight="1" x14ac:dyDescent="0.25">
      <c r="A381" s="76"/>
      <c r="B381" s="76"/>
      <c r="C381" s="71"/>
      <c r="D381" s="71"/>
      <c r="E381" s="71"/>
      <c r="F381" s="71"/>
      <c r="G381" s="71"/>
      <c r="H381" s="71"/>
      <c r="L381" s="71"/>
      <c r="N381" s="76"/>
    </row>
    <row r="382" spans="1:14" ht="12.75" customHeight="1" x14ac:dyDescent="0.25">
      <c r="A382" s="76"/>
      <c r="B382" s="76"/>
      <c r="C382" s="71"/>
      <c r="D382" s="71"/>
      <c r="E382" s="71"/>
      <c r="F382" s="71"/>
      <c r="G382" s="71"/>
      <c r="H382" s="71"/>
      <c r="L382" s="71"/>
      <c r="N382" s="76"/>
    </row>
    <row r="383" spans="1:14" ht="12.75" customHeight="1" x14ac:dyDescent="0.25">
      <c r="A383" s="76"/>
      <c r="B383" s="76"/>
      <c r="C383" s="71"/>
      <c r="D383" s="71"/>
      <c r="E383" s="71"/>
      <c r="F383" s="71"/>
      <c r="G383" s="71"/>
      <c r="H383" s="71"/>
      <c r="L383" s="71"/>
      <c r="N383" s="76"/>
    </row>
    <row r="384" spans="1:14" ht="12.75" customHeight="1" x14ac:dyDescent="0.25">
      <c r="A384" s="76"/>
      <c r="B384" s="76"/>
      <c r="C384" s="71"/>
      <c r="D384" s="71"/>
      <c r="E384" s="71"/>
      <c r="F384" s="71"/>
      <c r="G384" s="71"/>
      <c r="H384" s="71"/>
      <c r="L384" s="71"/>
      <c r="N384" s="76"/>
    </row>
    <row r="385" spans="1:14" ht="12.75" customHeight="1" x14ac:dyDescent="0.25">
      <c r="A385" s="76"/>
      <c r="B385" s="76"/>
      <c r="C385" s="71"/>
      <c r="D385" s="71"/>
      <c r="E385" s="71"/>
      <c r="F385" s="71"/>
      <c r="G385" s="71"/>
      <c r="H385" s="71"/>
      <c r="L385" s="71"/>
      <c r="N385" s="76"/>
    </row>
    <row r="386" spans="1:14" ht="12.75" customHeight="1" x14ac:dyDescent="0.25">
      <c r="A386" s="76"/>
      <c r="B386" s="76"/>
      <c r="C386" s="71"/>
      <c r="D386" s="71"/>
      <c r="E386" s="71"/>
      <c r="F386" s="71"/>
      <c r="G386" s="71"/>
      <c r="H386" s="71"/>
      <c r="L386" s="71"/>
      <c r="N386" s="76"/>
    </row>
    <row r="387" spans="1:14" ht="12.75" customHeight="1" x14ac:dyDescent="0.25">
      <c r="A387" s="76"/>
      <c r="B387" s="76"/>
      <c r="C387" s="71"/>
      <c r="D387" s="71"/>
      <c r="E387" s="71"/>
      <c r="F387" s="71"/>
      <c r="G387" s="71"/>
      <c r="H387" s="71"/>
      <c r="L387" s="71"/>
      <c r="N387" s="76"/>
    </row>
    <row r="388" spans="1:14" ht="12.75" customHeight="1" x14ac:dyDescent="0.25">
      <c r="A388" s="76"/>
      <c r="B388" s="76"/>
      <c r="C388" s="71"/>
      <c r="D388" s="71"/>
      <c r="E388" s="71"/>
      <c r="F388" s="71"/>
      <c r="G388" s="71"/>
      <c r="H388" s="71"/>
      <c r="L388" s="71"/>
      <c r="N388" s="76"/>
    </row>
    <row r="389" spans="1:14" ht="12.75" customHeight="1" x14ac:dyDescent="0.25">
      <c r="A389" s="76"/>
      <c r="B389" s="76"/>
      <c r="C389" s="71"/>
      <c r="D389" s="71"/>
      <c r="E389" s="71"/>
      <c r="F389" s="71"/>
      <c r="G389" s="71"/>
      <c r="H389" s="71"/>
      <c r="L389" s="71"/>
      <c r="N389" s="76"/>
    </row>
    <row r="390" spans="1:14" ht="12.75" customHeight="1" x14ac:dyDescent="0.25">
      <c r="A390" s="76"/>
      <c r="B390" s="76"/>
      <c r="C390" s="71"/>
      <c r="D390" s="71"/>
      <c r="E390" s="71"/>
      <c r="F390" s="71"/>
      <c r="G390" s="71"/>
      <c r="H390" s="71"/>
      <c r="L390" s="71"/>
      <c r="N390" s="76"/>
    </row>
    <row r="391" spans="1:14" ht="12.75" customHeight="1" x14ac:dyDescent="0.25">
      <c r="A391" s="76"/>
      <c r="B391" s="76"/>
      <c r="C391" s="71"/>
      <c r="D391" s="71"/>
      <c r="E391" s="71"/>
      <c r="F391" s="71"/>
      <c r="G391" s="71"/>
      <c r="H391" s="71"/>
      <c r="L391" s="71"/>
      <c r="N391" s="76"/>
    </row>
    <row r="392" spans="1:14" ht="12.75" customHeight="1" x14ac:dyDescent="0.25">
      <c r="A392" s="76"/>
      <c r="B392" s="76"/>
      <c r="C392" s="71"/>
      <c r="D392" s="71"/>
      <c r="E392" s="71"/>
      <c r="F392" s="71"/>
      <c r="G392" s="71"/>
      <c r="H392" s="71"/>
      <c r="L392" s="71"/>
      <c r="N392" s="76"/>
    </row>
    <row r="393" spans="1:14" ht="12.75" customHeight="1" x14ac:dyDescent="0.25">
      <c r="A393" s="76"/>
      <c r="B393" s="76"/>
      <c r="C393" s="71"/>
      <c r="D393" s="71"/>
      <c r="E393" s="71"/>
      <c r="F393" s="71"/>
      <c r="G393" s="71"/>
      <c r="H393" s="71"/>
      <c r="L393" s="71"/>
      <c r="N393" s="76"/>
    </row>
    <row r="394" spans="1:14" ht="12.75" customHeight="1" x14ac:dyDescent="0.25">
      <c r="A394" s="76"/>
      <c r="B394" s="76"/>
      <c r="C394" s="71"/>
      <c r="D394" s="71"/>
      <c r="E394" s="71"/>
      <c r="F394" s="71"/>
      <c r="G394" s="71"/>
      <c r="H394" s="71"/>
      <c r="L394" s="71"/>
      <c r="N394" s="76"/>
    </row>
    <row r="395" spans="1:14" ht="12.75" customHeight="1" x14ac:dyDescent="0.25">
      <c r="A395" s="76"/>
      <c r="B395" s="76"/>
      <c r="C395" s="71"/>
      <c r="D395" s="71"/>
      <c r="E395" s="71"/>
      <c r="F395" s="71"/>
      <c r="G395" s="71"/>
      <c r="H395" s="71"/>
      <c r="L395" s="71"/>
      <c r="N395" s="76"/>
    </row>
    <row r="396" spans="1:14" ht="12.75" customHeight="1" x14ac:dyDescent="0.25">
      <c r="A396" s="76"/>
      <c r="B396" s="76"/>
      <c r="C396" s="71"/>
      <c r="D396" s="71"/>
      <c r="E396" s="71"/>
      <c r="F396" s="71"/>
      <c r="G396" s="71"/>
      <c r="H396" s="71"/>
      <c r="L396" s="71"/>
      <c r="N396" s="76"/>
    </row>
    <row r="397" spans="1:14" ht="12.75" customHeight="1" x14ac:dyDescent="0.25">
      <c r="A397" s="76"/>
      <c r="B397" s="76"/>
      <c r="C397" s="71"/>
      <c r="D397" s="71"/>
      <c r="E397" s="71"/>
      <c r="F397" s="71"/>
      <c r="G397" s="71"/>
      <c r="H397" s="71"/>
      <c r="L397" s="71"/>
      <c r="N397" s="76"/>
    </row>
    <row r="398" spans="1:14" ht="12.75" customHeight="1" x14ac:dyDescent="0.25">
      <c r="A398" s="76"/>
      <c r="B398" s="76"/>
      <c r="C398" s="71"/>
      <c r="D398" s="71"/>
      <c r="E398" s="71"/>
      <c r="F398" s="71"/>
      <c r="G398" s="71"/>
      <c r="H398" s="71"/>
      <c r="L398" s="71"/>
      <c r="N398" s="76"/>
    </row>
    <row r="399" spans="1:14" ht="12.75" customHeight="1" x14ac:dyDescent="0.25">
      <c r="A399" s="76"/>
      <c r="B399" s="76"/>
      <c r="C399" s="71"/>
      <c r="D399" s="71"/>
      <c r="E399" s="71"/>
      <c r="F399" s="71"/>
      <c r="G399" s="71"/>
      <c r="H399" s="71"/>
      <c r="L399" s="71"/>
      <c r="N399" s="76"/>
    </row>
    <row r="400" spans="1:14" ht="12.75" customHeight="1" x14ac:dyDescent="0.25">
      <c r="A400" s="76"/>
      <c r="B400" s="76"/>
      <c r="C400" s="71"/>
      <c r="D400" s="71"/>
      <c r="E400" s="71"/>
      <c r="F400" s="71"/>
      <c r="G400" s="71"/>
      <c r="H400" s="71"/>
      <c r="L400" s="71"/>
      <c r="N400" s="76"/>
    </row>
    <row r="401" spans="1:14" ht="12.75" customHeight="1" x14ac:dyDescent="0.25">
      <c r="A401" s="76"/>
      <c r="B401" s="76"/>
      <c r="C401" s="71"/>
      <c r="D401" s="71"/>
      <c r="E401" s="71"/>
      <c r="F401" s="71"/>
      <c r="G401" s="71"/>
      <c r="H401" s="71"/>
      <c r="L401" s="71"/>
      <c r="N401" s="76"/>
    </row>
    <row r="402" spans="1:14" ht="12.75" customHeight="1" x14ac:dyDescent="0.25">
      <c r="A402" s="76"/>
      <c r="B402" s="76"/>
      <c r="C402" s="71"/>
      <c r="D402" s="71"/>
      <c r="E402" s="71"/>
      <c r="F402" s="71"/>
      <c r="G402" s="71"/>
      <c r="H402" s="71"/>
      <c r="L402" s="71"/>
      <c r="N402" s="76"/>
    </row>
    <row r="403" spans="1:14" ht="12.75" customHeight="1" x14ac:dyDescent="0.25">
      <c r="A403" s="76"/>
      <c r="B403" s="76"/>
      <c r="C403" s="71"/>
      <c r="D403" s="71"/>
      <c r="E403" s="71"/>
      <c r="F403" s="71"/>
      <c r="G403" s="71"/>
      <c r="H403" s="71"/>
      <c r="L403" s="71"/>
      <c r="N403" s="76"/>
    </row>
    <row r="404" spans="1:14" ht="12.75" customHeight="1" x14ac:dyDescent="0.25">
      <c r="A404" s="76"/>
      <c r="B404" s="76"/>
      <c r="C404" s="71"/>
      <c r="D404" s="71"/>
      <c r="E404" s="71"/>
      <c r="F404" s="71"/>
      <c r="G404" s="71"/>
      <c r="H404" s="71"/>
      <c r="L404" s="71"/>
      <c r="N404" s="76"/>
    </row>
    <row r="405" spans="1:14" ht="12.75" customHeight="1" x14ac:dyDescent="0.25">
      <c r="A405" s="76"/>
      <c r="B405" s="76"/>
      <c r="C405" s="71"/>
      <c r="D405" s="71"/>
      <c r="E405" s="71"/>
      <c r="F405" s="71"/>
      <c r="G405" s="71"/>
      <c r="H405" s="71"/>
      <c r="L405" s="71"/>
      <c r="N405" s="76"/>
    </row>
    <row r="406" spans="1:14" ht="12.75" customHeight="1" x14ac:dyDescent="0.25">
      <c r="A406" s="76"/>
      <c r="B406" s="76"/>
      <c r="C406" s="71"/>
      <c r="D406" s="71"/>
      <c r="E406" s="71"/>
      <c r="F406" s="71"/>
      <c r="G406" s="71"/>
      <c r="H406" s="71"/>
      <c r="L406" s="71"/>
      <c r="N406" s="76"/>
    </row>
    <row r="407" spans="1:14" ht="12.75" customHeight="1" x14ac:dyDescent="0.25">
      <c r="A407" s="76"/>
      <c r="B407" s="76"/>
      <c r="C407" s="71"/>
      <c r="D407" s="71"/>
      <c r="E407" s="71"/>
      <c r="F407" s="71"/>
      <c r="G407" s="71"/>
      <c r="H407" s="71"/>
      <c r="L407" s="71"/>
      <c r="N407" s="76"/>
    </row>
    <row r="408" spans="1:14" ht="12.75" customHeight="1" x14ac:dyDescent="0.25">
      <c r="A408" s="76"/>
      <c r="B408" s="76"/>
      <c r="C408" s="71"/>
      <c r="D408" s="71"/>
      <c r="E408" s="71"/>
      <c r="F408" s="71"/>
      <c r="G408" s="71"/>
      <c r="H408" s="71"/>
      <c r="L408" s="71"/>
      <c r="N408" s="76"/>
    </row>
    <row r="409" spans="1:14" ht="12.75" customHeight="1" x14ac:dyDescent="0.25">
      <c r="A409" s="76"/>
      <c r="B409" s="76"/>
      <c r="C409" s="71"/>
      <c r="D409" s="71"/>
      <c r="E409" s="71"/>
      <c r="F409" s="71"/>
      <c r="G409" s="71"/>
      <c r="H409" s="71"/>
      <c r="L409" s="71"/>
      <c r="N409" s="76"/>
    </row>
    <row r="410" spans="1:14" ht="12.75" customHeight="1" x14ac:dyDescent="0.25">
      <c r="A410" s="76"/>
      <c r="B410" s="76"/>
      <c r="C410" s="71"/>
      <c r="D410" s="71"/>
      <c r="E410" s="71"/>
      <c r="F410" s="71"/>
      <c r="G410" s="71"/>
      <c r="H410" s="71"/>
      <c r="L410" s="71"/>
      <c r="N410" s="76"/>
    </row>
    <row r="411" spans="1:14" ht="12.75" customHeight="1" x14ac:dyDescent="0.25">
      <c r="A411" s="76"/>
      <c r="B411" s="76"/>
      <c r="C411" s="71"/>
      <c r="D411" s="71"/>
      <c r="E411" s="71"/>
      <c r="F411" s="71"/>
      <c r="G411" s="71"/>
      <c r="H411" s="71"/>
      <c r="L411" s="71"/>
      <c r="N411" s="76"/>
    </row>
    <row r="412" spans="1:14" ht="12.75" customHeight="1" x14ac:dyDescent="0.25">
      <c r="A412" s="76"/>
      <c r="B412" s="76"/>
      <c r="C412" s="71"/>
      <c r="D412" s="71"/>
      <c r="E412" s="71"/>
      <c r="F412" s="71"/>
      <c r="G412" s="71"/>
      <c r="H412" s="71"/>
      <c r="L412" s="71"/>
      <c r="N412" s="76"/>
    </row>
    <row r="413" spans="1:14" ht="12.75" customHeight="1" x14ac:dyDescent="0.25">
      <c r="A413" s="76"/>
      <c r="B413" s="76"/>
      <c r="C413" s="71"/>
      <c r="D413" s="71"/>
      <c r="E413" s="71"/>
      <c r="F413" s="71"/>
      <c r="G413" s="71"/>
      <c r="H413" s="71"/>
      <c r="L413" s="71"/>
      <c r="N413" s="76"/>
    </row>
    <row r="414" spans="1:14" ht="12.75" customHeight="1" x14ac:dyDescent="0.25">
      <c r="A414" s="76"/>
      <c r="B414" s="76"/>
      <c r="C414" s="71"/>
      <c r="D414" s="71"/>
      <c r="E414" s="71"/>
      <c r="F414" s="71"/>
      <c r="G414" s="71"/>
      <c r="H414" s="71"/>
      <c r="L414" s="71"/>
      <c r="N414" s="76"/>
    </row>
    <row r="415" spans="1:14" ht="12.75" customHeight="1" x14ac:dyDescent="0.25">
      <c r="A415" s="76"/>
      <c r="B415" s="76"/>
      <c r="C415" s="71"/>
      <c r="D415" s="71"/>
      <c r="E415" s="71"/>
      <c r="F415" s="71"/>
      <c r="G415" s="71"/>
      <c r="H415" s="71"/>
      <c r="L415" s="71"/>
      <c r="N415" s="76"/>
    </row>
    <row r="416" spans="1:14" ht="12.75" customHeight="1" x14ac:dyDescent="0.25">
      <c r="A416" s="76"/>
      <c r="B416" s="76"/>
      <c r="C416" s="71"/>
      <c r="D416" s="71"/>
      <c r="E416" s="71"/>
      <c r="F416" s="71"/>
      <c r="G416" s="71"/>
      <c r="H416" s="71"/>
      <c r="L416" s="71"/>
      <c r="N416" s="76"/>
    </row>
    <row r="417" spans="1:14" ht="12.75" customHeight="1" x14ac:dyDescent="0.25">
      <c r="A417" s="76"/>
      <c r="B417" s="76"/>
      <c r="C417" s="71"/>
      <c r="D417" s="71"/>
      <c r="E417" s="71"/>
      <c r="F417" s="71"/>
      <c r="G417" s="71"/>
      <c r="H417" s="71"/>
      <c r="L417" s="71"/>
      <c r="N417" s="76"/>
    </row>
    <row r="418" spans="1:14" ht="12.75" customHeight="1" x14ac:dyDescent="0.25">
      <c r="A418" s="76"/>
      <c r="B418" s="76"/>
      <c r="C418" s="71"/>
      <c r="D418" s="71"/>
      <c r="E418" s="71"/>
      <c r="F418" s="71"/>
      <c r="G418" s="71"/>
      <c r="H418" s="71"/>
      <c r="L418" s="71"/>
      <c r="N418" s="76"/>
    </row>
    <row r="419" spans="1:14" ht="12.75" customHeight="1" x14ac:dyDescent="0.25">
      <c r="A419" s="76"/>
      <c r="B419" s="76"/>
      <c r="C419" s="71"/>
      <c r="D419" s="71"/>
      <c r="E419" s="71"/>
      <c r="F419" s="71"/>
      <c r="G419" s="71"/>
      <c r="H419" s="71"/>
      <c r="L419" s="71"/>
      <c r="N419" s="76"/>
    </row>
    <row r="420" spans="1:14" ht="12.75" customHeight="1" x14ac:dyDescent="0.25">
      <c r="A420" s="76"/>
      <c r="B420" s="76"/>
      <c r="C420" s="71"/>
      <c r="D420" s="71"/>
      <c r="E420" s="71"/>
      <c r="F420" s="71"/>
      <c r="G420" s="71"/>
      <c r="H420" s="71"/>
      <c r="L420" s="71"/>
      <c r="N420" s="76"/>
    </row>
    <row r="421" spans="1:14" ht="12.75" customHeight="1" x14ac:dyDescent="0.25">
      <c r="A421" s="76"/>
      <c r="B421" s="76"/>
      <c r="C421" s="71"/>
      <c r="D421" s="71"/>
      <c r="E421" s="71"/>
      <c r="F421" s="71"/>
      <c r="G421" s="71"/>
      <c r="H421" s="71"/>
      <c r="L421" s="71"/>
      <c r="N421" s="76"/>
    </row>
    <row r="422" spans="1:14" ht="12.75" customHeight="1" x14ac:dyDescent="0.25">
      <c r="A422" s="76"/>
      <c r="B422" s="76"/>
      <c r="C422" s="71"/>
      <c r="D422" s="71"/>
      <c r="E422" s="71"/>
      <c r="F422" s="71"/>
      <c r="G422" s="71"/>
      <c r="H422" s="71"/>
      <c r="L422" s="71"/>
      <c r="N422" s="76"/>
    </row>
    <row r="423" spans="1:14" ht="12.75" customHeight="1" x14ac:dyDescent="0.25">
      <c r="A423" s="76"/>
      <c r="B423" s="76"/>
      <c r="C423" s="71"/>
      <c r="D423" s="71"/>
      <c r="E423" s="71"/>
      <c r="F423" s="71"/>
      <c r="G423" s="71"/>
      <c r="H423" s="71"/>
      <c r="L423" s="71"/>
      <c r="N423" s="76"/>
    </row>
    <row r="424" spans="1:14" ht="12.75" customHeight="1" x14ac:dyDescent="0.25">
      <c r="A424" s="76"/>
      <c r="B424" s="76"/>
      <c r="C424" s="71"/>
      <c r="D424" s="71"/>
      <c r="E424" s="71"/>
      <c r="F424" s="71"/>
      <c r="G424" s="71"/>
      <c r="H424" s="71"/>
      <c r="L424" s="71"/>
      <c r="N424" s="76"/>
    </row>
    <row r="425" spans="1:14" ht="12.75" customHeight="1" x14ac:dyDescent="0.25">
      <c r="A425" s="76"/>
      <c r="B425" s="76"/>
      <c r="C425" s="71"/>
      <c r="D425" s="71"/>
      <c r="E425" s="71"/>
      <c r="F425" s="71"/>
      <c r="G425" s="71"/>
      <c r="H425" s="71"/>
      <c r="L425" s="71"/>
      <c r="N425" s="76"/>
    </row>
    <row r="426" spans="1:14" ht="12.75" customHeight="1" x14ac:dyDescent="0.25">
      <c r="A426" s="76"/>
      <c r="B426" s="76"/>
      <c r="C426" s="71"/>
      <c r="D426" s="71"/>
      <c r="E426" s="71"/>
      <c r="F426" s="71"/>
      <c r="G426" s="71"/>
      <c r="H426" s="71"/>
      <c r="L426" s="71"/>
      <c r="N426" s="76"/>
    </row>
    <row r="427" spans="1:14" ht="12.75" customHeight="1" x14ac:dyDescent="0.25">
      <c r="A427" s="76"/>
      <c r="B427" s="76"/>
      <c r="C427" s="71"/>
      <c r="D427" s="71"/>
      <c r="E427" s="71"/>
      <c r="F427" s="71"/>
      <c r="G427" s="71"/>
      <c r="H427" s="71"/>
      <c r="L427" s="71"/>
      <c r="N427" s="76"/>
    </row>
    <row r="428" spans="1:14" ht="12.75" customHeight="1" x14ac:dyDescent="0.25">
      <c r="A428" s="76"/>
      <c r="B428" s="76"/>
      <c r="C428" s="71"/>
      <c r="D428" s="71"/>
      <c r="E428" s="71"/>
      <c r="F428" s="71"/>
      <c r="G428" s="71"/>
      <c r="H428" s="71"/>
      <c r="L428" s="71"/>
      <c r="N428" s="76"/>
    </row>
    <row r="429" spans="1:14" ht="12.75" customHeight="1" x14ac:dyDescent="0.25">
      <c r="A429" s="76"/>
      <c r="B429" s="76"/>
      <c r="C429" s="71"/>
      <c r="D429" s="71"/>
      <c r="E429" s="71"/>
      <c r="F429" s="71"/>
      <c r="G429" s="71"/>
      <c r="H429" s="71"/>
      <c r="L429" s="71"/>
      <c r="N429" s="76"/>
    </row>
    <row r="430" spans="1:14" ht="12.75" customHeight="1" x14ac:dyDescent="0.25">
      <c r="A430" s="76"/>
      <c r="B430" s="76"/>
      <c r="C430" s="71"/>
      <c r="D430" s="71"/>
      <c r="E430" s="71"/>
      <c r="F430" s="71"/>
      <c r="G430" s="71"/>
      <c r="H430" s="71"/>
      <c r="L430" s="71"/>
      <c r="N430" s="76"/>
    </row>
    <row r="431" spans="1:14" ht="12.75" customHeight="1" x14ac:dyDescent="0.25">
      <c r="A431" s="76"/>
      <c r="B431" s="76"/>
      <c r="C431" s="71"/>
      <c r="D431" s="71"/>
      <c r="E431" s="71"/>
      <c r="F431" s="71"/>
      <c r="G431" s="71"/>
      <c r="H431" s="71"/>
      <c r="L431" s="71"/>
      <c r="N431" s="76"/>
    </row>
    <row r="432" spans="1:14" ht="12.75" customHeight="1" x14ac:dyDescent="0.25">
      <c r="A432" s="76"/>
      <c r="B432" s="76"/>
      <c r="C432" s="71"/>
      <c r="D432" s="71"/>
      <c r="E432" s="71"/>
      <c r="F432" s="71"/>
      <c r="G432" s="71"/>
      <c r="H432" s="71"/>
      <c r="L432" s="71"/>
      <c r="N432" s="76"/>
    </row>
    <row r="433" spans="1:14" ht="12.75" customHeight="1" x14ac:dyDescent="0.25">
      <c r="A433" s="76"/>
      <c r="B433" s="76"/>
      <c r="C433" s="71"/>
      <c r="D433" s="71"/>
      <c r="E433" s="71"/>
      <c r="F433" s="71"/>
      <c r="G433" s="71"/>
      <c r="H433" s="71"/>
      <c r="L433" s="71"/>
      <c r="N433" s="76"/>
    </row>
    <row r="434" spans="1:14" ht="12.75" customHeight="1" x14ac:dyDescent="0.25">
      <c r="A434" s="76"/>
      <c r="B434" s="76"/>
      <c r="C434" s="71"/>
      <c r="D434" s="71"/>
      <c r="E434" s="71"/>
      <c r="F434" s="71"/>
      <c r="G434" s="71"/>
      <c r="H434" s="71"/>
      <c r="L434" s="71"/>
      <c r="N434" s="76"/>
    </row>
    <row r="435" spans="1:14" ht="12.75" customHeight="1" x14ac:dyDescent="0.25">
      <c r="A435" s="76"/>
      <c r="B435" s="76"/>
      <c r="C435" s="71"/>
      <c r="D435" s="71"/>
      <c r="E435" s="71"/>
      <c r="F435" s="71"/>
      <c r="G435" s="71"/>
      <c r="H435" s="71"/>
      <c r="L435" s="71"/>
      <c r="N435" s="76"/>
    </row>
    <row r="436" spans="1:14" ht="12.75" customHeight="1" x14ac:dyDescent="0.25">
      <c r="A436" s="76"/>
      <c r="B436" s="76"/>
      <c r="C436" s="71"/>
      <c r="D436" s="71"/>
      <c r="E436" s="71"/>
      <c r="F436" s="71"/>
      <c r="G436" s="71"/>
      <c r="H436" s="71"/>
      <c r="L436" s="71"/>
      <c r="N436" s="76"/>
    </row>
    <row r="437" spans="1:14" ht="12.75" customHeight="1" x14ac:dyDescent="0.25">
      <c r="A437" s="76"/>
      <c r="B437" s="76"/>
      <c r="C437" s="71"/>
      <c r="D437" s="71"/>
      <c r="E437" s="71"/>
      <c r="F437" s="71"/>
      <c r="G437" s="71"/>
      <c r="H437" s="71"/>
      <c r="L437" s="71"/>
      <c r="N437" s="76"/>
    </row>
    <row r="438" spans="1:14" ht="12.75" customHeight="1" x14ac:dyDescent="0.25">
      <c r="A438" s="76"/>
      <c r="B438" s="76"/>
      <c r="C438" s="71"/>
      <c r="D438" s="71"/>
      <c r="E438" s="71"/>
      <c r="F438" s="71"/>
      <c r="G438" s="71"/>
      <c r="H438" s="71"/>
      <c r="L438" s="71"/>
      <c r="N438" s="76"/>
    </row>
    <row r="439" spans="1:14" ht="12.75" customHeight="1" x14ac:dyDescent="0.25">
      <c r="A439" s="76"/>
      <c r="B439" s="76"/>
      <c r="C439" s="71"/>
      <c r="D439" s="71"/>
      <c r="E439" s="71"/>
      <c r="F439" s="71"/>
      <c r="G439" s="71"/>
      <c r="H439" s="71"/>
      <c r="L439" s="71"/>
      <c r="N439" s="76"/>
    </row>
    <row r="440" spans="1:14" ht="12.75" customHeight="1" x14ac:dyDescent="0.25">
      <c r="A440" s="76"/>
      <c r="B440" s="76"/>
      <c r="C440" s="71"/>
      <c r="D440" s="71"/>
      <c r="E440" s="71"/>
      <c r="F440" s="71"/>
      <c r="G440" s="71"/>
      <c r="H440" s="71"/>
      <c r="L440" s="71"/>
      <c r="N440" s="76"/>
    </row>
    <row r="441" spans="1:14" ht="12.75" customHeight="1" x14ac:dyDescent="0.25">
      <c r="A441" s="76"/>
      <c r="B441" s="76"/>
      <c r="C441" s="71"/>
      <c r="D441" s="71"/>
      <c r="E441" s="71"/>
      <c r="F441" s="71"/>
      <c r="G441" s="71"/>
      <c r="H441" s="71"/>
      <c r="L441" s="71"/>
      <c r="N441" s="76"/>
    </row>
    <row r="442" spans="1:14" ht="12.75" customHeight="1" x14ac:dyDescent="0.25">
      <c r="A442" s="76"/>
      <c r="B442" s="76"/>
      <c r="C442" s="71"/>
      <c r="D442" s="71"/>
      <c r="E442" s="71"/>
      <c r="F442" s="71"/>
      <c r="G442" s="71"/>
      <c r="H442" s="71"/>
      <c r="L442" s="71"/>
      <c r="N442" s="76"/>
    </row>
    <row r="443" spans="1:14" ht="12.75" customHeight="1" x14ac:dyDescent="0.25">
      <c r="A443" s="76"/>
      <c r="B443" s="76"/>
      <c r="C443" s="71"/>
      <c r="D443" s="71"/>
      <c r="E443" s="71"/>
      <c r="F443" s="71"/>
      <c r="G443" s="71"/>
      <c r="H443" s="71"/>
      <c r="L443" s="71"/>
      <c r="N443" s="76"/>
    </row>
    <row r="444" spans="1:14" ht="12.75" customHeight="1" x14ac:dyDescent="0.25">
      <c r="A444" s="76"/>
      <c r="B444" s="76"/>
      <c r="C444" s="71"/>
      <c r="D444" s="71"/>
      <c r="E444" s="71"/>
      <c r="F444" s="71"/>
      <c r="G444" s="71"/>
      <c r="H444" s="71"/>
      <c r="L444" s="71"/>
      <c r="N444" s="76"/>
    </row>
    <row r="445" spans="1:14" ht="12.75" customHeight="1" x14ac:dyDescent="0.25">
      <c r="A445" s="76"/>
      <c r="B445" s="76"/>
      <c r="C445" s="71"/>
      <c r="D445" s="71"/>
      <c r="E445" s="71"/>
      <c r="F445" s="71"/>
      <c r="G445" s="71"/>
      <c r="H445" s="71"/>
      <c r="L445" s="71"/>
      <c r="N445" s="76"/>
    </row>
    <row r="446" spans="1:14" ht="12.75" customHeight="1" x14ac:dyDescent="0.25">
      <c r="A446" s="76"/>
      <c r="B446" s="76"/>
      <c r="C446" s="71"/>
      <c r="D446" s="71"/>
      <c r="E446" s="71"/>
      <c r="F446" s="71"/>
      <c r="G446" s="71"/>
      <c r="H446" s="71"/>
      <c r="L446" s="71"/>
      <c r="N446" s="76"/>
    </row>
    <row r="447" spans="1:14" ht="12.75" customHeight="1" x14ac:dyDescent="0.25">
      <c r="A447" s="76"/>
      <c r="B447" s="76"/>
      <c r="C447" s="71"/>
      <c r="D447" s="71"/>
      <c r="E447" s="71"/>
      <c r="F447" s="71"/>
      <c r="G447" s="71"/>
      <c r="H447" s="71"/>
      <c r="L447" s="71"/>
      <c r="N447" s="76"/>
    </row>
    <row r="448" spans="1:14" ht="12.75" customHeight="1" x14ac:dyDescent="0.25">
      <c r="A448" s="76"/>
      <c r="B448" s="76"/>
      <c r="C448" s="71"/>
      <c r="D448" s="71"/>
      <c r="E448" s="71"/>
      <c r="F448" s="71"/>
      <c r="G448" s="71"/>
      <c r="H448" s="71"/>
      <c r="L448" s="71"/>
      <c r="N448" s="76"/>
    </row>
    <row r="449" spans="1:14" ht="12.75" customHeight="1" x14ac:dyDescent="0.25">
      <c r="A449" s="76"/>
      <c r="B449" s="76"/>
      <c r="C449" s="71"/>
      <c r="D449" s="71"/>
      <c r="E449" s="71"/>
      <c r="F449" s="71"/>
      <c r="G449" s="71"/>
      <c r="H449" s="71"/>
      <c r="L449" s="71"/>
      <c r="N449" s="76"/>
    </row>
    <row r="450" spans="1:14" ht="12.75" customHeight="1" x14ac:dyDescent="0.25">
      <c r="A450" s="76"/>
      <c r="B450" s="76"/>
      <c r="C450" s="71"/>
      <c r="D450" s="71"/>
      <c r="E450" s="71"/>
      <c r="F450" s="71"/>
      <c r="G450" s="71"/>
      <c r="H450" s="71"/>
      <c r="L450" s="71"/>
      <c r="N450" s="76"/>
    </row>
    <row r="451" spans="1:14" ht="12.75" customHeight="1" x14ac:dyDescent="0.25">
      <c r="A451" s="76"/>
      <c r="B451" s="76"/>
      <c r="C451" s="71"/>
      <c r="D451" s="71"/>
      <c r="E451" s="71"/>
      <c r="F451" s="71"/>
      <c r="G451" s="71"/>
      <c r="H451" s="71"/>
      <c r="L451" s="71"/>
      <c r="N451" s="76"/>
    </row>
    <row r="452" spans="1:14" ht="12.75" customHeight="1" x14ac:dyDescent="0.25">
      <c r="A452" s="76"/>
      <c r="B452" s="76"/>
      <c r="C452" s="71"/>
      <c r="D452" s="71"/>
      <c r="E452" s="71"/>
      <c r="F452" s="71"/>
      <c r="G452" s="71"/>
      <c r="H452" s="71"/>
      <c r="L452" s="71"/>
      <c r="N452" s="76"/>
    </row>
    <row r="453" spans="1:14" ht="12.75" customHeight="1" x14ac:dyDescent="0.25">
      <c r="A453" s="76"/>
      <c r="B453" s="76"/>
      <c r="C453" s="71"/>
      <c r="D453" s="71"/>
      <c r="E453" s="71"/>
      <c r="F453" s="71"/>
      <c r="G453" s="71"/>
      <c r="H453" s="71"/>
      <c r="L453" s="71"/>
      <c r="N453" s="76"/>
    </row>
    <row r="454" spans="1:14" ht="12.75" customHeight="1" x14ac:dyDescent="0.25">
      <c r="A454" s="76"/>
      <c r="B454" s="76"/>
      <c r="C454" s="71"/>
      <c r="D454" s="71"/>
      <c r="E454" s="71"/>
      <c r="F454" s="71"/>
      <c r="G454" s="71"/>
      <c r="H454" s="71"/>
      <c r="L454" s="71"/>
      <c r="N454" s="76"/>
    </row>
    <row r="455" spans="1:14" ht="12.75" customHeight="1" x14ac:dyDescent="0.25">
      <c r="A455" s="76"/>
      <c r="B455" s="76"/>
      <c r="C455" s="71"/>
      <c r="D455" s="71"/>
      <c r="E455" s="71"/>
      <c r="F455" s="71"/>
      <c r="G455" s="71"/>
      <c r="H455" s="71"/>
      <c r="L455" s="71"/>
      <c r="N455" s="76"/>
    </row>
    <row r="456" spans="1:14" ht="12.75" customHeight="1" x14ac:dyDescent="0.25">
      <c r="A456" s="76"/>
      <c r="B456" s="76"/>
      <c r="C456" s="71"/>
      <c r="D456" s="71"/>
      <c r="E456" s="71"/>
      <c r="F456" s="71"/>
      <c r="G456" s="71"/>
      <c r="H456" s="71"/>
      <c r="L456" s="71"/>
      <c r="N456" s="76"/>
    </row>
    <row r="457" spans="1:14" ht="12.75" customHeight="1" x14ac:dyDescent="0.25">
      <c r="A457" s="76"/>
      <c r="B457" s="76"/>
      <c r="C457" s="71"/>
      <c r="D457" s="71"/>
      <c r="E457" s="71"/>
      <c r="F457" s="71"/>
      <c r="G457" s="71"/>
      <c r="H457" s="71"/>
      <c r="L457" s="71"/>
      <c r="N457" s="76"/>
    </row>
    <row r="458" spans="1:14" ht="12.75" customHeight="1" x14ac:dyDescent="0.25">
      <c r="A458" s="76"/>
      <c r="B458" s="76"/>
      <c r="C458" s="71"/>
      <c r="D458" s="71"/>
      <c r="E458" s="71"/>
      <c r="F458" s="71"/>
      <c r="G458" s="71"/>
      <c r="H458" s="71"/>
      <c r="L458" s="71"/>
      <c r="N458" s="76"/>
    </row>
    <row r="459" spans="1:14" ht="12.75" customHeight="1" x14ac:dyDescent="0.25">
      <c r="A459" s="76"/>
      <c r="B459" s="76"/>
      <c r="C459" s="71"/>
      <c r="D459" s="71"/>
      <c r="E459" s="71"/>
      <c r="F459" s="71"/>
      <c r="G459" s="71"/>
      <c r="H459" s="71"/>
      <c r="L459" s="71"/>
      <c r="N459" s="76"/>
    </row>
    <row r="460" spans="1:14" ht="12.75" customHeight="1" x14ac:dyDescent="0.25">
      <c r="A460" s="76"/>
      <c r="B460" s="76"/>
      <c r="C460" s="71"/>
      <c r="D460" s="71"/>
      <c r="E460" s="71"/>
      <c r="F460" s="71"/>
      <c r="G460" s="71"/>
      <c r="H460" s="71"/>
      <c r="L460" s="71"/>
      <c r="N460" s="76"/>
    </row>
    <row r="461" spans="1:14" ht="12.75" customHeight="1" x14ac:dyDescent="0.25">
      <c r="A461" s="76"/>
      <c r="B461" s="76"/>
      <c r="C461" s="71"/>
      <c r="D461" s="71"/>
      <c r="E461" s="71"/>
      <c r="F461" s="71"/>
      <c r="G461" s="71"/>
      <c r="H461" s="71"/>
      <c r="L461" s="71"/>
      <c r="N461" s="76"/>
    </row>
    <row r="462" spans="1:14" ht="12.75" customHeight="1" x14ac:dyDescent="0.25">
      <c r="A462" s="76"/>
      <c r="B462" s="76"/>
      <c r="C462" s="71"/>
      <c r="D462" s="71"/>
      <c r="E462" s="71"/>
      <c r="F462" s="71"/>
      <c r="G462" s="71"/>
      <c r="H462" s="71"/>
      <c r="L462" s="71"/>
      <c r="N462" s="76"/>
    </row>
    <row r="463" spans="1:14" ht="12.75" customHeight="1" x14ac:dyDescent="0.25">
      <c r="A463" s="76"/>
      <c r="B463" s="76"/>
      <c r="C463" s="71"/>
      <c r="D463" s="71"/>
      <c r="E463" s="71"/>
      <c r="F463" s="71"/>
      <c r="G463" s="71"/>
      <c r="H463" s="71"/>
      <c r="L463" s="71"/>
      <c r="N463" s="76"/>
    </row>
    <row r="464" spans="1:14" ht="12.75" customHeight="1" x14ac:dyDescent="0.25">
      <c r="A464" s="76"/>
      <c r="B464" s="76"/>
      <c r="C464" s="71"/>
      <c r="D464" s="71"/>
      <c r="E464" s="71"/>
      <c r="F464" s="71"/>
      <c r="G464" s="71"/>
      <c r="H464" s="71"/>
      <c r="L464" s="71"/>
      <c r="N464" s="76"/>
    </row>
    <row r="465" spans="1:14" ht="12.75" customHeight="1" x14ac:dyDescent="0.25">
      <c r="A465" s="76"/>
      <c r="B465" s="76"/>
      <c r="C465" s="71"/>
      <c r="D465" s="71"/>
      <c r="E465" s="71"/>
      <c r="F465" s="71"/>
      <c r="G465" s="71"/>
      <c r="H465" s="71"/>
      <c r="L465" s="71"/>
      <c r="N465" s="76"/>
    </row>
    <row r="466" spans="1:14" ht="12.75" customHeight="1" x14ac:dyDescent="0.25">
      <c r="A466" s="76"/>
      <c r="B466" s="76"/>
      <c r="C466" s="71"/>
      <c r="D466" s="71"/>
      <c r="E466" s="71"/>
      <c r="F466" s="71"/>
      <c r="G466" s="71"/>
      <c r="H466" s="71"/>
      <c r="L466" s="71"/>
      <c r="N466" s="76"/>
    </row>
    <row r="467" spans="1:14" ht="12.75" customHeight="1" x14ac:dyDescent="0.25">
      <c r="A467" s="76"/>
      <c r="B467" s="76"/>
      <c r="C467" s="71"/>
      <c r="D467" s="71"/>
      <c r="E467" s="71"/>
      <c r="F467" s="71"/>
      <c r="G467" s="71"/>
      <c r="H467" s="71"/>
      <c r="L467" s="71"/>
      <c r="N467" s="76"/>
    </row>
    <row r="468" spans="1:14" ht="12.75" customHeight="1" x14ac:dyDescent="0.25">
      <c r="A468" s="76"/>
      <c r="B468" s="76"/>
      <c r="C468" s="71"/>
      <c r="D468" s="71"/>
      <c r="E468" s="71"/>
      <c r="F468" s="71"/>
      <c r="G468" s="71"/>
      <c r="H468" s="71"/>
      <c r="L468" s="71"/>
      <c r="N468" s="76"/>
    </row>
    <row r="469" spans="1:14" ht="12.75" customHeight="1" x14ac:dyDescent="0.25">
      <c r="A469" s="76"/>
      <c r="B469" s="76"/>
      <c r="C469" s="71"/>
      <c r="D469" s="71"/>
      <c r="E469" s="71"/>
      <c r="F469" s="71"/>
      <c r="G469" s="71"/>
      <c r="H469" s="71"/>
      <c r="L469" s="71"/>
      <c r="N469" s="76"/>
    </row>
    <row r="470" spans="1:14" ht="12.75" customHeight="1" x14ac:dyDescent="0.25">
      <c r="A470" s="76"/>
      <c r="B470" s="76"/>
      <c r="C470" s="71"/>
      <c r="D470" s="71"/>
      <c r="E470" s="71"/>
      <c r="F470" s="71"/>
      <c r="G470" s="71"/>
      <c r="H470" s="71"/>
      <c r="L470" s="71"/>
      <c r="N470" s="76"/>
    </row>
    <row r="471" spans="1:14" ht="12.75" customHeight="1" x14ac:dyDescent="0.25">
      <c r="A471" s="76"/>
      <c r="B471" s="76"/>
      <c r="C471" s="71"/>
      <c r="D471" s="71"/>
      <c r="E471" s="71"/>
      <c r="F471" s="71"/>
      <c r="G471" s="71"/>
      <c r="H471" s="71"/>
      <c r="L471" s="71"/>
      <c r="N471" s="76"/>
    </row>
    <row r="472" spans="1:14" ht="12.75" customHeight="1" x14ac:dyDescent="0.25">
      <c r="A472" s="76"/>
      <c r="B472" s="76"/>
      <c r="C472" s="71"/>
      <c r="D472" s="71"/>
      <c r="E472" s="71"/>
      <c r="F472" s="71"/>
      <c r="G472" s="71"/>
      <c r="H472" s="71"/>
      <c r="L472" s="71"/>
      <c r="N472" s="76"/>
    </row>
    <row r="473" spans="1:14" ht="12.75" customHeight="1" x14ac:dyDescent="0.25">
      <c r="A473" s="76"/>
      <c r="B473" s="76"/>
      <c r="C473" s="71"/>
      <c r="D473" s="71"/>
      <c r="E473" s="71"/>
      <c r="F473" s="71"/>
      <c r="G473" s="71"/>
      <c r="H473" s="71"/>
      <c r="L473" s="71"/>
      <c r="N473" s="76"/>
    </row>
    <row r="474" spans="1:14" ht="12.75" customHeight="1" x14ac:dyDescent="0.25">
      <c r="A474" s="76"/>
      <c r="B474" s="76"/>
      <c r="C474" s="71"/>
      <c r="D474" s="71"/>
      <c r="E474" s="71"/>
      <c r="F474" s="71"/>
      <c r="G474" s="71"/>
      <c r="H474" s="71"/>
      <c r="L474" s="71"/>
      <c r="N474" s="76"/>
    </row>
    <row r="475" spans="1:14" ht="12.75" customHeight="1" x14ac:dyDescent="0.25">
      <c r="A475" s="76"/>
      <c r="B475" s="76"/>
      <c r="C475" s="71"/>
      <c r="D475" s="71"/>
      <c r="E475" s="71"/>
      <c r="F475" s="71"/>
      <c r="G475" s="71"/>
      <c r="H475" s="71"/>
      <c r="L475" s="71"/>
      <c r="N475" s="76"/>
    </row>
    <row r="476" spans="1:14" ht="12.75" customHeight="1" x14ac:dyDescent="0.25">
      <c r="A476" s="76"/>
      <c r="B476" s="76"/>
      <c r="C476" s="71"/>
      <c r="D476" s="71"/>
      <c r="E476" s="71"/>
      <c r="F476" s="71"/>
      <c r="G476" s="71"/>
      <c r="H476" s="71"/>
      <c r="L476" s="71"/>
      <c r="N476" s="76"/>
    </row>
    <row r="477" spans="1:14" ht="12.75" customHeight="1" x14ac:dyDescent="0.25">
      <c r="A477" s="76"/>
      <c r="B477" s="76"/>
      <c r="C477" s="71"/>
      <c r="D477" s="71"/>
      <c r="E477" s="71"/>
      <c r="F477" s="71"/>
      <c r="G477" s="71"/>
      <c r="H477" s="71"/>
      <c r="L477" s="71"/>
      <c r="N477" s="76"/>
    </row>
    <row r="478" spans="1:14" ht="12.75" customHeight="1" x14ac:dyDescent="0.25">
      <c r="A478" s="76"/>
      <c r="B478" s="76"/>
      <c r="C478" s="71"/>
      <c r="D478" s="71"/>
      <c r="E478" s="71"/>
      <c r="F478" s="71"/>
      <c r="G478" s="71"/>
      <c r="H478" s="71"/>
      <c r="L478" s="71"/>
      <c r="N478" s="76"/>
    </row>
    <row r="479" spans="1:14" ht="12.75" customHeight="1" x14ac:dyDescent="0.25">
      <c r="A479" s="76"/>
      <c r="B479" s="76"/>
      <c r="C479" s="71"/>
      <c r="D479" s="71"/>
      <c r="E479" s="71"/>
      <c r="F479" s="71"/>
      <c r="G479" s="71"/>
      <c r="H479" s="71"/>
      <c r="L479" s="71"/>
      <c r="N479" s="76"/>
    </row>
    <row r="480" spans="1:14" ht="12.75" customHeight="1" x14ac:dyDescent="0.25">
      <c r="A480" s="76"/>
      <c r="B480" s="76"/>
      <c r="C480" s="71"/>
      <c r="D480" s="71"/>
      <c r="E480" s="71"/>
      <c r="F480" s="71"/>
      <c r="G480" s="71"/>
      <c r="H480" s="71"/>
      <c r="L480" s="71"/>
      <c r="N480" s="76"/>
    </row>
    <row r="481" spans="1:14" ht="12.75" customHeight="1" x14ac:dyDescent="0.25">
      <c r="A481" s="76"/>
      <c r="B481" s="76"/>
      <c r="C481" s="71"/>
      <c r="D481" s="71"/>
      <c r="E481" s="71"/>
      <c r="F481" s="71"/>
      <c r="G481" s="71"/>
      <c r="H481" s="71"/>
      <c r="L481" s="71"/>
      <c r="N481" s="76"/>
    </row>
    <row r="482" spans="1:14" ht="12.75" customHeight="1" x14ac:dyDescent="0.25">
      <c r="A482" s="76"/>
      <c r="B482" s="76"/>
      <c r="C482" s="71"/>
      <c r="D482" s="71"/>
      <c r="E482" s="71"/>
      <c r="F482" s="71"/>
      <c r="G482" s="71"/>
      <c r="H482" s="71"/>
      <c r="L482" s="71"/>
      <c r="N482" s="76"/>
    </row>
    <row r="483" spans="1:14" ht="12.75" customHeight="1" x14ac:dyDescent="0.25">
      <c r="A483" s="76"/>
      <c r="B483" s="76"/>
      <c r="C483" s="71"/>
      <c r="D483" s="71"/>
      <c r="E483" s="71"/>
      <c r="F483" s="71"/>
      <c r="G483" s="71"/>
      <c r="H483" s="71"/>
      <c r="L483" s="71"/>
      <c r="N483" s="76"/>
    </row>
    <row r="484" spans="1:14" ht="12.75" customHeight="1" x14ac:dyDescent="0.25">
      <c r="A484" s="76"/>
      <c r="B484" s="76"/>
      <c r="C484" s="71"/>
      <c r="D484" s="71"/>
      <c r="E484" s="71"/>
      <c r="F484" s="71"/>
      <c r="G484" s="71"/>
      <c r="H484" s="71"/>
      <c r="L484" s="71"/>
      <c r="N484" s="76"/>
    </row>
    <row r="485" spans="1:14" ht="12.75" customHeight="1" x14ac:dyDescent="0.25">
      <c r="A485" s="76"/>
      <c r="B485" s="76"/>
      <c r="C485" s="71"/>
      <c r="D485" s="71"/>
      <c r="E485" s="71"/>
      <c r="F485" s="71"/>
      <c r="G485" s="71"/>
      <c r="H485" s="71"/>
      <c r="L485" s="71"/>
      <c r="N485" s="76"/>
    </row>
    <row r="486" spans="1:14" ht="12.75" customHeight="1" x14ac:dyDescent="0.25">
      <c r="A486" s="76"/>
      <c r="B486" s="76"/>
      <c r="C486" s="71"/>
      <c r="D486" s="71"/>
      <c r="E486" s="71"/>
      <c r="F486" s="71"/>
      <c r="G486" s="71"/>
      <c r="H486" s="71"/>
      <c r="L486" s="71"/>
      <c r="N486" s="76"/>
    </row>
    <row r="487" spans="1:14" ht="12.75" customHeight="1" x14ac:dyDescent="0.25">
      <c r="A487" s="76"/>
      <c r="B487" s="76"/>
      <c r="C487" s="71"/>
      <c r="D487" s="71"/>
      <c r="E487" s="71"/>
      <c r="F487" s="71"/>
      <c r="G487" s="71"/>
      <c r="H487" s="71"/>
      <c r="L487" s="71"/>
      <c r="N487" s="76"/>
    </row>
    <row r="488" spans="1:14" ht="12.75" customHeight="1" x14ac:dyDescent="0.25">
      <c r="A488" s="76"/>
      <c r="B488" s="76"/>
      <c r="C488" s="71"/>
      <c r="D488" s="71"/>
      <c r="E488" s="71"/>
      <c r="F488" s="71"/>
      <c r="G488" s="71"/>
      <c r="H488" s="71"/>
      <c r="L488" s="71"/>
      <c r="N488" s="76"/>
    </row>
    <row r="489" spans="1:14" ht="12.75" customHeight="1" x14ac:dyDescent="0.25">
      <c r="A489" s="76"/>
      <c r="B489" s="76"/>
      <c r="C489" s="71"/>
      <c r="D489" s="71"/>
      <c r="E489" s="71"/>
      <c r="F489" s="71"/>
      <c r="G489" s="71"/>
      <c r="H489" s="71"/>
      <c r="L489" s="71"/>
      <c r="N489" s="76"/>
    </row>
    <row r="490" spans="1:14" ht="12.75" customHeight="1" x14ac:dyDescent="0.25">
      <c r="A490" s="76"/>
      <c r="B490" s="76"/>
      <c r="C490" s="71"/>
      <c r="D490" s="71"/>
      <c r="E490" s="71"/>
      <c r="F490" s="71"/>
      <c r="G490" s="71"/>
      <c r="H490" s="71"/>
      <c r="L490" s="71"/>
      <c r="N490" s="76"/>
    </row>
    <row r="491" spans="1:14" ht="12.75" customHeight="1" x14ac:dyDescent="0.25">
      <c r="A491" s="76"/>
      <c r="B491" s="76"/>
      <c r="C491" s="71"/>
      <c r="D491" s="71"/>
      <c r="E491" s="71"/>
      <c r="F491" s="71"/>
      <c r="G491" s="71"/>
      <c r="H491" s="71"/>
      <c r="L491" s="71"/>
      <c r="N491" s="76"/>
    </row>
    <row r="492" spans="1:14" ht="12.75" customHeight="1" x14ac:dyDescent="0.25">
      <c r="A492" s="76"/>
      <c r="B492" s="76"/>
      <c r="C492" s="71"/>
      <c r="D492" s="71"/>
      <c r="E492" s="71"/>
      <c r="F492" s="71"/>
      <c r="G492" s="71"/>
      <c r="H492" s="71"/>
      <c r="L492" s="71"/>
      <c r="N492" s="76"/>
    </row>
    <row r="493" spans="1:14" ht="12.75" customHeight="1" x14ac:dyDescent="0.25">
      <c r="A493" s="76"/>
      <c r="B493" s="76"/>
      <c r="C493" s="71"/>
      <c r="D493" s="71"/>
      <c r="E493" s="71"/>
      <c r="F493" s="71"/>
      <c r="G493" s="71"/>
      <c r="H493" s="71"/>
      <c r="L493" s="71"/>
      <c r="N493" s="76"/>
    </row>
    <row r="494" spans="1:14" ht="12.75" customHeight="1" x14ac:dyDescent="0.25">
      <c r="A494" s="76"/>
      <c r="B494" s="76"/>
      <c r="C494" s="71"/>
      <c r="D494" s="71"/>
      <c r="E494" s="71"/>
      <c r="F494" s="71"/>
      <c r="G494" s="71"/>
      <c r="H494" s="71"/>
      <c r="L494" s="71"/>
      <c r="N494" s="76"/>
    </row>
    <row r="495" spans="1:14" ht="12.75" customHeight="1" x14ac:dyDescent="0.25">
      <c r="A495" s="76"/>
      <c r="B495" s="76"/>
      <c r="C495" s="71"/>
      <c r="D495" s="71"/>
      <c r="E495" s="71"/>
      <c r="F495" s="71"/>
      <c r="G495" s="71"/>
      <c r="H495" s="71"/>
      <c r="L495" s="71"/>
      <c r="N495" s="76"/>
    </row>
    <row r="496" spans="1:14" ht="12.75" customHeight="1" x14ac:dyDescent="0.25">
      <c r="A496" s="76"/>
      <c r="B496" s="76"/>
      <c r="C496" s="71"/>
      <c r="D496" s="71"/>
      <c r="E496" s="71"/>
      <c r="F496" s="71"/>
      <c r="G496" s="71"/>
      <c r="H496" s="71"/>
      <c r="L496" s="71"/>
      <c r="N496" s="76"/>
    </row>
    <row r="497" spans="1:14" ht="12.75" customHeight="1" x14ac:dyDescent="0.25">
      <c r="A497" s="76"/>
      <c r="B497" s="76"/>
      <c r="C497" s="71"/>
      <c r="D497" s="71"/>
      <c r="E497" s="71"/>
      <c r="F497" s="71"/>
      <c r="G497" s="71"/>
      <c r="H497" s="71"/>
      <c r="L497" s="71"/>
      <c r="N497" s="76"/>
    </row>
    <row r="498" spans="1:14" ht="12.75" customHeight="1" x14ac:dyDescent="0.25">
      <c r="A498" s="76"/>
      <c r="B498" s="76"/>
      <c r="C498" s="71"/>
      <c r="D498" s="71"/>
      <c r="E498" s="71"/>
      <c r="F498" s="71"/>
      <c r="G498" s="71"/>
      <c r="H498" s="71"/>
      <c r="L498" s="71"/>
      <c r="N498" s="76"/>
    </row>
    <row r="499" spans="1:14" ht="12.75" customHeight="1" x14ac:dyDescent="0.25">
      <c r="A499" s="76"/>
      <c r="B499" s="76"/>
      <c r="C499" s="71"/>
      <c r="D499" s="71"/>
      <c r="E499" s="71"/>
      <c r="F499" s="71"/>
      <c r="G499" s="71"/>
      <c r="H499" s="71"/>
      <c r="L499" s="71"/>
      <c r="N499" s="76"/>
    </row>
    <row r="500" spans="1:14" ht="12.75" customHeight="1" x14ac:dyDescent="0.25">
      <c r="A500" s="76"/>
      <c r="B500" s="76"/>
      <c r="C500" s="71"/>
      <c r="D500" s="71"/>
      <c r="E500" s="71"/>
      <c r="F500" s="71"/>
      <c r="G500" s="71"/>
      <c r="H500" s="71"/>
      <c r="L500" s="71"/>
      <c r="N500" s="76"/>
    </row>
    <row r="501" spans="1:14" ht="12.75" customHeight="1" x14ac:dyDescent="0.25">
      <c r="A501" s="76"/>
      <c r="B501" s="76"/>
      <c r="C501" s="71"/>
      <c r="D501" s="71"/>
      <c r="E501" s="71"/>
      <c r="F501" s="71"/>
      <c r="G501" s="71"/>
      <c r="H501" s="71"/>
      <c r="L501" s="71"/>
      <c r="N501" s="76"/>
    </row>
    <row r="502" spans="1:14" ht="12.75" customHeight="1" x14ac:dyDescent="0.25">
      <c r="A502" s="76"/>
      <c r="B502" s="76"/>
      <c r="C502" s="71"/>
      <c r="D502" s="71"/>
      <c r="E502" s="71"/>
      <c r="F502" s="71"/>
      <c r="G502" s="71"/>
      <c r="H502" s="71"/>
      <c r="L502" s="71"/>
      <c r="N502" s="76"/>
    </row>
    <row r="503" spans="1:14" ht="12.75" customHeight="1" x14ac:dyDescent="0.25">
      <c r="A503" s="76"/>
      <c r="B503" s="76"/>
      <c r="C503" s="71"/>
      <c r="D503" s="71"/>
      <c r="E503" s="71"/>
      <c r="F503" s="71"/>
      <c r="G503" s="71"/>
      <c r="H503" s="71"/>
      <c r="L503" s="71"/>
      <c r="N503" s="76"/>
    </row>
    <row r="504" spans="1:14" ht="12.75" customHeight="1" x14ac:dyDescent="0.25">
      <c r="A504" s="76"/>
      <c r="B504" s="76"/>
      <c r="C504" s="71"/>
      <c r="D504" s="71"/>
      <c r="E504" s="71"/>
      <c r="F504" s="71"/>
      <c r="G504" s="71"/>
      <c r="H504" s="71"/>
      <c r="L504" s="71"/>
      <c r="N504" s="76"/>
    </row>
    <row r="505" spans="1:14" ht="12.75" customHeight="1" x14ac:dyDescent="0.25">
      <c r="A505" s="76"/>
      <c r="B505" s="76"/>
      <c r="C505" s="71"/>
      <c r="D505" s="71"/>
      <c r="E505" s="71"/>
      <c r="F505" s="71"/>
      <c r="G505" s="71"/>
      <c r="H505" s="71"/>
      <c r="L505" s="71"/>
      <c r="N505" s="76"/>
    </row>
    <row r="506" spans="1:14" ht="12.75" customHeight="1" x14ac:dyDescent="0.25">
      <c r="A506" s="76"/>
      <c r="B506" s="76"/>
      <c r="C506" s="71"/>
      <c r="D506" s="71"/>
      <c r="E506" s="71"/>
      <c r="F506" s="71"/>
      <c r="G506" s="71"/>
      <c r="H506" s="71"/>
      <c r="L506" s="71"/>
      <c r="N506" s="76"/>
    </row>
    <row r="507" spans="1:14" ht="12.75" customHeight="1" x14ac:dyDescent="0.25">
      <c r="A507" s="76"/>
      <c r="B507" s="76"/>
      <c r="C507" s="71"/>
      <c r="D507" s="71"/>
      <c r="E507" s="71"/>
      <c r="F507" s="71"/>
      <c r="G507" s="71"/>
      <c r="H507" s="71"/>
      <c r="L507" s="71"/>
      <c r="N507" s="76"/>
    </row>
    <row r="508" spans="1:14" ht="12.75" customHeight="1" x14ac:dyDescent="0.25">
      <c r="A508" s="76"/>
      <c r="B508" s="76"/>
      <c r="C508" s="71"/>
      <c r="D508" s="71"/>
      <c r="E508" s="71"/>
      <c r="F508" s="71"/>
      <c r="G508" s="71"/>
      <c r="H508" s="71"/>
      <c r="L508" s="71"/>
      <c r="N508" s="76"/>
    </row>
    <row r="509" spans="1:14" ht="12.75" customHeight="1" x14ac:dyDescent="0.25">
      <c r="A509" s="76"/>
      <c r="B509" s="76"/>
      <c r="C509" s="71"/>
      <c r="D509" s="71"/>
      <c r="E509" s="71"/>
      <c r="F509" s="71"/>
      <c r="G509" s="71"/>
      <c r="H509" s="71"/>
      <c r="L509" s="71"/>
      <c r="N509" s="76"/>
    </row>
    <row r="510" spans="1:14" ht="12.75" customHeight="1" x14ac:dyDescent="0.25">
      <c r="A510" s="76"/>
      <c r="B510" s="76"/>
      <c r="C510" s="71"/>
      <c r="D510" s="71"/>
      <c r="E510" s="71"/>
      <c r="F510" s="71"/>
      <c r="G510" s="71"/>
      <c r="H510" s="71"/>
      <c r="L510" s="71"/>
      <c r="N510" s="76"/>
    </row>
    <row r="511" spans="1:14" ht="12.75" customHeight="1" x14ac:dyDescent="0.25">
      <c r="A511" s="76"/>
      <c r="B511" s="76"/>
      <c r="C511" s="71"/>
      <c r="D511" s="71"/>
      <c r="E511" s="71"/>
      <c r="F511" s="71"/>
      <c r="G511" s="71"/>
      <c r="H511" s="71"/>
      <c r="L511" s="71"/>
      <c r="N511" s="76"/>
    </row>
    <row r="512" spans="1:14" ht="12.75" customHeight="1" x14ac:dyDescent="0.25">
      <c r="A512" s="76"/>
      <c r="B512" s="76"/>
      <c r="C512" s="71"/>
      <c r="D512" s="71"/>
      <c r="E512" s="71"/>
      <c r="F512" s="71"/>
      <c r="G512" s="71"/>
      <c r="H512" s="71"/>
      <c r="L512" s="71"/>
      <c r="N512" s="76"/>
    </row>
    <row r="513" spans="1:14" ht="12.75" customHeight="1" x14ac:dyDescent="0.25">
      <c r="A513" s="76"/>
      <c r="B513" s="76"/>
      <c r="C513" s="71"/>
      <c r="D513" s="71"/>
      <c r="E513" s="71"/>
      <c r="F513" s="71"/>
      <c r="G513" s="71"/>
      <c r="H513" s="71"/>
      <c r="L513" s="71"/>
      <c r="N513" s="76"/>
    </row>
    <row r="514" spans="1:14" ht="12.75" customHeight="1" x14ac:dyDescent="0.25">
      <c r="A514" s="76"/>
      <c r="B514" s="76"/>
      <c r="C514" s="71"/>
      <c r="D514" s="71"/>
      <c r="E514" s="71"/>
      <c r="F514" s="71"/>
      <c r="G514" s="71"/>
      <c r="H514" s="71"/>
      <c r="L514" s="71"/>
      <c r="N514" s="76"/>
    </row>
    <row r="515" spans="1:14" ht="12.75" customHeight="1" x14ac:dyDescent="0.25">
      <c r="A515" s="76"/>
      <c r="B515" s="76"/>
      <c r="C515" s="71"/>
      <c r="D515" s="71"/>
      <c r="E515" s="71"/>
      <c r="F515" s="71"/>
      <c r="G515" s="71"/>
      <c r="H515" s="71"/>
      <c r="L515" s="71"/>
      <c r="N515" s="76"/>
    </row>
    <row r="516" spans="1:14" ht="12.75" customHeight="1" x14ac:dyDescent="0.25">
      <c r="A516" s="76"/>
      <c r="B516" s="76"/>
      <c r="C516" s="71"/>
      <c r="D516" s="71"/>
      <c r="E516" s="71"/>
      <c r="F516" s="71"/>
      <c r="G516" s="71"/>
      <c r="H516" s="71"/>
      <c r="L516" s="71"/>
      <c r="N516" s="76"/>
    </row>
    <row r="517" spans="1:14" ht="12.75" customHeight="1" x14ac:dyDescent="0.25">
      <c r="A517" s="76"/>
      <c r="B517" s="76"/>
      <c r="C517" s="71"/>
      <c r="D517" s="71"/>
      <c r="E517" s="71"/>
      <c r="F517" s="71"/>
      <c r="G517" s="71"/>
      <c r="H517" s="71"/>
      <c r="L517" s="71"/>
      <c r="N517" s="76"/>
    </row>
    <row r="518" spans="1:14" ht="12.75" customHeight="1" x14ac:dyDescent="0.25">
      <c r="A518" s="76"/>
      <c r="B518" s="76"/>
      <c r="C518" s="71"/>
      <c r="D518" s="71"/>
      <c r="E518" s="71"/>
      <c r="F518" s="71"/>
      <c r="G518" s="71"/>
      <c r="H518" s="71"/>
      <c r="L518" s="71"/>
      <c r="N518" s="76"/>
    </row>
    <row r="519" spans="1:14" ht="12.75" customHeight="1" x14ac:dyDescent="0.25">
      <c r="A519" s="76"/>
      <c r="B519" s="76"/>
      <c r="C519" s="71"/>
      <c r="D519" s="71"/>
      <c r="E519" s="71"/>
      <c r="F519" s="71"/>
      <c r="G519" s="71"/>
      <c r="H519" s="71"/>
      <c r="L519" s="71"/>
      <c r="N519" s="76"/>
    </row>
    <row r="520" spans="1:14" ht="12.75" customHeight="1" x14ac:dyDescent="0.25">
      <c r="A520" s="76"/>
      <c r="B520" s="76"/>
      <c r="C520" s="71"/>
      <c r="D520" s="71"/>
      <c r="E520" s="71"/>
      <c r="F520" s="71"/>
      <c r="G520" s="71"/>
      <c r="H520" s="71"/>
      <c r="L520" s="71"/>
      <c r="N520" s="76"/>
    </row>
    <row r="521" spans="1:14" ht="12.75" customHeight="1" x14ac:dyDescent="0.25">
      <c r="A521" s="76"/>
      <c r="B521" s="76"/>
      <c r="C521" s="71"/>
      <c r="D521" s="71"/>
      <c r="E521" s="71"/>
      <c r="F521" s="71"/>
      <c r="G521" s="71"/>
      <c r="H521" s="71"/>
      <c r="L521" s="71"/>
      <c r="N521" s="76"/>
    </row>
    <row r="522" spans="1:14" ht="12.75" customHeight="1" x14ac:dyDescent="0.25">
      <c r="A522" s="76"/>
      <c r="B522" s="76"/>
      <c r="C522" s="71"/>
      <c r="D522" s="71"/>
      <c r="E522" s="71"/>
      <c r="F522" s="71"/>
      <c r="G522" s="71"/>
      <c r="H522" s="71"/>
      <c r="L522" s="71"/>
      <c r="N522" s="76"/>
    </row>
    <row r="523" spans="1:14" ht="12.75" customHeight="1" x14ac:dyDescent="0.25">
      <c r="A523" s="76"/>
      <c r="B523" s="76"/>
      <c r="C523" s="71"/>
      <c r="D523" s="71"/>
      <c r="E523" s="71"/>
      <c r="F523" s="71"/>
      <c r="G523" s="71"/>
      <c r="H523" s="71"/>
      <c r="L523" s="71"/>
      <c r="N523" s="76"/>
    </row>
    <row r="524" spans="1:14" ht="12.75" customHeight="1" x14ac:dyDescent="0.25">
      <c r="A524" s="76"/>
      <c r="B524" s="76"/>
      <c r="C524" s="71"/>
      <c r="D524" s="71"/>
      <c r="E524" s="71"/>
      <c r="F524" s="71"/>
      <c r="G524" s="71"/>
      <c r="H524" s="71"/>
      <c r="L524" s="71"/>
      <c r="N524" s="76"/>
    </row>
    <row r="525" spans="1:14" ht="12.75" customHeight="1" x14ac:dyDescent="0.25">
      <c r="A525" s="76"/>
      <c r="B525" s="76"/>
      <c r="C525" s="71"/>
      <c r="D525" s="71"/>
      <c r="E525" s="71"/>
      <c r="F525" s="71"/>
      <c r="G525" s="71"/>
      <c r="H525" s="71"/>
      <c r="L525" s="71"/>
      <c r="N525" s="76"/>
    </row>
    <row r="526" spans="1:14" ht="12.75" customHeight="1" x14ac:dyDescent="0.25">
      <c r="A526" s="76"/>
      <c r="B526" s="76"/>
      <c r="C526" s="71"/>
      <c r="D526" s="71"/>
      <c r="E526" s="71"/>
      <c r="F526" s="71"/>
      <c r="G526" s="71"/>
      <c r="H526" s="71"/>
      <c r="L526" s="71"/>
      <c r="N526" s="76"/>
    </row>
    <row r="527" spans="1:14" ht="12.75" customHeight="1" x14ac:dyDescent="0.25">
      <c r="A527" s="76"/>
      <c r="B527" s="76"/>
      <c r="C527" s="71"/>
      <c r="D527" s="71"/>
      <c r="E527" s="71"/>
      <c r="F527" s="71"/>
      <c r="G527" s="71"/>
      <c r="H527" s="71"/>
      <c r="L527" s="71"/>
      <c r="N527" s="76"/>
    </row>
    <row r="528" spans="1:14" ht="12.75" customHeight="1" x14ac:dyDescent="0.25">
      <c r="A528" s="76"/>
      <c r="B528" s="76"/>
      <c r="C528" s="71"/>
      <c r="D528" s="71"/>
      <c r="E528" s="71"/>
      <c r="F528" s="71"/>
      <c r="G528" s="71"/>
      <c r="H528" s="71"/>
      <c r="L528" s="71"/>
      <c r="N528" s="76"/>
    </row>
    <row r="529" spans="1:14" ht="12.75" customHeight="1" x14ac:dyDescent="0.25">
      <c r="A529" s="76"/>
      <c r="B529" s="76"/>
      <c r="C529" s="71"/>
      <c r="D529" s="71"/>
      <c r="E529" s="71"/>
      <c r="F529" s="71"/>
      <c r="G529" s="71"/>
      <c r="H529" s="71"/>
      <c r="L529" s="71"/>
      <c r="N529" s="76"/>
    </row>
    <row r="530" spans="1:14" ht="12.75" customHeight="1" x14ac:dyDescent="0.25">
      <c r="A530" s="76"/>
      <c r="B530" s="76"/>
      <c r="C530" s="71"/>
      <c r="D530" s="71"/>
      <c r="E530" s="71"/>
      <c r="F530" s="71"/>
      <c r="G530" s="71"/>
      <c r="H530" s="71"/>
      <c r="L530" s="71"/>
      <c r="N530" s="76"/>
    </row>
    <row r="531" spans="1:14" ht="12.75" customHeight="1" x14ac:dyDescent="0.25">
      <c r="A531" s="76"/>
      <c r="B531" s="76"/>
      <c r="C531" s="71"/>
      <c r="D531" s="71"/>
      <c r="E531" s="71"/>
      <c r="F531" s="71"/>
      <c r="G531" s="71"/>
      <c r="H531" s="71"/>
      <c r="L531" s="71"/>
      <c r="N531" s="76"/>
    </row>
    <row r="532" spans="1:14" ht="12.75" customHeight="1" x14ac:dyDescent="0.25">
      <c r="A532" s="76"/>
      <c r="B532" s="76"/>
      <c r="C532" s="71"/>
      <c r="D532" s="71"/>
      <c r="E532" s="71"/>
      <c r="F532" s="71"/>
      <c r="G532" s="71"/>
      <c r="H532" s="71"/>
      <c r="L532" s="71"/>
      <c r="N532" s="76"/>
    </row>
    <row r="533" spans="1:14" ht="12.75" customHeight="1" x14ac:dyDescent="0.25">
      <c r="A533" s="76"/>
      <c r="B533" s="76"/>
      <c r="C533" s="71"/>
      <c r="D533" s="71"/>
      <c r="E533" s="71"/>
      <c r="F533" s="71"/>
      <c r="G533" s="71"/>
      <c r="H533" s="71"/>
      <c r="L533" s="71"/>
      <c r="N533" s="76"/>
    </row>
    <row r="534" spans="1:14" ht="12.75" customHeight="1" x14ac:dyDescent="0.25">
      <c r="A534" s="76"/>
      <c r="B534" s="76"/>
      <c r="C534" s="71"/>
      <c r="D534" s="71"/>
      <c r="E534" s="71"/>
      <c r="F534" s="71"/>
      <c r="G534" s="71"/>
      <c r="H534" s="71"/>
      <c r="L534" s="71"/>
      <c r="N534" s="76"/>
    </row>
    <row r="535" spans="1:14" ht="12.75" customHeight="1" x14ac:dyDescent="0.25">
      <c r="A535" s="76"/>
      <c r="B535" s="76"/>
      <c r="C535" s="71"/>
      <c r="D535" s="71"/>
      <c r="E535" s="71"/>
      <c r="F535" s="71"/>
      <c r="G535" s="71"/>
      <c r="H535" s="71"/>
      <c r="L535" s="71"/>
      <c r="N535" s="76"/>
    </row>
    <row r="536" spans="1:14" ht="12.75" customHeight="1" x14ac:dyDescent="0.25">
      <c r="A536" s="76"/>
      <c r="B536" s="76"/>
      <c r="C536" s="71"/>
      <c r="D536" s="71"/>
      <c r="E536" s="71"/>
      <c r="F536" s="71"/>
      <c r="G536" s="71"/>
      <c r="H536" s="71"/>
      <c r="L536" s="71"/>
      <c r="N536" s="76"/>
    </row>
    <row r="537" spans="1:14" ht="12.75" customHeight="1" x14ac:dyDescent="0.25">
      <c r="A537" s="76"/>
      <c r="B537" s="76"/>
      <c r="C537" s="71"/>
      <c r="D537" s="71"/>
      <c r="E537" s="71"/>
      <c r="F537" s="71"/>
      <c r="G537" s="71"/>
      <c r="H537" s="71"/>
      <c r="L537" s="71"/>
      <c r="N537" s="76"/>
    </row>
    <row r="538" spans="1:14" ht="12.75" customHeight="1" x14ac:dyDescent="0.25">
      <c r="A538" s="76"/>
      <c r="B538" s="76"/>
      <c r="C538" s="71"/>
      <c r="D538" s="71"/>
      <c r="E538" s="71"/>
      <c r="F538" s="71"/>
      <c r="G538" s="71"/>
      <c r="H538" s="71"/>
      <c r="L538" s="71"/>
      <c r="N538" s="76"/>
    </row>
    <row r="539" spans="1:14" ht="12.75" customHeight="1" x14ac:dyDescent="0.25">
      <c r="A539" s="76"/>
      <c r="B539" s="76"/>
      <c r="C539" s="71"/>
      <c r="D539" s="71"/>
      <c r="E539" s="71"/>
      <c r="F539" s="71"/>
      <c r="G539" s="71"/>
      <c r="H539" s="71"/>
      <c r="L539" s="71"/>
      <c r="N539" s="76"/>
    </row>
    <row r="540" spans="1:14" ht="12.75" customHeight="1" x14ac:dyDescent="0.25">
      <c r="A540" s="76"/>
      <c r="B540" s="76"/>
      <c r="C540" s="71"/>
      <c r="D540" s="71"/>
      <c r="E540" s="71"/>
      <c r="F540" s="71"/>
      <c r="G540" s="71"/>
      <c r="H540" s="71"/>
      <c r="L540" s="71"/>
      <c r="N540" s="76"/>
    </row>
    <row r="541" spans="1:14" ht="12.75" customHeight="1" x14ac:dyDescent="0.25">
      <c r="A541" s="76"/>
      <c r="B541" s="76"/>
      <c r="C541" s="71"/>
      <c r="D541" s="71"/>
      <c r="E541" s="71"/>
      <c r="F541" s="71"/>
      <c r="G541" s="71"/>
      <c r="H541" s="71"/>
      <c r="L541" s="71"/>
      <c r="N541" s="76"/>
    </row>
    <row r="542" spans="1:14" ht="12.75" customHeight="1" x14ac:dyDescent="0.25">
      <c r="A542" s="76"/>
      <c r="B542" s="76"/>
      <c r="C542" s="71"/>
      <c r="D542" s="71"/>
      <c r="E542" s="71"/>
      <c r="F542" s="71"/>
      <c r="G542" s="71"/>
      <c r="H542" s="71"/>
      <c r="L542" s="71"/>
      <c r="N542" s="76"/>
    </row>
    <row r="543" spans="1:14" ht="12.75" customHeight="1" x14ac:dyDescent="0.25">
      <c r="A543" s="76"/>
      <c r="B543" s="76"/>
      <c r="C543" s="71"/>
      <c r="D543" s="71"/>
      <c r="E543" s="71"/>
      <c r="F543" s="71"/>
      <c r="G543" s="71"/>
      <c r="H543" s="71"/>
      <c r="L543" s="71"/>
      <c r="N543" s="76"/>
    </row>
    <row r="544" spans="1:14" ht="12.75" customHeight="1" x14ac:dyDescent="0.25">
      <c r="A544" s="76"/>
      <c r="B544" s="76"/>
      <c r="C544" s="71"/>
      <c r="D544" s="71"/>
      <c r="E544" s="71"/>
      <c r="F544" s="71"/>
      <c r="G544" s="71"/>
      <c r="H544" s="71"/>
      <c r="L544" s="71"/>
      <c r="N544" s="76"/>
    </row>
    <row r="545" spans="1:14" ht="12.75" customHeight="1" x14ac:dyDescent="0.25">
      <c r="A545" s="76"/>
      <c r="B545" s="76"/>
      <c r="C545" s="71"/>
      <c r="D545" s="71"/>
      <c r="E545" s="71"/>
      <c r="F545" s="71"/>
      <c r="G545" s="71"/>
      <c r="H545" s="71"/>
      <c r="L545" s="71"/>
      <c r="N545" s="76"/>
    </row>
    <row r="546" spans="1:14" ht="12.75" customHeight="1" x14ac:dyDescent="0.25">
      <c r="A546" s="76"/>
      <c r="B546" s="76"/>
      <c r="C546" s="71"/>
      <c r="D546" s="71"/>
      <c r="E546" s="71"/>
      <c r="F546" s="71"/>
      <c r="G546" s="71"/>
      <c r="H546" s="71"/>
      <c r="L546" s="71"/>
      <c r="N546" s="76"/>
    </row>
    <row r="547" spans="1:14" ht="12.75" customHeight="1" x14ac:dyDescent="0.25">
      <c r="A547" s="76"/>
      <c r="B547" s="76"/>
      <c r="C547" s="71"/>
      <c r="D547" s="71"/>
      <c r="E547" s="71"/>
      <c r="F547" s="71"/>
      <c r="G547" s="71"/>
      <c r="H547" s="71"/>
      <c r="L547" s="71"/>
      <c r="N547" s="76"/>
    </row>
    <row r="548" spans="1:14" ht="12.75" customHeight="1" x14ac:dyDescent="0.25">
      <c r="A548" s="76"/>
      <c r="B548" s="76"/>
      <c r="C548" s="71"/>
      <c r="D548" s="71"/>
      <c r="E548" s="71"/>
      <c r="F548" s="71"/>
      <c r="G548" s="71"/>
      <c r="H548" s="71"/>
      <c r="L548" s="71"/>
      <c r="N548" s="76"/>
    </row>
    <row r="549" spans="1:14" ht="12.75" customHeight="1" x14ac:dyDescent="0.25">
      <c r="A549" s="76"/>
      <c r="B549" s="76"/>
      <c r="C549" s="71"/>
      <c r="D549" s="71"/>
      <c r="E549" s="71"/>
      <c r="F549" s="71"/>
      <c r="G549" s="71"/>
      <c r="H549" s="71"/>
      <c r="L549" s="71"/>
      <c r="N549" s="76"/>
    </row>
    <row r="550" spans="1:14" ht="12.75" customHeight="1" x14ac:dyDescent="0.25">
      <c r="A550" s="76"/>
      <c r="B550" s="76"/>
      <c r="C550" s="71"/>
      <c r="D550" s="71"/>
      <c r="E550" s="71"/>
      <c r="F550" s="71"/>
      <c r="G550" s="71"/>
      <c r="H550" s="71"/>
      <c r="L550" s="71"/>
      <c r="N550" s="76"/>
    </row>
    <row r="551" spans="1:14" ht="12.75" customHeight="1" x14ac:dyDescent="0.25">
      <c r="A551" s="76"/>
      <c r="B551" s="76"/>
      <c r="C551" s="71"/>
      <c r="D551" s="71"/>
      <c r="E551" s="71"/>
      <c r="F551" s="71"/>
      <c r="G551" s="71"/>
      <c r="H551" s="71"/>
      <c r="L551" s="71"/>
      <c r="N551" s="76"/>
    </row>
    <row r="552" spans="1:14" ht="12.75" customHeight="1" x14ac:dyDescent="0.25">
      <c r="A552" s="76"/>
      <c r="B552" s="76"/>
      <c r="C552" s="71"/>
      <c r="D552" s="71"/>
      <c r="E552" s="71"/>
      <c r="F552" s="71"/>
      <c r="G552" s="71"/>
      <c r="H552" s="71"/>
      <c r="L552" s="71"/>
      <c r="N552" s="76"/>
    </row>
    <row r="553" spans="1:14" ht="12.75" customHeight="1" x14ac:dyDescent="0.25">
      <c r="A553" s="76"/>
      <c r="B553" s="76"/>
      <c r="C553" s="71"/>
      <c r="D553" s="71"/>
      <c r="E553" s="71"/>
      <c r="F553" s="71"/>
      <c r="G553" s="71"/>
      <c r="H553" s="71"/>
      <c r="L553" s="71"/>
      <c r="N553" s="76"/>
    </row>
    <row r="554" spans="1:14" ht="12.75" customHeight="1" x14ac:dyDescent="0.25">
      <c r="A554" s="76"/>
      <c r="B554" s="76"/>
      <c r="C554" s="71"/>
      <c r="D554" s="71"/>
      <c r="E554" s="71"/>
      <c r="F554" s="71"/>
      <c r="G554" s="71"/>
      <c r="H554" s="71"/>
      <c r="L554" s="71"/>
      <c r="N554" s="76"/>
    </row>
    <row r="555" spans="1:14" ht="12.75" customHeight="1" x14ac:dyDescent="0.25">
      <c r="A555" s="76"/>
      <c r="B555" s="76"/>
      <c r="C555" s="71"/>
      <c r="D555" s="71"/>
      <c r="E555" s="71"/>
      <c r="F555" s="71"/>
      <c r="G555" s="71"/>
      <c r="H555" s="71"/>
      <c r="L555" s="71"/>
      <c r="N555" s="76"/>
    </row>
    <row r="556" spans="1:14" ht="12.75" customHeight="1" x14ac:dyDescent="0.25">
      <c r="A556" s="76"/>
      <c r="B556" s="76"/>
      <c r="C556" s="71"/>
      <c r="D556" s="71"/>
      <c r="E556" s="71"/>
      <c r="F556" s="71"/>
      <c r="G556" s="71"/>
      <c r="H556" s="71"/>
      <c r="L556" s="71"/>
      <c r="N556" s="76"/>
    </row>
    <row r="557" spans="1:14" ht="12.75" customHeight="1" x14ac:dyDescent="0.25">
      <c r="A557" s="76"/>
      <c r="B557" s="76"/>
      <c r="C557" s="71"/>
      <c r="D557" s="71"/>
      <c r="E557" s="71"/>
      <c r="F557" s="71"/>
      <c r="G557" s="71"/>
      <c r="H557" s="71"/>
      <c r="L557" s="71"/>
      <c r="N557" s="76"/>
    </row>
    <row r="558" spans="1:14" ht="12.75" customHeight="1" x14ac:dyDescent="0.25">
      <c r="A558" s="76"/>
      <c r="B558" s="76"/>
      <c r="C558" s="71"/>
      <c r="D558" s="71"/>
      <c r="E558" s="71"/>
      <c r="F558" s="71"/>
      <c r="G558" s="71"/>
      <c r="H558" s="71"/>
      <c r="L558" s="71"/>
      <c r="N558" s="76"/>
    </row>
    <row r="559" spans="1:14" ht="12.75" customHeight="1" x14ac:dyDescent="0.25">
      <c r="A559" s="76"/>
      <c r="B559" s="76"/>
      <c r="C559" s="71"/>
      <c r="D559" s="71"/>
      <c r="E559" s="71"/>
      <c r="F559" s="71"/>
      <c r="G559" s="71"/>
      <c r="H559" s="71"/>
      <c r="L559" s="71"/>
      <c r="N559" s="76"/>
    </row>
    <row r="560" spans="1:14" ht="12.75" customHeight="1" x14ac:dyDescent="0.25">
      <c r="A560" s="76"/>
      <c r="B560" s="76"/>
      <c r="C560" s="71"/>
      <c r="D560" s="71"/>
      <c r="E560" s="71"/>
      <c r="F560" s="71"/>
      <c r="G560" s="71"/>
      <c r="H560" s="71"/>
      <c r="L560" s="71"/>
      <c r="N560" s="76"/>
    </row>
    <row r="561" spans="1:14" ht="12.75" customHeight="1" x14ac:dyDescent="0.25">
      <c r="A561" s="76"/>
      <c r="B561" s="76"/>
      <c r="C561" s="71"/>
      <c r="D561" s="71"/>
      <c r="E561" s="71"/>
      <c r="F561" s="71"/>
      <c r="G561" s="71"/>
      <c r="H561" s="71"/>
      <c r="L561" s="71"/>
      <c r="N561" s="76"/>
    </row>
    <row r="562" spans="1:14" ht="12.75" customHeight="1" x14ac:dyDescent="0.25">
      <c r="A562" s="76"/>
      <c r="B562" s="76"/>
      <c r="C562" s="71"/>
      <c r="D562" s="71"/>
      <c r="E562" s="71"/>
      <c r="F562" s="71"/>
      <c r="G562" s="71"/>
      <c r="H562" s="71"/>
      <c r="L562" s="71"/>
      <c r="N562" s="76"/>
    </row>
    <row r="563" spans="1:14" ht="12.75" customHeight="1" x14ac:dyDescent="0.25">
      <c r="A563" s="76"/>
      <c r="B563" s="76"/>
      <c r="C563" s="71"/>
      <c r="D563" s="71"/>
      <c r="E563" s="71"/>
      <c r="F563" s="71"/>
      <c r="G563" s="71"/>
      <c r="H563" s="71"/>
      <c r="L563" s="71"/>
      <c r="N563" s="76"/>
    </row>
    <row r="564" spans="1:14" ht="12.75" customHeight="1" x14ac:dyDescent="0.25">
      <c r="A564" s="76"/>
      <c r="B564" s="76"/>
      <c r="C564" s="71"/>
      <c r="D564" s="71"/>
      <c r="E564" s="71"/>
      <c r="F564" s="71"/>
      <c r="G564" s="71"/>
      <c r="H564" s="71"/>
      <c r="L564" s="71"/>
      <c r="N564" s="76"/>
    </row>
    <row r="565" spans="1:14" ht="12.75" customHeight="1" x14ac:dyDescent="0.25">
      <c r="A565" s="76"/>
      <c r="B565" s="76"/>
      <c r="C565" s="71"/>
      <c r="D565" s="71"/>
      <c r="E565" s="71"/>
      <c r="F565" s="71"/>
      <c r="G565" s="71"/>
      <c r="H565" s="71"/>
      <c r="L565" s="71"/>
      <c r="N565" s="76"/>
    </row>
    <row r="566" spans="1:14" ht="12.75" customHeight="1" x14ac:dyDescent="0.25">
      <c r="A566" s="76"/>
      <c r="B566" s="76"/>
      <c r="C566" s="71"/>
      <c r="D566" s="71"/>
      <c r="E566" s="71"/>
      <c r="F566" s="71"/>
      <c r="G566" s="71"/>
      <c r="H566" s="71"/>
      <c r="L566" s="71"/>
      <c r="N566" s="76"/>
    </row>
    <row r="567" spans="1:14" ht="12.75" customHeight="1" x14ac:dyDescent="0.25">
      <c r="A567" s="76"/>
      <c r="B567" s="76"/>
      <c r="C567" s="71"/>
      <c r="D567" s="71"/>
      <c r="E567" s="71"/>
      <c r="F567" s="71"/>
      <c r="G567" s="71"/>
      <c r="H567" s="71"/>
      <c r="L567" s="71"/>
      <c r="N567" s="76"/>
    </row>
    <row r="568" spans="1:14" ht="12.75" customHeight="1" x14ac:dyDescent="0.25">
      <c r="A568" s="76"/>
      <c r="B568" s="76"/>
      <c r="C568" s="71"/>
      <c r="D568" s="71"/>
      <c r="E568" s="71"/>
      <c r="F568" s="71"/>
      <c r="G568" s="71"/>
      <c r="H568" s="71"/>
      <c r="L568" s="71"/>
      <c r="N568" s="76"/>
    </row>
    <row r="569" spans="1:14" ht="12.75" customHeight="1" x14ac:dyDescent="0.25">
      <c r="A569" s="76"/>
      <c r="B569" s="76"/>
      <c r="C569" s="71"/>
      <c r="D569" s="71"/>
      <c r="E569" s="71"/>
      <c r="F569" s="71"/>
      <c r="G569" s="71"/>
      <c r="H569" s="71"/>
      <c r="L569" s="71"/>
      <c r="N569" s="76"/>
    </row>
    <row r="570" spans="1:14" ht="12.75" customHeight="1" x14ac:dyDescent="0.25">
      <c r="A570" s="76"/>
      <c r="B570" s="76"/>
      <c r="C570" s="71"/>
      <c r="D570" s="71"/>
      <c r="E570" s="71"/>
      <c r="F570" s="71"/>
      <c r="G570" s="71"/>
      <c r="H570" s="71"/>
      <c r="L570" s="71"/>
      <c r="N570" s="76"/>
    </row>
    <row r="571" spans="1:14" ht="12.75" customHeight="1" x14ac:dyDescent="0.25">
      <c r="A571" s="76"/>
      <c r="B571" s="76"/>
      <c r="C571" s="71"/>
      <c r="D571" s="71"/>
      <c r="E571" s="71"/>
      <c r="F571" s="71"/>
      <c r="G571" s="71"/>
      <c r="H571" s="71"/>
      <c r="L571" s="71"/>
      <c r="N571" s="76"/>
    </row>
    <row r="572" spans="1:14" ht="12.75" customHeight="1" x14ac:dyDescent="0.25">
      <c r="A572" s="76"/>
      <c r="B572" s="76"/>
      <c r="C572" s="71"/>
      <c r="D572" s="71"/>
      <c r="E572" s="71"/>
      <c r="F572" s="71"/>
      <c r="G572" s="71"/>
      <c r="H572" s="71"/>
      <c r="L572" s="71"/>
      <c r="N572" s="76"/>
    </row>
    <row r="573" spans="1:14" ht="12.75" customHeight="1" x14ac:dyDescent="0.25">
      <c r="A573" s="76"/>
      <c r="B573" s="76"/>
      <c r="C573" s="71"/>
      <c r="D573" s="71"/>
      <c r="E573" s="71"/>
      <c r="F573" s="71"/>
      <c r="G573" s="71"/>
      <c r="H573" s="71"/>
      <c r="L573" s="71"/>
      <c r="N573" s="76"/>
    </row>
    <row r="574" spans="1:14" ht="12.75" customHeight="1" x14ac:dyDescent="0.25">
      <c r="A574" s="76"/>
      <c r="B574" s="76"/>
      <c r="C574" s="71"/>
      <c r="D574" s="71"/>
      <c r="E574" s="71"/>
      <c r="F574" s="71"/>
      <c r="G574" s="71"/>
      <c r="H574" s="71"/>
      <c r="L574" s="71"/>
      <c r="N574" s="76"/>
    </row>
    <row r="575" spans="1:14" ht="12.75" customHeight="1" x14ac:dyDescent="0.25">
      <c r="A575" s="76"/>
      <c r="B575" s="76"/>
      <c r="C575" s="71"/>
      <c r="D575" s="71"/>
      <c r="E575" s="71"/>
      <c r="F575" s="71"/>
      <c r="G575" s="71"/>
      <c r="H575" s="71"/>
      <c r="L575" s="71"/>
      <c r="N575" s="76"/>
    </row>
    <row r="576" spans="1:14" ht="12.75" customHeight="1" x14ac:dyDescent="0.25">
      <c r="A576" s="76"/>
      <c r="B576" s="76"/>
      <c r="C576" s="71"/>
      <c r="D576" s="71"/>
      <c r="E576" s="71"/>
      <c r="F576" s="71"/>
      <c r="G576" s="71"/>
      <c r="H576" s="71"/>
      <c r="L576" s="71"/>
      <c r="N576" s="76"/>
    </row>
    <row r="577" spans="1:14" ht="12.75" customHeight="1" x14ac:dyDescent="0.25">
      <c r="A577" s="76"/>
      <c r="B577" s="76"/>
      <c r="C577" s="71"/>
      <c r="D577" s="71"/>
      <c r="E577" s="71"/>
      <c r="F577" s="71"/>
      <c r="G577" s="71"/>
      <c r="H577" s="71"/>
      <c r="L577" s="71"/>
      <c r="N577" s="76"/>
    </row>
    <row r="578" spans="1:14" ht="12.75" customHeight="1" x14ac:dyDescent="0.25">
      <c r="A578" s="76"/>
      <c r="B578" s="76"/>
      <c r="C578" s="71"/>
      <c r="D578" s="71"/>
      <c r="E578" s="71"/>
      <c r="F578" s="71"/>
      <c r="G578" s="71"/>
      <c r="H578" s="71"/>
      <c r="L578" s="71"/>
      <c r="N578" s="76"/>
    </row>
    <row r="579" spans="1:14" ht="12.75" customHeight="1" x14ac:dyDescent="0.25">
      <c r="A579" s="76"/>
      <c r="B579" s="76"/>
      <c r="C579" s="71"/>
      <c r="D579" s="71"/>
      <c r="E579" s="71"/>
      <c r="F579" s="71"/>
      <c r="G579" s="71"/>
      <c r="H579" s="71"/>
      <c r="L579" s="71"/>
      <c r="N579" s="76"/>
    </row>
    <row r="580" spans="1:14" ht="12.75" customHeight="1" x14ac:dyDescent="0.25">
      <c r="A580" s="76"/>
      <c r="B580" s="76"/>
      <c r="C580" s="71"/>
      <c r="D580" s="71"/>
      <c r="E580" s="71"/>
      <c r="F580" s="71"/>
      <c r="G580" s="71"/>
      <c r="H580" s="71"/>
      <c r="L580" s="71"/>
      <c r="N580" s="76"/>
    </row>
    <row r="581" spans="1:14" ht="12.75" customHeight="1" x14ac:dyDescent="0.25">
      <c r="A581" s="76"/>
      <c r="B581" s="76"/>
      <c r="C581" s="71"/>
      <c r="D581" s="71"/>
      <c r="E581" s="71"/>
      <c r="F581" s="71"/>
      <c r="G581" s="71"/>
      <c r="H581" s="71"/>
      <c r="L581" s="71"/>
      <c r="N581" s="76"/>
    </row>
    <row r="582" spans="1:14" ht="12.75" customHeight="1" x14ac:dyDescent="0.25">
      <c r="A582" s="76"/>
      <c r="B582" s="76"/>
      <c r="C582" s="71"/>
      <c r="D582" s="71"/>
      <c r="E582" s="71"/>
      <c r="F582" s="71"/>
      <c r="G582" s="71"/>
      <c r="H582" s="71"/>
      <c r="L582" s="71"/>
      <c r="N582" s="76"/>
    </row>
    <row r="583" spans="1:14" ht="12.75" customHeight="1" x14ac:dyDescent="0.25">
      <c r="A583" s="76"/>
      <c r="B583" s="76"/>
      <c r="C583" s="71"/>
      <c r="D583" s="71"/>
      <c r="E583" s="71"/>
      <c r="F583" s="71"/>
      <c r="G583" s="71"/>
      <c r="H583" s="71"/>
      <c r="L583" s="71"/>
      <c r="N583" s="76"/>
    </row>
    <row r="584" spans="1:14" ht="12.75" customHeight="1" x14ac:dyDescent="0.25">
      <c r="A584" s="76"/>
      <c r="B584" s="76"/>
      <c r="C584" s="71"/>
      <c r="D584" s="71"/>
      <c r="E584" s="71"/>
      <c r="F584" s="71"/>
      <c r="G584" s="71"/>
      <c r="H584" s="71"/>
      <c r="L584" s="71"/>
      <c r="N584" s="76"/>
    </row>
    <row r="585" spans="1:14" ht="12.75" customHeight="1" x14ac:dyDescent="0.25">
      <c r="A585" s="76"/>
      <c r="B585" s="76"/>
      <c r="C585" s="71"/>
      <c r="D585" s="71"/>
      <c r="E585" s="71"/>
      <c r="F585" s="71"/>
      <c r="G585" s="71"/>
      <c r="H585" s="71"/>
      <c r="L585" s="71"/>
      <c r="N585" s="76"/>
    </row>
    <row r="586" spans="1:14" ht="12.75" customHeight="1" x14ac:dyDescent="0.25">
      <c r="A586" s="76"/>
      <c r="B586" s="76"/>
      <c r="C586" s="71"/>
      <c r="D586" s="71"/>
      <c r="E586" s="71"/>
      <c r="F586" s="71"/>
      <c r="G586" s="71"/>
      <c r="H586" s="71"/>
      <c r="L586" s="71"/>
      <c r="N586" s="76"/>
    </row>
    <row r="587" spans="1:14" ht="12.75" customHeight="1" x14ac:dyDescent="0.25">
      <c r="A587" s="76"/>
      <c r="B587" s="76"/>
      <c r="C587" s="71"/>
      <c r="D587" s="71"/>
      <c r="E587" s="71"/>
      <c r="F587" s="71"/>
      <c r="G587" s="71"/>
      <c r="H587" s="71"/>
      <c r="L587" s="71"/>
      <c r="N587" s="76"/>
    </row>
    <row r="588" spans="1:14" ht="12.75" customHeight="1" x14ac:dyDescent="0.25">
      <c r="A588" s="76"/>
      <c r="B588" s="76"/>
      <c r="C588" s="71"/>
      <c r="D588" s="71"/>
      <c r="E588" s="71"/>
      <c r="F588" s="71"/>
      <c r="G588" s="71"/>
      <c r="H588" s="71"/>
      <c r="L588" s="71"/>
      <c r="N588" s="76"/>
    </row>
    <row r="589" spans="1:14" ht="12.75" customHeight="1" x14ac:dyDescent="0.25">
      <c r="A589" s="76"/>
      <c r="B589" s="76"/>
      <c r="C589" s="71"/>
      <c r="D589" s="71"/>
      <c r="E589" s="71"/>
      <c r="F589" s="71"/>
      <c r="G589" s="71"/>
      <c r="H589" s="71"/>
      <c r="L589" s="71"/>
      <c r="N589" s="76"/>
    </row>
    <row r="590" spans="1:14" ht="12.75" customHeight="1" x14ac:dyDescent="0.25">
      <c r="A590" s="76"/>
      <c r="B590" s="76"/>
      <c r="C590" s="71"/>
      <c r="D590" s="71"/>
      <c r="E590" s="71"/>
      <c r="F590" s="71"/>
      <c r="G590" s="71"/>
      <c r="H590" s="71"/>
      <c r="L590" s="71"/>
      <c r="N590" s="76"/>
    </row>
    <row r="591" spans="1:14" ht="12.75" customHeight="1" x14ac:dyDescent="0.25">
      <c r="A591" s="76"/>
      <c r="B591" s="76"/>
      <c r="C591" s="71"/>
      <c r="D591" s="71"/>
      <c r="E591" s="71"/>
      <c r="F591" s="71"/>
      <c r="G591" s="71"/>
      <c r="H591" s="71"/>
      <c r="L591" s="71"/>
      <c r="N591" s="76"/>
    </row>
    <row r="592" spans="1:14" ht="12.75" customHeight="1" x14ac:dyDescent="0.25">
      <c r="A592" s="76"/>
      <c r="B592" s="76"/>
      <c r="C592" s="71"/>
      <c r="D592" s="71"/>
      <c r="E592" s="71"/>
      <c r="F592" s="71"/>
      <c r="G592" s="71"/>
      <c r="H592" s="71"/>
      <c r="L592" s="71"/>
      <c r="N592" s="76"/>
    </row>
    <row r="593" spans="1:14" ht="12.75" customHeight="1" x14ac:dyDescent="0.25">
      <c r="A593" s="76"/>
      <c r="B593" s="76"/>
      <c r="C593" s="71"/>
      <c r="D593" s="71"/>
      <c r="E593" s="71"/>
      <c r="F593" s="71"/>
      <c r="G593" s="71"/>
      <c r="H593" s="71"/>
      <c r="L593" s="71"/>
      <c r="N593" s="76"/>
    </row>
    <row r="594" spans="1:14" ht="12.75" customHeight="1" x14ac:dyDescent="0.25">
      <c r="A594" s="76"/>
      <c r="B594" s="76"/>
      <c r="C594" s="71"/>
      <c r="D594" s="71"/>
      <c r="E594" s="71"/>
      <c r="F594" s="71"/>
      <c r="G594" s="71"/>
      <c r="H594" s="71"/>
      <c r="L594" s="71"/>
      <c r="N594" s="76"/>
    </row>
    <row r="595" spans="1:14" ht="12.75" customHeight="1" x14ac:dyDescent="0.25">
      <c r="A595" s="76"/>
      <c r="B595" s="76"/>
      <c r="C595" s="71"/>
      <c r="D595" s="71"/>
      <c r="E595" s="71"/>
      <c r="F595" s="71"/>
      <c r="G595" s="71"/>
      <c r="H595" s="71"/>
      <c r="L595" s="71"/>
      <c r="N595" s="76"/>
    </row>
    <row r="596" spans="1:14" ht="12.75" customHeight="1" x14ac:dyDescent="0.25">
      <c r="A596" s="76"/>
      <c r="B596" s="76"/>
      <c r="C596" s="71"/>
      <c r="D596" s="71"/>
      <c r="E596" s="71"/>
      <c r="F596" s="71"/>
      <c r="G596" s="71"/>
      <c r="H596" s="71"/>
      <c r="L596" s="71"/>
      <c r="N596" s="76"/>
    </row>
    <row r="597" spans="1:14" ht="12.75" customHeight="1" x14ac:dyDescent="0.25">
      <c r="A597" s="76"/>
      <c r="B597" s="76"/>
      <c r="C597" s="71"/>
      <c r="D597" s="71"/>
      <c r="E597" s="71"/>
      <c r="F597" s="71"/>
      <c r="G597" s="71"/>
      <c r="H597" s="71"/>
      <c r="L597" s="71"/>
      <c r="N597" s="76"/>
    </row>
    <row r="598" spans="1:14" ht="12.75" customHeight="1" x14ac:dyDescent="0.25">
      <c r="A598" s="76"/>
      <c r="B598" s="76"/>
      <c r="C598" s="71"/>
      <c r="D598" s="71"/>
      <c r="E598" s="71"/>
      <c r="F598" s="71"/>
      <c r="G598" s="71"/>
      <c r="H598" s="71"/>
      <c r="L598" s="71"/>
      <c r="N598" s="76"/>
    </row>
    <row r="599" spans="1:14" ht="12.75" customHeight="1" x14ac:dyDescent="0.25">
      <c r="A599" s="76"/>
      <c r="B599" s="76"/>
      <c r="C599" s="71"/>
      <c r="D599" s="71"/>
      <c r="E599" s="71"/>
      <c r="F599" s="71"/>
      <c r="G599" s="71"/>
      <c r="H599" s="71"/>
      <c r="L599" s="71"/>
      <c r="N599" s="76"/>
    </row>
    <row r="600" spans="1:14" ht="12.75" customHeight="1" x14ac:dyDescent="0.25">
      <c r="A600" s="76"/>
      <c r="B600" s="76"/>
      <c r="C600" s="71"/>
      <c r="D600" s="71"/>
      <c r="E600" s="71"/>
      <c r="F600" s="71"/>
      <c r="G600" s="71"/>
      <c r="H600" s="71"/>
      <c r="L600" s="71"/>
      <c r="N600" s="76"/>
    </row>
    <row r="601" spans="1:14" ht="12.75" customHeight="1" x14ac:dyDescent="0.25">
      <c r="A601" s="76"/>
      <c r="B601" s="76"/>
      <c r="C601" s="71"/>
      <c r="D601" s="71"/>
      <c r="E601" s="71"/>
      <c r="F601" s="71"/>
      <c r="G601" s="71"/>
      <c r="H601" s="71"/>
      <c r="L601" s="71"/>
      <c r="N601" s="76"/>
    </row>
    <row r="602" spans="1:14" ht="12.75" customHeight="1" x14ac:dyDescent="0.25">
      <c r="A602" s="76"/>
      <c r="B602" s="76"/>
      <c r="C602" s="71"/>
      <c r="D602" s="71"/>
      <c r="E602" s="71"/>
      <c r="F602" s="71"/>
      <c r="G602" s="71"/>
      <c r="H602" s="71"/>
      <c r="L602" s="71"/>
      <c r="N602" s="76"/>
    </row>
    <row r="603" spans="1:14" ht="12.75" customHeight="1" x14ac:dyDescent="0.25">
      <c r="A603" s="76"/>
      <c r="B603" s="76"/>
      <c r="C603" s="71"/>
      <c r="D603" s="71"/>
      <c r="E603" s="71"/>
      <c r="F603" s="71"/>
      <c r="G603" s="71"/>
      <c r="H603" s="71"/>
      <c r="L603" s="71"/>
      <c r="N603" s="76"/>
    </row>
    <row r="604" spans="1:14" ht="12.75" customHeight="1" x14ac:dyDescent="0.25">
      <c r="A604" s="76"/>
      <c r="B604" s="76"/>
      <c r="C604" s="71"/>
      <c r="D604" s="71"/>
      <c r="E604" s="71"/>
      <c r="F604" s="71"/>
      <c r="G604" s="71"/>
      <c r="H604" s="71"/>
      <c r="L604" s="71"/>
      <c r="N604" s="76"/>
    </row>
    <row r="605" spans="1:14" ht="12.75" customHeight="1" x14ac:dyDescent="0.25">
      <c r="A605" s="76"/>
      <c r="B605" s="76"/>
      <c r="C605" s="71"/>
      <c r="D605" s="71"/>
      <c r="E605" s="71"/>
      <c r="F605" s="71"/>
      <c r="G605" s="71"/>
      <c r="H605" s="71"/>
      <c r="L605" s="71"/>
      <c r="N605" s="76"/>
    </row>
    <row r="606" spans="1:14" ht="12.75" customHeight="1" x14ac:dyDescent="0.25">
      <c r="A606" s="76"/>
      <c r="B606" s="76"/>
      <c r="C606" s="71"/>
      <c r="D606" s="71"/>
      <c r="E606" s="71"/>
      <c r="F606" s="71"/>
      <c r="G606" s="71"/>
      <c r="H606" s="71"/>
      <c r="L606" s="71"/>
      <c r="N606" s="76"/>
    </row>
    <row r="607" spans="1:14" ht="12.75" customHeight="1" x14ac:dyDescent="0.25">
      <c r="A607" s="76"/>
      <c r="B607" s="76"/>
      <c r="C607" s="71"/>
      <c r="D607" s="71"/>
      <c r="E607" s="71"/>
      <c r="F607" s="71"/>
      <c r="G607" s="71"/>
      <c r="H607" s="71"/>
      <c r="L607" s="71"/>
      <c r="N607" s="76"/>
    </row>
    <row r="608" spans="1:14" ht="12.75" customHeight="1" x14ac:dyDescent="0.25">
      <c r="A608" s="76"/>
      <c r="B608" s="76"/>
      <c r="C608" s="71"/>
      <c r="D608" s="71"/>
      <c r="E608" s="71"/>
      <c r="F608" s="71"/>
      <c r="G608" s="71"/>
      <c r="H608" s="71"/>
      <c r="L608" s="71"/>
      <c r="N608" s="76"/>
    </row>
    <row r="609" spans="1:14" ht="12.75" customHeight="1" x14ac:dyDescent="0.25">
      <c r="A609" s="76"/>
      <c r="B609" s="76"/>
      <c r="C609" s="71"/>
      <c r="D609" s="71"/>
      <c r="E609" s="71"/>
      <c r="F609" s="71"/>
      <c r="G609" s="71"/>
      <c r="H609" s="71"/>
      <c r="L609" s="71"/>
      <c r="N609" s="76"/>
    </row>
    <row r="610" spans="1:14" ht="12.75" customHeight="1" x14ac:dyDescent="0.25">
      <c r="A610" s="76"/>
      <c r="B610" s="76"/>
      <c r="C610" s="71"/>
      <c r="D610" s="71"/>
      <c r="E610" s="71"/>
      <c r="F610" s="71"/>
      <c r="G610" s="71"/>
      <c r="H610" s="71"/>
      <c r="L610" s="71"/>
      <c r="N610" s="76"/>
    </row>
    <row r="611" spans="1:14" ht="12.75" customHeight="1" x14ac:dyDescent="0.25">
      <c r="A611" s="76"/>
      <c r="B611" s="76"/>
      <c r="C611" s="71"/>
      <c r="D611" s="71"/>
      <c r="E611" s="71"/>
      <c r="F611" s="71"/>
      <c r="G611" s="71"/>
      <c r="H611" s="71"/>
      <c r="L611" s="71"/>
      <c r="N611" s="76"/>
    </row>
    <row r="612" spans="1:14" ht="12.75" customHeight="1" x14ac:dyDescent="0.25">
      <c r="A612" s="76"/>
      <c r="B612" s="76"/>
      <c r="C612" s="71"/>
      <c r="D612" s="71"/>
      <c r="E612" s="71"/>
      <c r="F612" s="71"/>
      <c r="G612" s="71"/>
      <c r="H612" s="71"/>
      <c r="L612" s="71"/>
      <c r="N612" s="76"/>
    </row>
    <row r="613" spans="1:14" ht="12.75" customHeight="1" x14ac:dyDescent="0.25">
      <c r="A613" s="76"/>
      <c r="B613" s="76"/>
      <c r="C613" s="71"/>
      <c r="D613" s="71"/>
      <c r="E613" s="71"/>
      <c r="F613" s="71"/>
      <c r="G613" s="71"/>
      <c r="H613" s="71"/>
      <c r="L613" s="71"/>
      <c r="N613" s="76"/>
    </row>
    <row r="614" spans="1:14" ht="12.75" customHeight="1" x14ac:dyDescent="0.25">
      <c r="A614" s="76"/>
      <c r="B614" s="76"/>
      <c r="C614" s="71"/>
      <c r="D614" s="71"/>
      <c r="E614" s="71"/>
      <c r="F614" s="71"/>
      <c r="G614" s="71"/>
      <c r="H614" s="71"/>
      <c r="L614" s="71"/>
      <c r="N614" s="76"/>
    </row>
    <row r="615" spans="1:14" ht="12.75" customHeight="1" x14ac:dyDescent="0.25">
      <c r="A615" s="76"/>
      <c r="B615" s="76"/>
      <c r="C615" s="71"/>
      <c r="D615" s="71"/>
      <c r="E615" s="71"/>
      <c r="F615" s="71"/>
      <c r="G615" s="71"/>
      <c r="H615" s="71"/>
      <c r="L615" s="71"/>
      <c r="N615" s="76"/>
    </row>
    <row r="616" spans="1:14" ht="12.75" customHeight="1" x14ac:dyDescent="0.25">
      <c r="A616" s="76"/>
      <c r="B616" s="76"/>
      <c r="C616" s="71"/>
      <c r="D616" s="71"/>
      <c r="E616" s="71"/>
      <c r="F616" s="71"/>
      <c r="G616" s="71"/>
      <c r="H616" s="71"/>
      <c r="L616" s="71"/>
      <c r="N616" s="76"/>
    </row>
    <row r="617" spans="1:14" ht="12.75" customHeight="1" x14ac:dyDescent="0.25">
      <c r="A617" s="76"/>
      <c r="B617" s="76"/>
      <c r="C617" s="71"/>
      <c r="D617" s="71"/>
      <c r="E617" s="71"/>
      <c r="F617" s="71"/>
      <c r="G617" s="71"/>
      <c r="H617" s="71"/>
      <c r="L617" s="71"/>
      <c r="N617" s="76"/>
    </row>
    <row r="618" spans="1:14" ht="12.75" customHeight="1" x14ac:dyDescent="0.25">
      <c r="A618" s="76"/>
      <c r="B618" s="76"/>
      <c r="C618" s="71"/>
      <c r="D618" s="71"/>
      <c r="E618" s="71"/>
      <c r="F618" s="71"/>
      <c r="G618" s="71"/>
      <c r="H618" s="71"/>
      <c r="L618" s="71"/>
      <c r="N618" s="76"/>
    </row>
    <row r="619" spans="1:14" ht="12.75" customHeight="1" x14ac:dyDescent="0.25">
      <c r="A619" s="76"/>
      <c r="B619" s="76"/>
      <c r="C619" s="71"/>
      <c r="D619" s="71"/>
      <c r="E619" s="71"/>
      <c r="F619" s="71"/>
      <c r="G619" s="71"/>
      <c r="H619" s="71"/>
      <c r="L619" s="71"/>
      <c r="N619" s="76"/>
    </row>
    <row r="620" spans="1:14" ht="12.75" customHeight="1" x14ac:dyDescent="0.25">
      <c r="A620" s="76"/>
      <c r="B620" s="76"/>
      <c r="C620" s="71"/>
      <c r="D620" s="71"/>
      <c r="E620" s="71"/>
      <c r="F620" s="71"/>
      <c r="G620" s="71"/>
      <c r="H620" s="71"/>
      <c r="L620" s="71"/>
      <c r="N620" s="76"/>
    </row>
    <row r="621" spans="1:14" ht="12.75" customHeight="1" x14ac:dyDescent="0.25">
      <c r="A621" s="76"/>
      <c r="B621" s="76"/>
      <c r="C621" s="71"/>
      <c r="D621" s="71"/>
      <c r="E621" s="71"/>
      <c r="F621" s="71"/>
      <c r="G621" s="71"/>
      <c r="H621" s="71"/>
      <c r="L621" s="71"/>
      <c r="N621" s="76"/>
    </row>
    <row r="622" spans="1:14" ht="12.75" customHeight="1" x14ac:dyDescent="0.25">
      <c r="A622" s="76"/>
      <c r="B622" s="76"/>
      <c r="C622" s="71"/>
      <c r="D622" s="71"/>
      <c r="E622" s="71"/>
      <c r="F622" s="71"/>
      <c r="G622" s="71"/>
      <c r="H622" s="71"/>
      <c r="L622" s="71"/>
      <c r="N622" s="76"/>
    </row>
    <row r="623" spans="1:14" ht="12.75" customHeight="1" x14ac:dyDescent="0.25">
      <c r="A623" s="76"/>
      <c r="B623" s="76"/>
      <c r="C623" s="71"/>
      <c r="D623" s="71"/>
      <c r="E623" s="71"/>
      <c r="F623" s="71"/>
      <c r="G623" s="71"/>
      <c r="H623" s="71"/>
      <c r="L623" s="71"/>
      <c r="N623" s="76"/>
    </row>
    <row r="624" spans="1:14" ht="12.75" customHeight="1" x14ac:dyDescent="0.25">
      <c r="A624" s="76"/>
      <c r="B624" s="76"/>
      <c r="C624" s="71"/>
      <c r="D624" s="71"/>
      <c r="E624" s="71"/>
      <c r="F624" s="71"/>
      <c r="G624" s="71"/>
      <c r="H624" s="71"/>
      <c r="L624" s="71"/>
      <c r="N624" s="76"/>
    </row>
    <row r="625" spans="1:14" ht="12.75" customHeight="1" x14ac:dyDescent="0.25">
      <c r="A625" s="76"/>
      <c r="B625" s="76"/>
      <c r="C625" s="71"/>
      <c r="D625" s="71"/>
      <c r="E625" s="71"/>
      <c r="F625" s="71"/>
      <c r="G625" s="71"/>
      <c r="H625" s="71"/>
      <c r="L625" s="71"/>
      <c r="N625" s="76"/>
    </row>
    <row r="626" spans="1:14" ht="12.75" customHeight="1" x14ac:dyDescent="0.25">
      <c r="A626" s="76"/>
      <c r="B626" s="76"/>
      <c r="C626" s="71"/>
      <c r="D626" s="71"/>
      <c r="E626" s="71"/>
      <c r="F626" s="71"/>
      <c r="G626" s="71"/>
      <c r="H626" s="71"/>
      <c r="L626" s="71"/>
      <c r="N626" s="76"/>
    </row>
    <row r="627" spans="1:14" ht="12.75" customHeight="1" x14ac:dyDescent="0.25">
      <c r="A627" s="76"/>
      <c r="B627" s="76"/>
      <c r="C627" s="71"/>
      <c r="D627" s="71"/>
      <c r="E627" s="71"/>
      <c r="F627" s="71"/>
      <c r="G627" s="71"/>
      <c r="H627" s="71"/>
      <c r="L627" s="71"/>
      <c r="N627" s="76"/>
    </row>
    <row r="628" spans="1:14" ht="12.75" customHeight="1" x14ac:dyDescent="0.25">
      <c r="A628" s="76"/>
      <c r="B628" s="76"/>
      <c r="C628" s="71"/>
      <c r="D628" s="71"/>
      <c r="E628" s="71"/>
      <c r="F628" s="71"/>
      <c r="G628" s="71"/>
      <c r="H628" s="71"/>
      <c r="L628" s="71"/>
      <c r="N628" s="76"/>
    </row>
    <row r="629" spans="1:14" ht="12.75" customHeight="1" x14ac:dyDescent="0.25">
      <c r="A629" s="76"/>
      <c r="B629" s="76"/>
      <c r="C629" s="71"/>
      <c r="D629" s="71"/>
      <c r="E629" s="71"/>
      <c r="F629" s="71"/>
      <c r="G629" s="71"/>
      <c r="H629" s="71"/>
      <c r="L629" s="71"/>
      <c r="N629" s="76"/>
    </row>
    <row r="630" spans="1:14" ht="12.75" customHeight="1" x14ac:dyDescent="0.25">
      <c r="A630" s="76"/>
      <c r="B630" s="76"/>
      <c r="C630" s="71"/>
      <c r="D630" s="71"/>
      <c r="E630" s="71"/>
      <c r="F630" s="71"/>
      <c r="G630" s="71"/>
      <c r="H630" s="71"/>
      <c r="L630" s="71"/>
      <c r="N630" s="76"/>
    </row>
    <row r="631" spans="1:14" ht="12.75" customHeight="1" x14ac:dyDescent="0.25">
      <c r="A631" s="76"/>
      <c r="B631" s="76"/>
      <c r="C631" s="71"/>
      <c r="D631" s="71"/>
      <c r="E631" s="71"/>
      <c r="F631" s="71"/>
      <c r="G631" s="71"/>
      <c r="H631" s="71"/>
      <c r="L631" s="71"/>
      <c r="N631" s="76"/>
    </row>
    <row r="632" spans="1:14" ht="12.75" customHeight="1" x14ac:dyDescent="0.25">
      <c r="A632" s="76"/>
      <c r="B632" s="76"/>
      <c r="C632" s="71"/>
      <c r="D632" s="71"/>
      <c r="E632" s="71"/>
      <c r="F632" s="71"/>
      <c r="G632" s="71"/>
      <c r="H632" s="71"/>
      <c r="L632" s="71"/>
      <c r="N632" s="76"/>
    </row>
    <row r="633" spans="1:14" ht="12.75" customHeight="1" x14ac:dyDescent="0.25">
      <c r="A633" s="76"/>
      <c r="B633" s="76"/>
      <c r="C633" s="71"/>
      <c r="D633" s="71"/>
      <c r="E633" s="71"/>
      <c r="F633" s="71"/>
      <c r="G633" s="71"/>
      <c r="H633" s="71"/>
      <c r="L633" s="71"/>
      <c r="N633" s="76"/>
    </row>
    <row r="634" spans="1:14" ht="12.75" customHeight="1" x14ac:dyDescent="0.25">
      <c r="A634" s="76"/>
      <c r="B634" s="76"/>
      <c r="C634" s="71"/>
      <c r="D634" s="71"/>
      <c r="E634" s="71"/>
      <c r="F634" s="71"/>
      <c r="G634" s="71"/>
      <c r="H634" s="71"/>
      <c r="L634" s="71"/>
      <c r="N634" s="76"/>
    </row>
    <row r="635" spans="1:14" ht="12.75" customHeight="1" x14ac:dyDescent="0.25">
      <c r="A635" s="76"/>
      <c r="B635" s="76"/>
      <c r="C635" s="71"/>
      <c r="D635" s="71"/>
      <c r="E635" s="71"/>
      <c r="F635" s="71"/>
      <c r="G635" s="71"/>
      <c r="H635" s="71"/>
      <c r="L635" s="71"/>
      <c r="N635" s="76"/>
    </row>
    <row r="636" spans="1:14" ht="12.75" customHeight="1" x14ac:dyDescent="0.25">
      <c r="A636" s="76"/>
      <c r="B636" s="76"/>
      <c r="C636" s="71"/>
      <c r="D636" s="71"/>
      <c r="E636" s="71"/>
      <c r="F636" s="71"/>
      <c r="G636" s="71"/>
      <c r="H636" s="71"/>
      <c r="L636" s="71"/>
      <c r="N636" s="76"/>
    </row>
    <row r="637" spans="1:14" ht="12.75" customHeight="1" x14ac:dyDescent="0.25">
      <c r="A637" s="76"/>
      <c r="B637" s="76"/>
      <c r="C637" s="71"/>
      <c r="D637" s="71"/>
      <c r="E637" s="71"/>
      <c r="F637" s="71"/>
      <c r="G637" s="71"/>
      <c r="H637" s="71"/>
      <c r="L637" s="71"/>
      <c r="N637" s="76"/>
    </row>
    <row r="638" spans="1:14" ht="12.75" customHeight="1" x14ac:dyDescent="0.25">
      <c r="A638" s="76"/>
      <c r="B638" s="76"/>
      <c r="C638" s="71"/>
      <c r="D638" s="71"/>
      <c r="E638" s="71"/>
      <c r="F638" s="71"/>
      <c r="G638" s="71"/>
      <c r="H638" s="71"/>
      <c r="L638" s="71"/>
      <c r="N638" s="76"/>
    </row>
    <row r="639" spans="1:14" ht="12.75" customHeight="1" x14ac:dyDescent="0.25">
      <c r="A639" s="76"/>
      <c r="B639" s="76"/>
      <c r="C639" s="71"/>
      <c r="D639" s="71"/>
      <c r="E639" s="71"/>
      <c r="F639" s="71"/>
      <c r="G639" s="71"/>
      <c r="H639" s="71"/>
      <c r="L639" s="71"/>
      <c r="N639" s="76"/>
    </row>
    <row r="640" spans="1:14" ht="12.75" customHeight="1" x14ac:dyDescent="0.25">
      <c r="A640" s="76"/>
      <c r="B640" s="76"/>
      <c r="C640" s="71"/>
      <c r="D640" s="71"/>
      <c r="E640" s="71"/>
      <c r="F640" s="71"/>
      <c r="G640" s="71"/>
      <c r="H640" s="71"/>
      <c r="L640" s="71"/>
      <c r="N640" s="76"/>
    </row>
    <row r="641" spans="1:14" ht="12.75" customHeight="1" x14ac:dyDescent="0.25">
      <c r="A641" s="76"/>
      <c r="B641" s="76"/>
      <c r="C641" s="71"/>
      <c r="D641" s="71"/>
      <c r="E641" s="71"/>
      <c r="F641" s="71"/>
      <c r="G641" s="71"/>
      <c r="H641" s="71"/>
      <c r="L641" s="71"/>
      <c r="N641" s="76"/>
    </row>
    <row r="642" spans="1:14" ht="12.75" customHeight="1" x14ac:dyDescent="0.25">
      <c r="A642" s="76"/>
      <c r="B642" s="76"/>
      <c r="C642" s="71"/>
      <c r="D642" s="71"/>
      <c r="E642" s="71"/>
      <c r="F642" s="71"/>
      <c r="G642" s="71"/>
      <c r="H642" s="71"/>
      <c r="L642" s="71"/>
      <c r="N642" s="76"/>
    </row>
    <row r="643" spans="1:14" ht="12.75" customHeight="1" x14ac:dyDescent="0.25">
      <c r="A643" s="76"/>
      <c r="B643" s="76"/>
      <c r="C643" s="71"/>
      <c r="D643" s="71"/>
      <c r="E643" s="71"/>
      <c r="F643" s="71"/>
      <c r="G643" s="71"/>
      <c r="H643" s="71"/>
      <c r="L643" s="71"/>
      <c r="N643" s="76"/>
    </row>
    <row r="644" spans="1:14" ht="12.75" customHeight="1" x14ac:dyDescent="0.25">
      <c r="A644" s="76"/>
      <c r="B644" s="76"/>
      <c r="C644" s="71"/>
      <c r="D644" s="71"/>
      <c r="E644" s="71"/>
      <c r="F644" s="71"/>
      <c r="G644" s="71"/>
      <c r="H644" s="71"/>
      <c r="L644" s="71"/>
      <c r="N644" s="76"/>
    </row>
    <row r="645" spans="1:14" ht="12.75" customHeight="1" x14ac:dyDescent="0.25">
      <c r="A645" s="76"/>
      <c r="B645" s="76"/>
      <c r="C645" s="71"/>
      <c r="D645" s="71"/>
      <c r="E645" s="71"/>
      <c r="F645" s="71"/>
      <c r="G645" s="71"/>
      <c r="H645" s="71"/>
      <c r="L645" s="71"/>
      <c r="N645" s="76"/>
    </row>
    <row r="646" spans="1:14" ht="12.75" customHeight="1" x14ac:dyDescent="0.25">
      <c r="A646" s="76"/>
      <c r="B646" s="76"/>
      <c r="C646" s="71"/>
      <c r="D646" s="71"/>
      <c r="E646" s="71"/>
      <c r="F646" s="71"/>
      <c r="G646" s="71"/>
      <c r="H646" s="71"/>
      <c r="L646" s="71"/>
      <c r="N646" s="76"/>
    </row>
    <row r="647" spans="1:14" ht="12.75" customHeight="1" x14ac:dyDescent="0.25">
      <c r="A647" s="76"/>
      <c r="B647" s="76"/>
      <c r="C647" s="71"/>
      <c r="D647" s="71"/>
      <c r="E647" s="71"/>
      <c r="F647" s="71"/>
      <c r="G647" s="71"/>
      <c r="H647" s="71"/>
      <c r="L647" s="71"/>
      <c r="N647" s="76"/>
    </row>
    <row r="648" spans="1:14" ht="12.75" customHeight="1" x14ac:dyDescent="0.25">
      <c r="A648" s="76"/>
      <c r="B648" s="76"/>
      <c r="C648" s="71"/>
      <c r="D648" s="71"/>
      <c r="E648" s="71"/>
      <c r="F648" s="71"/>
      <c r="G648" s="71"/>
      <c r="H648" s="71"/>
      <c r="L648" s="71"/>
      <c r="N648" s="76"/>
    </row>
    <row r="649" spans="1:14" ht="12.75" customHeight="1" x14ac:dyDescent="0.25">
      <c r="A649" s="76"/>
      <c r="B649" s="76"/>
      <c r="C649" s="71"/>
      <c r="D649" s="71"/>
      <c r="E649" s="71"/>
      <c r="F649" s="71"/>
      <c r="G649" s="71"/>
      <c r="H649" s="71"/>
      <c r="L649" s="71"/>
      <c r="N649" s="76"/>
    </row>
    <row r="650" spans="1:14" ht="12.75" customHeight="1" x14ac:dyDescent="0.25">
      <c r="A650" s="76"/>
      <c r="B650" s="76"/>
      <c r="C650" s="71"/>
      <c r="D650" s="71"/>
      <c r="E650" s="71"/>
      <c r="F650" s="71"/>
      <c r="G650" s="71"/>
      <c r="H650" s="71"/>
      <c r="L650" s="71"/>
      <c r="N650" s="76"/>
    </row>
    <row r="651" spans="1:14" ht="12.75" customHeight="1" x14ac:dyDescent="0.25">
      <c r="A651" s="76"/>
      <c r="B651" s="76"/>
      <c r="C651" s="71"/>
      <c r="D651" s="71"/>
      <c r="E651" s="71"/>
      <c r="F651" s="71"/>
      <c r="G651" s="71"/>
      <c r="H651" s="71"/>
      <c r="L651" s="71"/>
      <c r="N651" s="76"/>
    </row>
    <row r="652" spans="1:14" ht="12.75" customHeight="1" x14ac:dyDescent="0.25">
      <c r="A652" s="76"/>
      <c r="B652" s="76"/>
      <c r="C652" s="71"/>
      <c r="D652" s="71"/>
      <c r="E652" s="71"/>
      <c r="F652" s="71"/>
      <c r="G652" s="71"/>
      <c r="H652" s="71"/>
      <c r="L652" s="71"/>
      <c r="N652" s="76"/>
    </row>
    <row r="653" spans="1:14" ht="12.75" customHeight="1" x14ac:dyDescent="0.25">
      <c r="A653" s="76"/>
      <c r="B653" s="76"/>
      <c r="C653" s="71"/>
      <c r="D653" s="71"/>
      <c r="E653" s="71"/>
      <c r="F653" s="71"/>
      <c r="G653" s="71"/>
      <c r="H653" s="71"/>
      <c r="L653" s="71"/>
      <c r="N653" s="76"/>
    </row>
    <row r="654" spans="1:14" ht="12.75" customHeight="1" x14ac:dyDescent="0.25">
      <c r="A654" s="76"/>
      <c r="B654" s="76"/>
      <c r="C654" s="71"/>
      <c r="D654" s="71"/>
      <c r="E654" s="71"/>
      <c r="F654" s="71"/>
      <c r="G654" s="71"/>
      <c r="H654" s="71"/>
      <c r="L654" s="71"/>
      <c r="N654" s="76"/>
    </row>
    <row r="655" spans="1:14" ht="12.75" customHeight="1" x14ac:dyDescent="0.25">
      <c r="A655" s="76"/>
      <c r="B655" s="76"/>
      <c r="C655" s="71"/>
      <c r="D655" s="71"/>
      <c r="E655" s="71"/>
      <c r="F655" s="71"/>
      <c r="G655" s="71"/>
      <c r="H655" s="71"/>
      <c r="L655" s="71"/>
      <c r="N655" s="76"/>
    </row>
    <row r="656" spans="1:14" ht="12.75" customHeight="1" x14ac:dyDescent="0.25">
      <c r="A656" s="76"/>
      <c r="B656" s="76"/>
      <c r="C656" s="71"/>
      <c r="D656" s="71"/>
      <c r="E656" s="71"/>
      <c r="F656" s="71"/>
      <c r="G656" s="71"/>
      <c r="H656" s="71"/>
      <c r="L656" s="71"/>
      <c r="N656" s="76"/>
    </row>
    <row r="657" spans="1:14" ht="12.75" customHeight="1" x14ac:dyDescent="0.25">
      <c r="A657" s="76"/>
      <c r="B657" s="76"/>
      <c r="C657" s="71"/>
      <c r="D657" s="71"/>
      <c r="E657" s="71"/>
      <c r="F657" s="71"/>
      <c r="G657" s="71"/>
      <c r="H657" s="71"/>
      <c r="L657" s="71"/>
      <c r="N657" s="76"/>
    </row>
    <row r="658" spans="1:14" ht="12.75" customHeight="1" x14ac:dyDescent="0.25">
      <c r="A658" s="76"/>
      <c r="B658" s="76"/>
      <c r="C658" s="71"/>
      <c r="D658" s="71"/>
      <c r="E658" s="71"/>
      <c r="F658" s="71"/>
      <c r="G658" s="71"/>
      <c r="H658" s="71"/>
      <c r="L658" s="71"/>
      <c r="N658" s="76"/>
    </row>
    <row r="659" spans="1:14" ht="12.75" customHeight="1" x14ac:dyDescent="0.25">
      <c r="A659" s="76"/>
      <c r="B659" s="76"/>
      <c r="C659" s="71"/>
      <c r="D659" s="71"/>
      <c r="E659" s="71"/>
      <c r="F659" s="71"/>
      <c r="G659" s="71"/>
      <c r="H659" s="71"/>
      <c r="L659" s="71"/>
      <c r="N659" s="76"/>
    </row>
    <row r="660" spans="1:14" ht="12.75" customHeight="1" x14ac:dyDescent="0.25">
      <c r="A660" s="76"/>
      <c r="B660" s="76"/>
      <c r="C660" s="71"/>
      <c r="D660" s="71"/>
      <c r="E660" s="71"/>
      <c r="F660" s="71"/>
      <c r="G660" s="71"/>
      <c r="H660" s="71"/>
      <c r="L660" s="71"/>
      <c r="N660" s="76"/>
    </row>
    <row r="661" spans="1:14" ht="12.75" customHeight="1" x14ac:dyDescent="0.25">
      <c r="A661" s="76"/>
      <c r="B661" s="76"/>
      <c r="C661" s="71"/>
      <c r="D661" s="71"/>
      <c r="E661" s="71"/>
      <c r="F661" s="71"/>
      <c r="G661" s="71"/>
      <c r="H661" s="71"/>
      <c r="L661" s="71"/>
      <c r="N661" s="76"/>
    </row>
    <row r="662" spans="1:14" ht="12.75" customHeight="1" x14ac:dyDescent="0.25">
      <c r="A662" s="76"/>
      <c r="B662" s="76"/>
      <c r="C662" s="71"/>
      <c r="D662" s="71"/>
      <c r="E662" s="71"/>
      <c r="F662" s="71"/>
      <c r="G662" s="71"/>
      <c r="H662" s="71"/>
      <c r="L662" s="71"/>
      <c r="N662" s="76"/>
    </row>
    <row r="663" spans="1:14" ht="12.75" customHeight="1" x14ac:dyDescent="0.25">
      <c r="A663" s="76"/>
      <c r="B663" s="76"/>
      <c r="C663" s="71"/>
      <c r="D663" s="71"/>
      <c r="E663" s="71"/>
      <c r="F663" s="71"/>
      <c r="G663" s="71"/>
      <c r="H663" s="71"/>
      <c r="L663" s="71"/>
      <c r="N663" s="76"/>
    </row>
    <row r="664" spans="1:14" ht="12.75" customHeight="1" x14ac:dyDescent="0.25">
      <c r="A664" s="76"/>
      <c r="B664" s="76"/>
      <c r="C664" s="71"/>
      <c r="D664" s="71"/>
      <c r="E664" s="71"/>
      <c r="F664" s="71"/>
      <c r="G664" s="71"/>
      <c r="H664" s="71"/>
      <c r="L664" s="71"/>
      <c r="N664" s="76"/>
    </row>
    <row r="665" spans="1:14" ht="12.75" customHeight="1" x14ac:dyDescent="0.25">
      <c r="A665" s="76"/>
      <c r="B665" s="76"/>
      <c r="C665" s="71"/>
      <c r="D665" s="71"/>
      <c r="E665" s="71"/>
      <c r="F665" s="71"/>
      <c r="G665" s="71"/>
      <c r="H665" s="71"/>
      <c r="L665" s="71"/>
      <c r="N665" s="76"/>
    </row>
    <row r="666" spans="1:14" ht="12.75" customHeight="1" x14ac:dyDescent="0.25">
      <c r="A666" s="76"/>
      <c r="B666" s="76"/>
      <c r="C666" s="71"/>
      <c r="D666" s="71"/>
      <c r="E666" s="71"/>
      <c r="F666" s="71"/>
      <c r="G666" s="71"/>
      <c r="H666" s="71"/>
      <c r="L666" s="71"/>
      <c r="N666" s="76"/>
    </row>
    <row r="667" spans="1:14" ht="12.75" customHeight="1" x14ac:dyDescent="0.25">
      <c r="A667" s="76"/>
      <c r="B667" s="76"/>
      <c r="C667" s="71"/>
      <c r="D667" s="71"/>
      <c r="E667" s="71"/>
      <c r="F667" s="71"/>
      <c r="G667" s="71"/>
      <c r="H667" s="71"/>
      <c r="L667" s="71"/>
      <c r="N667" s="76"/>
    </row>
    <row r="668" spans="1:14" ht="12.75" customHeight="1" x14ac:dyDescent="0.25">
      <c r="A668" s="76"/>
      <c r="B668" s="76"/>
      <c r="C668" s="71"/>
      <c r="D668" s="71"/>
      <c r="E668" s="71"/>
      <c r="F668" s="71"/>
      <c r="G668" s="71"/>
      <c r="H668" s="71"/>
      <c r="L668" s="71"/>
      <c r="N668" s="76"/>
    </row>
    <row r="669" spans="1:14" ht="12.75" customHeight="1" x14ac:dyDescent="0.25">
      <c r="A669" s="76"/>
      <c r="B669" s="76"/>
      <c r="C669" s="71"/>
      <c r="D669" s="71"/>
      <c r="E669" s="71"/>
      <c r="F669" s="71"/>
      <c r="G669" s="71"/>
      <c r="H669" s="71"/>
      <c r="L669" s="71"/>
      <c r="N669" s="76"/>
    </row>
    <row r="670" spans="1:14" ht="12.75" customHeight="1" x14ac:dyDescent="0.25">
      <c r="A670" s="76"/>
      <c r="B670" s="76"/>
      <c r="C670" s="71"/>
      <c r="D670" s="71"/>
      <c r="E670" s="71"/>
      <c r="F670" s="71"/>
      <c r="G670" s="71"/>
      <c r="H670" s="71"/>
      <c r="L670" s="71"/>
      <c r="N670" s="76"/>
    </row>
    <row r="671" spans="1:14" ht="12.75" customHeight="1" x14ac:dyDescent="0.25">
      <c r="A671" s="76"/>
      <c r="B671" s="76"/>
      <c r="C671" s="71"/>
      <c r="D671" s="71"/>
      <c r="E671" s="71"/>
      <c r="F671" s="71"/>
      <c r="G671" s="71"/>
      <c r="H671" s="71"/>
      <c r="L671" s="71"/>
      <c r="N671" s="76"/>
    </row>
    <row r="672" spans="1:14" ht="12.75" customHeight="1" x14ac:dyDescent="0.25">
      <c r="A672" s="76"/>
      <c r="B672" s="76"/>
      <c r="C672" s="71"/>
      <c r="D672" s="71"/>
      <c r="E672" s="71"/>
      <c r="F672" s="71"/>
      <c r="G672" s="71"/>
      <c r="H672" s="71"/>
      <c r="L672" s="71"/>
      <c r="N672" s="76"/>
    </row>
    <row r="673" spans="1:14" ht="12.75" customHeight="1" x14ac:dyDescent="0.25">
      <c r="A673" s="76"/>
      <c r="B673" s="76"/>
      <c r="C673" s="71"/>
      <c r="D673" s="71"/>
      <c r="E673" s="71"/>
      <c r="F673" s="71"/>
      <c r="G673" s="71"/>
      <c r="H673" s="71"/>
      <c r="L673" s="71"/>
      <c r="N673" s="76"/>
    </row>
    <row r="674" spans="1:14" ht="12.75" customHeight="1" x14ac:dyDescent="0.25">
      <c r="A674" s="76"/>
      <c r="B674" s="76"/>
      <c r="C674" s="71"/>
      <c r="D674" s="71"/>
      <c r="E674" s="71"/>
      <c r="F674" s="71"/>
      <c r="G674" s="71"/>
      <c r="H674" s="71"/>
      <c r="L674" s="71"/>
      <c r="N674" s="76"/>
    </row>
    <row r="675" spans="1:14" ht="12.75" customHeight="1" x14ac:dyDescent="0.25">
      <c r="A675" s="76"/>
      <c r="B675" s="76"/>
      <c r="C675" s="71"/>
      <c r="D675" s="71"/>
      <c r="E675" s="71"/>
      <c r="F675" s="71"/>
      <c r="G675" s="71"/>
      <c r="H675" s="71"/>
      <c r="L675" s="71"/>
      <c r="N675" s="76"/>
    </row>
    <row r="676" spans="1:14" ht="12.75" customHeight="1" x14ac:dyDescent="0.25">
      <c r="A676" s="76"/>
      <c r="B676" s="76"/>
      <c r="C676" s="71"/>
      <c r="D676" s="71"/>
      <c r="E676" s="71"/>
      <c r="F676" s="71"/>
      <c r="G676" s="71"/>
      <c r="H676" s="71"/>
      <c r="L676" s="71"/>
      <c r="N676" s="76"/>
    </row>
    <row r="677" spans="1:14" ht="12.75" customHeight="1" x14ac:dyDescent="0.25">
      <c r="A677" s="76"/>
      <c r="B677" s="76"/>
      <c r="C677" s="71"/>
      <c r="D677" s="71"/>
      <c r="E677" s="71"/>
      <c r="F677" s="71"/>
      <c r="G677" s="71"/>
      <c r="H677" s="71"/>
      <c r="L677" s="71"/>
      <c r="N677" s="76"/>
    </row>
    <row r="678" spans="1:14" ht="12.75" customHeight="1" x14ac:dyDescent="0.25">
      <c r="A678" s="76"/>
      <c r="B678" s="76"/>
      <c r="C678" s="71"/>
      <c r="D678" s="71"/>
      <c r="E678" s="71"/>
      <c r="F678" s="71"/>
      <c r="G678" s="71"/>
      <c r="H678" s="71"/>
      <c r="L678" s="71"/>
      <c r="N678" s="76"/>
    </row>
    <row r="679" spans="1:14" ht="12.75" customHeight="1" x14ac:dyDescent="0.25">
      <c r="A679" s="76"/>
      <c r="B679" s="76"/>
      <c r="C679" s="71"/>
      <c r="D679" s="71"/>
      <c r="E679" s="71"/>
      <c r="F679" s="71"/>
      <c r="G679" s="71"/>
      <c r="H679" s="71"/>
      <c r="L679" s="71"/>
      <c r="N679" s="76"/>
    </row>
    <row r="680" spans="1:14" ht="12.75" customHeight="1" x14ac:dyDescent="0.25">
      <c r="A680" s="76"/>
      <c r="B680" s="76"/>
      <c r="C680" s="71"/>
      <c r="D680" s="71"/>
      <c r="E680" s="71"/>
      <c r="F680" s="71"/>
      <c r="G680" s="71"/>
      <c r="H680" s="71"/>
      <c r="L680" s="71"/>
      <c r="N680" s="76"/>
    </row>
    <row r="681" spans="1:14" ht="12.75" customHeight="1" x14ac:dyDescent="0.25">
      <c r="A681" s="76"/>
      <c r="B681" s="76"/>
      <c r="C681" s="71"/>
      <c r="D681" s="71"/>
      <c r="E681" s="71"/>
      <c r="F681" s="71"/>
      <c r="G681" s="71"/>
      <c r="H681" s="71"/>
      <c r="L681" s="71"/>
      <c r="N681" s="76"/>
    </row>
    <row r="682" spans="1:14" ht="12.75" customHeight="1" x14ac:dyDescent="0.25">
      <c r="A682" s="76"/>
      <c r="B682" s="76"/>
      <c r="C682" s="71"/>
      <c r="D682" s="71"/>
      <c r="E682" s="71"/>
      <c r="F682" s="71"/>
      <c r="G682" s="71"/>
      <c r="H682" s="71"/>
      <c r="L682" s="71"/>
      <c r="N682" s="76"/>
    </row>
    <row r="683" spans="1:14" ht="12.75" customHeight="1" x14ac:dyDescent="0.25">
      <c r="A683" s="76"/>
      <c r="B683" s="76"/>
      <c r="C683" s="71"/>
      <c r="D683" s="71"/>
      <c r="E683" s="71"/>
      <c r="F683" s="71"/>
      <c r="G683" s="71"/>
      <c r="H683" s="71"/>
      <c r="L683" s="71"/>
      <c r="N683" s="76"/>
    </row>
    <row r="684" spans="1:14" ht="12.75" customHeight="1" x14ac:dyDescent="0.25">
      <c r="A684" s="76"/>
      <c r="B684" s="76"/>
      <c r="C684" s="71"/>
      <c r="D684" s="71"/>
      <c r="E684" s="71"/>
      <c r="F684" s="71"/>
      <c r="G684" s="71"/>
      <c r="H684" s="71"/>
      <c r="L684" s="71"/>
      <c r="N684" s="76"/>
    </row>
    <row r="685" spans="1:14" ht="12.75" customHeight="1" x14ac:dyDescent="0.25">
      <c r="A685" s="76"/>
      <c r="B685" s="76"/>
      <c r="C685" s="71"/>
      <c r="D685" s="71"/>
      <c r="E685" s="71"/>
      <c r="F685" s="71"/>
      <c r="G685" s="71"/>
      <c r="H685" s="71"/>
      <c r="L685" s="71"/>
      <c r="N685" s="76"/>
    </row>
    <row r="686" spans="1:14" ht="12.75" customHeight="1" x14ac:dyDescent="0.25">
      <c r="A686" s="76"/>
      <c r="B686" s="76"/>
      <c r="C686" s="71"/>
      <c r="D686" s="71"/>
      <c r="E686" s="71"/>
      <c r="F686" s="71"/>
      <c r="G686" s="71"/>
      <c r="H686" s="71"/>
      <c r="L686" s="71"/>
      <c r="N686" s="76"/>
    </row>
    <row r="687" spans="1:14" ht="12.75" customHeight="1" x14ac:dyDescent="0.25">
      <c r="A687" s="76"/>
      <c r="B687" s="76"/>
      <c r="C687" s="71"/>
      <c r="D687" s="71"/>
      <c r="E687" s="71"/>
      <c r="F687" s="71"/>
      <c r="G687" s="71"/>
      <c r="H687" s="71"/>
      <c r="L687" s="71"/>
      <c r="N687" s="76"/>
    </row>
    <row r="688" spans="1:14" ht="12.75" customHeight="1" x14ac:dyDescent="0.25">
      <c r="A688" s="76"/>
      <c r="B688" s="76"/>
      <c r="C688" s="71"/>
      <c r="D688" s="71"/>
      <c r="E688" s="71"/>
      <c r="F688" s="71"/>
      <c r="G688" s="71"/>
      <c r="H688" s="71"/>
      <c r="L688" s="71"/>
      <c r="N688" s="76"/>
    </row>
    <row r="689" spans="1:14" ht="12.75" customHeight="1" x14ac:dyDescent="0.25">
      <c r="A689" s="76"/>
      <c r="B689" s="76"/>
      <c r="C689" s="71"/>
      <c r="D689" s="71"/>
      <c r="E689" s="71"/>
      <c r="F689" s="71"/>
      <c r="G689" s="71"/>
      <c r="H689" s="71"/>
      <c r="L689" s="71"/>
      <c r="N689" s="76"/>
    </row>
    <row r="690" spans="1:14" ht="12.75" customHeight="1" x14ac:dyDescent="0.25">
      <c r="A690" s="76"/>
      <c r="B690" s="76"/>
      <c r="C690" s="71"/>
      <c r="D690" s="71"/>
      <c r="E690" s="71"/>
      <c r="F690" s="71"/>
      <c r="G690" s="71"/>
      <c r="H690" s="71"/>
      <c r="L690" s="71"/>
      <c r="N690" s="76"/>
    </row>
    <row r="691" spans="1:14" ht="12.75" customHeight="1" x14ac:dyDescent="0.25">
      <c r="A691" s="76"/>
      <c r="B691" s="76"/>
      <c r="C691" s="71"/>
      <c r="D691" s="71"/>
      <c r="E691" s="71"/>
      <c r="F691" s="71"/>
      <c r="G691" s="71"/>
      <c r="H691" s="71"/>
      <c r="L691" s="71"/>
      <c r="N691" s="76"/>
    </row>
    <row r="692" spans="1:14" ht="12.75" customHeight="1" x14ac:dyDescent="0.25">
      <c r="A692" s="76"/>
      <c r="B692" s="76"/>
      <c r="C692" s="71"/>
      <c r="D692" s="71"/>
      <c r="E692" s="71"/>
      <c r="F692" s="71"/>
      <c r="G692" s="71"/>
      <c r="H692" s="71"/>
      <c r="L692" s="71"/>
      <c r="N692" s="76"/>
    </row>
    <row r="693" spans="1:14" ht="12.75" customHeight="1" x14ac:dyDescent="0.25">
      <c r="A693" s="76"/>
      <c r="B693" s="76"/>
      <c r="C693" s="71"/>
      <c r="D693" s="71"/>
      <c r="E693" s="71"/>
      <c r="F693" s="71"/>
      <c r="G693" s="71"/>
      <c r="H693" s="71"/>
      <c r="L693" s="71"/>
      <c r="N693" s="76"/>
    </row>
    <row r="694" spans="1:14" ht="12.75" customHeight="1" x14ac:dyDescent="0.25">
      <c r="A694" s="76"/>
      <c r="B694" s="76"/>
      <c r="C694" s="71"/>
      <c r="D694" s="71"/>
      <c r="E694" s="71"/>
      <c r="F694" s="71"/>
      <c r="G694" s="71"/>
      <c r="H694" s="71"/>
      <c r="L694" s="71"/>
      <c r="N694" s="76"/>
    </row>
    <row r="695" spans="1:14" ht="12.75" customHeight="1" x14ac:dyDescent="0.25">
      <c r="A695" s="76"/>
      <c r="B695" s="76"/>
      <c r="C695" s="71"/>
      <c r="D695" s="71"/>
      <c r="E695" s="71"/>
      <c r="F695" s="71"/>
      <c r="G695" s="71"/>
      <c r="H695" s="71"/>
      <c r="L695" s="71"/>
      <c r="N695" s="76"/>
    </row>
    <row r="696" spans="1:14" ht="12.75" customHeight="1" x14ac:dyDescent="0.25">
      <c r="A696" s="76"/>
      <c r="B696" s="76"/>
      <c r="C696" s="71"/>
      <c r="D696" s="71"/>
      <c r="E696" s="71"/>
      <c r="F696" s="71"/>
      <c r="G696" s="71"/>
      <c r="H696" s="71"/>
      <c r="L696" s="71"/>
      <c r="N696" s="76"/>
    </row>
    <row r="697" spans="1:14" ht="12.75" customHeight="1" x14ac:dyDescent="0.25">
      <c r="A697" s="76"/>
      <c r="B697" s="76"/>
      <c r="C697" s="71"/>
      <c r="D697" s="71"/>
      <c r="E697" s="71"/>
      <c r="F697" s="71"/>
      <c r="G697" s="71"/>
      <c r="H697" s="71"/>
      <c r="L697" s="71"/>
      <c r="N697" s="76"/>
    </row>
    <row r="698" spans="1:14" ht="12.75" customHeight="1" x14ac:dyDescent="0.25">
      <c r="A698" s="76"/>
      <c r="B698" s="76"/>
      <c r="C698" s="71"/>
      <c r="D698" s="71"/>
      <c r="E698" s="71"/>
      <c r="F698" s="71"/>
      <c r="G698" s="71"/>
      <c r="H698" s="71"/>
      <c r="L698" s="71"/>
      <c r="N698" s="76"/>
    </row>
    <row r="699" spans="1:14" ht="12.75" customHeight="1" x14ac:dyDescent="0.25">
      <c r="A699" s="76"/>
      <c r="B699" s="76"/>
      <c r="C699" s="71"/>
      <c r="D699" s="71"/>
      <c r="E699" s="71"/>
      <c r="F699" s="71"/>
      <c r="G699" s="71"/>
      <c r="H699" s="71"/>
      <c r="L699" s="71"/>
      <c r="N699" s="76"/>
    </row>
    <row r="700" spans="1:14" ht="12.75" customHeight="1" x14ac:dyDescent="0.25">
      <c r="A700" s="76"/>
      <c r="B700" s="76"/>
      <c r="C700" s="71"/>
      <c r="D700" s="71"/>
      <c r="E700" s="71"/>
      <c r="F700" s="71"/>
      <c r="G700" s="71"/>
      <c r="H700" s="71"/>
      <c r="L700" s="71"/>
      <c r="N700" s="76"/>
    </row>
    <row r="701" spans="1:14" ht="12.75" customHeight="1" x14ac:dyDescent="0.25">
      <c r="A701" s="76"/>
      <c r="B701" s="76"/>
      <c r="C701" s="71"/>
      <c r="D701" s="71"/>
      <c r="E701" s="71"/>
      <c r="F701" s="71"/>
      <c r="G701" s="71"/>
      <c r="H701" s="71"/>
      <c r="L701" s="71"/>
      <c r="N701" s="76"/>
    </row>
    <row r="702" spans="1:14" ht="12.75" customHeight="1" x14ac:dyDescent="0.25">
      <c r="A702" s="76"/>
      <c r="B702" s="76"/>
      <c r="C702" s="71"/>
      <c r="D702" s="71"/>
      <c r="E702" s="71"/>
      <c r="F702" s="71"/>
      <c r="G702" s="71"/>
      <c r="H702" s="71"/>
      <c r="L702" s="71"/>
      <c r="N702" s="76"/>
    </row>
    <row r="703" spans="1:14" ht="12.75" customHeight="1" x14ac:dyDescent="0.25">
      <c r="A703" s="76"/>
      <c r="B703" s="76"/>
      <c r="C703" s="71"/>
      <c r="D703" s="71"/>
      <c r="E703" s="71"/>
      <c r="F703" s="71"/>
      <c r="G703" s="71"/>
      <c r="H703" s="71"/>
      <c r="L703" s="71"/>
      <c r="N703" s="76"/>
    </row>
    <row r="704" spans="1:14" ht="12.75" customHeight="1" x14ac:dyDescent="0.25">
      <c r="A704" s="76"/>
      <c r="B704" s="76"/>
      <c r="C704" s="71"/>
      <c r="D704" s="71"/>
      <c r="E704" s="71"/>
      <c r="F704" s="71"/>
      <c r="G704" s="71"/>
      <c r="H704" s="71"/>
      <c r="L704" s="71"/>
      <c r="N704" s="76"/>
    </row>
    <row r="705" spans="1:14" ht="12.75" customHeight="1" x14ac:dyDescent="0.25">
      <c r="A705" s="76"/>
      <c r="B705" s="76"/>
      <c r="C705" s="71"/>
      <c r="D705" s="71"/>
      <c r="E705" s="71"/>
      <c r="F705" s="71"/>
      <c r="G705" s="71"/>
      <c r="H705" s="71"/>
      <c r="L705" s="71"/>
      <c r="N705" s="76"/>
    </row>
    <row r="706" spans="1:14" ht="12.75" customHeight="1" x14ac:dyDescent="0.25">
      <c r="A706" s="76"/>
      <c r="B706" s="76"/>
      <c r="C706" s="71"/>
      <c r="D706" s="71"/>
      <c r="E706" s="71"/>
      <c r="F706" s="71"/>
      <c r="G706" s="71"/>
      <c r="H706" s="71"/>
      <c r="L706" s="71"/>
      <c r="N706" s="76"/>
    </row>
    <row r="707" spans="1:14" ht="12.75" customHeight="1" x14ac:dyDescent="0.25">
      <c r="A707" s="76"/>
      <c r="B707" s="76"/>
      <c r="C707" s="71"/>
      <c r="D707" s="71"/>
      <c r="E707" s="71"/>
      <c r="F707" s="71"/>
      <c r="G707" s="71"/>
      <c r="H707" s="71"/>
      <c r="L707" s="71"/>
      <c r="N707" s="76"/>
    </row>
    <row r="708" spans="1:14" ht="12.75" customHeight="1" x14ac:dyDescent="0.25">
      <c r="A708" s="76"/>
      <c r="B708" s="76"/>
      <c r="C708" s="71"/>
      <c r="D708" s="71"/>
      <c r="E708" s="71"/>
      <c r="F708" s="71"/>
      <c r="G708" s="71"/>
      <c r="H708" s="71"/>
      <c r="L708" s="71"/>
      <c r="N708" s="76"/>
    </row>
    <row r="709" spans="1:14" ht="12.75" customHeight="1" x14ac:dyDescent="0.25">
      <c r="A709" s="76"/>
      <c r="B709" s="76"/>
      <c r="C709" s="71"/>
      <c r="D709" s="71"/>
      <c r="E709" s="71"/>
      <c r="F709" s="71"/>
      <c r="G709" s="71"/>
      <c r="H709" s="71"/>
      <c r="L709" s="71"/>
      <c r="N709" s="76"/>
    </row>
    <row r="710" spans="1:14" ht="12.75" customHeight="1" x14ac:dyDescent="0.25">
      <c r="A710" s="76"/>
      <c r="B710" s="76"/>
      <c r="C710" s="71"/>
      <c r="D710" s="71"/>
      <c r="E710" s="71"/>
      <c r="F710" s="71"/>
      <c r="G710" s="71"/>
      <c r="H710" s="71"/>
      <c r="L710" s="71"/>
      <c r="N710" s="76"/>
    </row>
    <row r="711" spans="1:14" ht="12.75" customHeight="1" x14ac:dyDescent="0.25">
      <c r="A711" s="76"/>
      <c r="B711" s="76"/>
      <c r="C711" s="71"/>
      <c r="D711" s="71"/>
      <c r="E711" s="71"/>
      <c r="F711" s="71"/>
      <c r="G711" s="71"/>
      <c r="H711" s="71"/>
      <c r="L711" s="71"/>
      <c r="N711" s="76"/>
    </row>
    <row r="712" spans="1:14" ht="12.75" customHeight="1" x14ac:dyDescent="0.25">
      <c r="A712" s="76"/>
      <c r="B712" s="76"/>
      <c r="C712" s="71"/>
      <c r="D712" s="71"/>
      <c r="E712" s="71"/>
      <c r="F712" s="71"/>
      <c r="G712" s="71"/>
      <c r="H712" s="71"/>
      <c r="L712" s="71"/>
      <c r="N712" s="76"/>
    </row>
    <row r="713" spans="1:14" ht="12.75" customHeight="1" x14ac:dyDescent="0.25">
      <c r="A713" s="76"/>
      <c r="B713" s="76"/>
      <c r="C713" s="71"/>
      <c r="D713" s="71"/>
      <c r="E713" s="71"/>
      <c r="F713" s="71"/>
      <c r="G713" s="71"/>
      <c r="H713" s="71"/>
      <c r="L713" s="71"/>
      <c r="N713" s="76"/>
    </row>
    <row r="714" spans="1:14" ht="12.75" customHeight="1" x14ac:dyDescent="0.25">
      <c r="A714" s="76"/>
      <c r="B714" s="76"/>
      <c r="C714" s="71"/>
      <c r="D714" s="71"/>
      <c r="E714" s="71"/>
      <c r="F714" s="71"/>
      <c r="G714" s="71"/>
      <c r="H714" s="71"/>
      <c r="L714" s="71"/>
      <c r="N714" s="76"/>
    </row>
    <row r="715" spans="1:14" ht="12.75" customHeight="1" x14ac:dyDescent="0.25">
      <c r="A715" s="76"/>
      <c r="B715" s="76"/>
      <c r="C715" s="71"/>
      <c r="D715" s="71"/>
      <c r="E715" s="71"/>
      <c r="F715" s="71"/>
      <c r="G715" s="71"/>
      <c r="H715" s="71"/>
      <c r="L715" s="71"/>
      <c r="N715" s="76"/>
    </row>
    <row r="716" spans="1:14" ht="12.75" customHeight="1" x14ac:dyDescent="0.25">
      <c r="A716" s="76"/>
      <c r="B716" s="76"/>
      <c r="C716" s="71"/>
      <c r="D716" s="71"/>
      <c r="E716" s="71"/>
      <c r="F716" s="71"/>
      <c r="G716" s="71"/>
      <c r="H716" s="71"/>
      <c r="L716" s="71"/>
      <c r="N716" s="76"/>
    </row>
    <row r="717" spans="1:14" ht="12.75" customHeight="1" x14ac:dyDescent="0.25">
      <c r="A717" s="76"/>
      <c r="B717" s="76"/>
      <c r="C717" s="71"/>
      <c r="D717" s="71"/>
      <c r="E717" s="71"/>
      <c r="F717" s="71"/>
      <c r="G717" s="71"/>
      <c r="H717" s="71"/>
      <c r="L717" s="71"/>
      <c r="N717" s="76"/>
    </row>
    <row r="718" spans="1:14" ht="12.75" customHeight="1" x14ac:dyDescent="0.25">
      <c r="A718" s="76"/>
      <c r="B718" s="76"/>
      <c r="C718" s="71"/>
      <c r="D718" s="71"/>
      <c r="E718" s="71"/>
      <c r="F718" s="71"/>
      <c r="G718" s="71"/>
      <c r="H718" s="71"/>
      <c r="L718" s="71"/>
      <c r="N718" s="76"/>
    </row>
    <row r="719" spans="1:14" ht="12.75" customHeight="1" x14ac:dyDescent="0.25">
      <c r="A719" s="76"/>
      <c r="B719" s="76"/>
      <c r="C719" s="71"/>
      <c r="D719" s="71"/>
      <c r="E719" s="71"/>
      <c r="F719" s="71"/>
      <c r="G719" s="71"/>
      <c r="H719" s="71"/>
      <c r="L719" s="71"/>
      <c r="N719" s="76"/>
    </row>
    <row r="720" spans="1:14" ht="12.75" customHeight="1" x14ac:dyDescent="0.25">
      <c r="A720" s="76"/>
      <c r="B720" s="76"/>
      <c r="C720" s="71"/>
      <c r="D720" s="71"/>
      <c r="E720" s="71"/>
      <c r="F720" s="71"/>
      <c r="G720" s="71"/>
      <c r="H720" s="71"/>
      <c r="L720" s="71"/>
      <c r="N720" s="76"/>
    </row>
    <row r="721" spans="1:14" ht="12.75" customHeight="1" x14ac:dyDescent="0.25">
      <c r="A721" s="76"/>
      <c r="B721" s="76"/>
      <c r="C721" s="71"/>
      <c r="D721" s="71"/>
      <c r="E721" s="71"/>
      <c r="F721" s="71"/>
      <c r="G721" s="71"/>
      <c r="H721" s="71"/>
      <c r="L721" s="71"/>
      <c r="N721" s="76"/>
    </row>
    <row r="722" spans="1:14" ht="12.75" customHeight="1" x14ac:dyDescent="0.25">
      <c r="A722" s="76"/>
      <c r="B722" s="76"/>
      <c r="C722" s="71"/>
      <c r="D722" s="71"/>
      <c r="E722" s="71"/>
      <c r="F722" s="71"/>
      <c r="G722" s="71"/>
      <c r="H722" s="71"/>
      <c r="L722" s="71"/>
      <c r="N722" s="76"/>
    </row>
    <row r="723" spans="1:14" ht="12.75" customHeight="1" x14ac:dyDescent="0.25">
      <c r="A723" s="76"/>
      <c r="B723" s="76"/>
      <c r="C723" s="71"/>
      <c r="D723" s="71"/>
      <c r="E723" s="71"/>
      <c r="F723" s="71"/>
      <c r="G723" s="71"/>
      <c r="H723" s="71"/>
      <c r="L723" s="71"/>
      <c r="N723" s="76"/>
    </row>
    <row r="724" spans="1:14" ht="12.75" customHeight="1" x14ac:dyDescent="0.25">
      <c r="A724" s="76"/>
      <c r="B724" s="76"/>
      <c r="C724" s="71"/>
      <c r="D724" s="71"/>
      <c r="E724" s="71"/>
      <c r="F724" s="71"/>
      <c r="G724" s="71"/>
      <c r="H724" s="71"/>
      <c r="L724" s="71"/>
      <c r="N724" s="76"/>
    </row>
    <row r="725" spans="1:14" ht="12.75" customHeight="1" x14ac:dyDescent="0.25">
      <c r="A725" s="76"/>
      <c r="B725" s="76"/>
      <c r="C725" s="71"/>
      <c r="D725" s="71"/>
      <c r="E725" s="71"/>
      <c r="F725" s="71"/>
      <c r="G725" s="71"/>
      <c r="H725" s="71"/>
      <c r="L725" s="71"/>
      <c r="N725" s="76"/>
    </row>
    <row r="726" spans="1:14" ht="12.75" customHeight="1" x14ac:dyDescent="0.25">
      <c r="A726" s="76"/>
      <c r="B726" s="76"/>
      <c r="C726" s="71"/>
      <c r="D726" s="71"/>
      <c r="E726" s="71"/>
      <c r="F726" s="71"/>
      <c r="G726" s="71"/>
      <c r="H726" s="71"/>
      <c r="L726" s="71"/>
      <c r="N726" s="76"/>
    </row>
    <row r="727" spans="1:14" ht="12.75" customHeight="1" x14ac:dyDescent="0.25">
      <c r="A727" s="76"/>
      <c r="B727" s="76"/>
      <c r="C727" s="71"/>
      <c r="D727" s="71"/>
      <c r="E727" s="71"/>
      <c r="F727" s="71"/>
      <c r="G727" s="71"/>
      <c r="H727" s="71"/>
      <c r="L727" s="71"/>
      <c r="N727" s="76"/>
    </row>
    <row r="728" spans="1:14" ht="12.75" customHeight="1" x14ac:dyDescent="0.25">
      <c r="A728" s="76"/>
      <c r="B728" s="76"/>
      <c r="C728" s="71"/>
      <c r="D728" s="71"/>
      <c r="E728" s="71"/>
      <c r="F728" s="71"/>
      <c r="G728" s="71"/>
      <c r="H728" s="71"/>
      <c r="L728" s="71"/>
      <c r="N728" s="76"/>
    </row>
    <row r="729" spans="1:14" ht="12.75" customHeight="1" x14ac:dyDescent="0.25">
      <c r="A729" s="76"/>
      <c r="B729" s="76"/>
      <c r="C729" s="71"/>
      <c r="D729" s="71"/>
      <c r="E729" s="71"/>
      <c r="F729" s="71"/>
      <c r="G729" s="71"/>
      <c r="H729" s="71"/>
      <c r="L729" s="71"/>
      <c r="N729" s="76"/>
    </row>
    <row r="730" spans="1:14" ht="12.75" customHeight="1" x14ac:dyDescent="0.25">
      <c r="A730" s="76"/>
      <c r="B730" s="76"/>
      <c r="C730" s="71"/>
      <c r="D730" s="71"/>
      <c r="E730" s="71"/>
      <c r="F730" s="71"/>
      <c r="G730" s="71"/>
      <c r="H730" s="71"/>
      <c r="L730" s="71"/>
      <c r="N730" s="76"/>
    </row>
    <row r="731" spans="1:14" ht="12.75" customHeight="1" x14ac:dyDescent="0.25">
      <c r="A731" s="76"/>
      <c r="B731" s="76"/>
      <c r="C731" s="71"/>
      <c r="D731" s="71"/>
      <c r="E731" s="71"/>
      <c r="F731" s="71"/>
      <c r="G731" s="71"/>
      <c r="H731" s="71"/>
      <c r="L731" s="71"/>
      <c r="N731" s="76"/>
    </row>
    <row r="732" spans="1:14" ht="12.75" customHeight="1" x14ac:dyDescent="0.25">
      <c r="A732" s="76"/>
      <c r="B732" s="76"/>
      <c r="C732" s="71"/>
      <c r="D732" s="71"/>
      <c r="E732" s="71"/>
      <c r="F732" s="71"/>
      <c r="G732" s="71"/>
      <c r="H732" s="71"/>
      <c r="L732" s="71"/>
      <c r="N732" s="76"/>
    </row>
    <row r="733" spans="1:14" ht="12.75" customHeight="1" x14ac:dyDescent="0.25">
      <c r="A733" s="76"/>
      <c r="B733" s="76"/>
      <c r="C733" s="71"/>
      <c r="D733" s="71"/>
      <c r="E733" s="71"/>
      <c r="F733" s="71"/>
      <c r="G733" s="71"/>
      <c r="H733" s="71"/>
      <c r="L733" s="71"/>
      <c r="N733" s="76"/>
    </row>
    <row r="734" spans="1:14" ht="12.75" customHeight="1" x14ac:dyDescent="0.25">
      <c r="A734" s="76"/>
      <c r="B734" s="76"/>
      <c r="C734" s="71"/>
      <c r="D734" s="71"/>
      <c r="E734" s="71"/>
      <c r="F734" s="71"/>
      <c r="G734" s="71"/>
      <c r="H734" s="71"/>
      <c r="L734" s="71"/>
      <c r="N734" s="76"/>
    </row>
    <row r="735" spans="1:14" ht="12.75" customHeight="1" x14ac:dyDescent="0.25">
      <c r="A735" s="76"/>
      <c r="B735" s="76"/>
      <c r="C735" s="71"/>
      <c r="D735" s="71"/>
      <c r="E735" s="71"/>
      <c r="F735" s="71"/>
      <c r="G735" s="71"/>
      <c r="H735" s="71"/>
      <c r="L735" s="71"/>
      <c r="N735" s="76"/>
    </row>
    <row r="736" spans="1:14" ht="12.75" customHeight="1" x14ac:dyDescent="0.25">
      <c r="A736" s="76"/>
      <c r="B736" s="76"/>
      <c r="C736" s="71"/>
      <c r="D736" s="71"/>
      <c r="E736" s="71"/>
      <c r="F736" s="71"/>
      <c r="G736" s="71"/>
      <c r="H736" s="71"/>
      <c r="L736" s="71"/>
      <c r="N736" s="76"/>
    </row>
    <row r="737" spans="1:14" ht="12.75" customHeight="1" x14ac:dyDescent="0.25">
      <c r="A737" s="76"/>
      <c r="B737" s="76"/>
      <c r="C737" s="71"/>
      <c r="D737" s="71"/>
      <c r="E737" s="71"/>
      <c r="F737" s="71"/>
      <c r="G737" s="71"/>
      <c r="H737" s="71"/>
      <c r="L737" s="71"/>
      <c r="N737" s="76"/>
    </row>
    <row r="738" spans="1:14" ht="12.75" customHeight="1" x14ac:dyDescent="0.25">
      <c r="A738" s="76"/>
      <c r="B738" s="76"/>
      <c r="C738" s="71"/>
      <c r="D738" s="71"/>
      <c r="E738" s="71"/>
      <c r="F738" s="71"/>
      <c r="G738" s="71"/>
      <c r="H738" s="71"/>
      <c r="L738" s="71"/>
      <c r="N738" s="76"/>
    </row>
    <row r="739" spans="1:14" ht="12.75" customHeight="1" x14ac:dyDescent="0.25">
      <c r="A739" s="76"/>
      <c r="B739" s="76"/>
      <c r="C739" s="71"/>
      <c r="D739" s="71"/>
      <c r="E739" s="71"/>
      <c r="F739" s="71"/>
      <c r="G739" s="71"/>
      <c r="H739" s="71"/>
      <c r="L739" s="71"/>
      <c r="N739" s="76"/>
    </row>
    <row r="740" spans="1:14" ht="12.75" customHeight="1" x14ac:dyDescent="0.25">
      <c r="A740" s="76"/>
      <c r="B740" s="76"/>
      <c r="C740" s="71"/>
      <c r="D740" s="71"/>
      <c r="E740" s="71"/>
      <c r="F740" s="71"/>
      <c r="G740" s="71"/>
      <c r="H740" s="71"/>
      <c r="L740" s="71"/>
      <c r="N740" s="76"/>
    </row>
    <row r="741" spans="1:14" ht="12.75" customHeight="1" x14ac:dyDescent="0.25">
      <c r="A741" s="76"/>
      <c r="B741" s="76"/>
      <c r="C741" s="71"/>
      <c r="D741" s="71"/>
      <c r="E741" s="71"/>
      <c r="F741" s="71"/>
      <c r="G741" s="71"/>
      <c r="H741" s="71"/>
      <c r="L741" s="71"/>
      <c r="N741" s="76"/>
    </row>
    <row r="742" spans="1:14" ht="12.75" customHeight="1" x14ac:dyDescent="0.25">
      <c r="A742" s="76"/>
      <c r="B742" s="76"/>
      <c r="C742" s="71"/>
      <c r="D742" s="71"/>
      <c r="E742" s="71"/>
      <c r="F742" s="71"/>
      <c r="G742" s="71"/>
      <c r="H742" s="71"/>
      <c r="L742" s="71"/>
      <c r="N742" s="76"/>
    </row>
    <row r="743" spans="1:14" ht="12.75" customHeight="1" x14ac:dyDescent="0.25">
      <c r="A743" s="76"/>
      <c r="B743" s="76"/>
      <c r="C743" s="71"/>
      <c r="D743" s="71"/>
      <c r="E743" s="71"/>
      <c r="F743" s="71"/>
      <c r="G743" s="71"/>
      <c r="H743" s="71"/>
      <c r="L743" s="71"/>
      <c r="N743" s="76"/>
    </row>
    <row r="744" spans="1:14" ht="12.75" customHeight="1" x14ac:dyDescent="0.25">
      <c r="A744" s="76"/>
      <c r="B744" s="76"/>
      <c r="C744" s="71"/>
      <c r="D744" s="71"/>
      <c r="E744" s="71"/>
      <c r="F744" s="71"/>
      <c r="G744" s="71"/>
      <c r="H744" s="71"/>
      <c r="L744" s="71"/>
      <c r="N744" s="76"/>
    </row>
    <row r="745" spans="1:14" ht="12.75" customHeight="1" x14ac:dyDescent="0.25">
      <c r="A745" s="76"/>
      <c r="B745" s="76"/>
      <c r="C745" s="71"/>
      <c r="D745" s="71"/>
      <c r="E745" s="71"/>
      <c r="F745" s="71"/>
      <c r="G745" s="71"/>
      <c r="H745" s="71"/>
      <c r="L745" s="71"/>
      <c r="N745" s="76"/>
    </row>
    <row r="746" spans="1:14" ht="12.75" customHeight="1" x14ac:dyDescent="0.25">
      <c r="A746" s="76"/>
      <c r="B746" s="76"/>
      <c r="C746" s="71"/>
      <c r="D746" s="71"/>
      <c r="E746" s="71"/>
      <c r="F746" s="71"/>
      <c r="G746" s="71"/>
      <c r="H746" s="71"/>
      <c r="L746" s="71"/>
      <c r="N746" s="76"/>
    </row>
    <row r="747" spans="1:14" ht="12.75" customHeight="1" x14ac:dyDescent="0.25">
      <c r="A747" s="76"/>
      <c r="B747" s="76"/>
      <c r="C747" s="71"/>
      <c r="D747" s="71"/>
      <c r="E747" s="71"/>
      <c r="F747" s="71"/>
      <c r="G747" s="71"/>
      <c r="H747" s="71"/>
      <c r="L747" s="71"/>
      <c r="N747" s="76"/>
    </row>
    <row r="748" spans="1:14" ht="12.75" customHeight="1" x14ac:dyDescent="0.25">
      <c r="A748" s="76"/>
      <c r="B748" s="76"/>
      <c r="C748" s="71"/>
      <c r="D748" s="71"/>
      <c r="E748" s="71"/>
      <c r="F748" s="71"/>
      <c r="G748" s="71"/>
      <c r="H748" s="71"/>
      <c r="L748" s="71"/>
      <c r="N748" s="76"/>
    </row>
    <row r="749" spans="1:14" ht="12.75" customHeight="1" x14ac:dyDescent="0.25">
      <c r="A749" s="76"/>
      <c r="B749" s="76"/>
      <c r="C749" s="71"/>
      <c r="D749" s="71"/>
      <c r="E749" s="71"/>
      <c r="F749" s="71"/>
      <c r="G749" s="71"/>
      <c r="H749" s="71"/>
      <c r="L749" s="71"/>
      <c r="N749" s="76"/>
    </row>
    <row r="750" spans="1:14" ht="12.75" customHeight="1" x14ac:dyDescent="0.25">
      <c r="A750" s="76"/>
      <c r="B750" s="76"/>
      <c r="C750" s="71"/>
      <c r="D750" s="71"/>
      <c r="E750" s="71"/>
      <c r="F750" s="71"/>
      <c r="G750" s="71"/>
      <c r="H750" s="71"/>
      <c r="L750" s="71"/>
      <c r="N750" s="76"/>
    </row>
    <row r="751" spans="1:14" ht="12.75" customHeight="1" x14ac:dyDescent="0.25">
      <c r="A751" s="76"/>
      <c r="B751" s="76"/>
      <c r="C751" s="71"/>
      <c r="D751" s="71"/>
      <c r="E751" s="71"/>
      <c r="F751" s="71"/>
      <c r="G751" s="71"/>
      <c r="H751" s="71"/>
      <c r="L751" s="71"/>
      <c r="N751" s="76"/>
    </row>
    <row r="752" spans="1:14" ht="12.75" customHeight="1" x14ac:dyDescent="0.25">
      <c r="A752" s="76"/>
      <c r="B752" s="76"/>
      <c r="C752" s="71"/>
      <c r="D752" s="71"/>
      <c r="E752" s="71"/>
      <c r="F752" s="71"/>
      <c r="G752" s="71"/>
      <c r="H752" s="71"/>
      <c r="L752" s="71"/>
      <c r="N752" s="76"/>
    </row>
    <row r="753" spans="1:14" ht="12.75" customHeight="1" x14ac:dyDescent="0.25">
      <c r="A753" s="76"/>
      <c r="B753" s="76"/>
      <c r="C753" s="71"/>
      <c r="D753" s="71"/>
      <c r="E753" s="71"/>
      <c r="F753" s="71"/>
      <c r="G753" s="71"/>
      <c r="H753" s="71"/>
      <c r="L753" s="71"/>
      <c r="N753" s="76"/>
    </row>
    <row r="754" spans="1:14" ht="12.75" customHeight="1" x14ac:dyDescent="0.25">
      <c r="A754" s="76"/>
      <c r="B754" s="76"/>
      <c r="C754" s="71"/>
      <c r="D754" s="71"/>
      <c r="E754" s="71"/>
      <c r="F754" s="71"/>
      <c r="G754" s="71"/>
      <c r="H754" s="71"/>
      <c r="L754" s="71"/>
      <c r="N754" s="76"/>
    </row>
    <row r="755" spans="1:14" ht="12.75" customHeight="1" x14ac:dyDescent="0.25">
      <c r="A755" s="76"/>
      <c r="B755" s="76"/>
      <c r="C755" s="71"/>
      <c r="D755" s="71"/>
      <c r="E755" s="71"/>
      <c r="F755" s="71"/>
      <c r="G755" s="71"/>
      <c r="H755" s="71"/>
      <c r="L755" s="71"/>
      <c r="N755" s="76"/>
    </row>
    <row r="756" spans="1:14" ht="12.75" customHeight="1" x14ac:dyDescent="0.25">
      <c r="A756" s="76"/>
      <c r="B756" s="76"/>
      <c r="C756" s="71"/>
      <c r="D756" s="71"/>
      <c r="E756" s="71"/>
      <c r="F756" s="71"/>
      <c r="G756" s="71"/>
      <c r="H756" s="71"/>
      <c r="L756" s="71"/>
      <c r="N756" s="76"/>
    </row>
    <row r="757" spans="1:14" ht="12.75" customHeight="1" x14ac:dyDescent="0.25">
      <c r="A757" s="76"/>
      <c r="B757" s="76"/>
      <c r="C757" s="71"/>
      <c r="D757" s="71"/>
      <c r="E757" s="71"/>
      <c r="F757" s="71"/>
      <c r="G757" s="71"/>
      <c r="H757" s="71"/>
      <c r="L757" s="71"/>
      <c r="N757" s="76"/>
    </row>
    <row r="758" spans="1:14" ht="12.75" customHeight="1" x14ac:dyDescent="0.25">
      <c r="A758" s="76"/>
      <c r="B758" s="76"/>
      <c r="C758" s="71"/>
      <c r="D758" s="71"/>
      <c r="E758" s="71"/>
      <c r="F758" s="71"/>
      <c r="G758" s="71"/>
      <c r="H758" s="71"/>
      <c r="L758" s="71"/>
      <c r="N758" s="76"/>
    </row>
    <row r="759" spans="1:14" ht="12.75" customHeight="1" x14ac:dyDescent="0.25">
      <c r="A759" s="76"/>
      <c r="B759" s="76"/>
      <c r="C759" s="71"/>
      <c r="D759" s="71"/>
      <c r="E759" s="71"/>
      <c r="F759" s="71"/>
      <c r="G759" s="71"/>
      <c r="H759" s="71"/>
      <c r="L759" s="71"/>
      <c r="N759" s="76"/>
    </row>
    <row r="760" spans="1:14" ht="12.75" customHeight="1" x14ac:dyDescent="0.25">
      <c r="A760" s="76"/>
      <c r="B760" s="76"/>
      <c r="C760" s="71"/>
      <c r="D760" s="71"/>
      <c r="E760" s="71"/>
      <c r="F760" s="71"/>
      <c r="G760" s="71"/>
      <c r="H760" s="71"/>
      <c r="L760" s="71"/>
      <c r="N760" s="76"/>
    </row>
    <row r="761" spans="1:14" ht="12.75" customHeight="1" x14ac:dyDescent="0.25">
      <c r="A761" s="76"/>
      <c r="B761" s="76"/>
      <c r="C761" s="71"/>
      <c r="D761" s="71"/>
      <c r="E761" s="71"/>
      <c r="F761" s="71"/>
      <c r="G761" s="71"/>
      <c r="H761" s="71"/>
      <c r="L761" s="71"/>
      <c r="N761" s="76"/>
    </row>
    <row r="762" spans="1:14" ht="12.75" customHeight="1" x14ac:dyDescent="0.25">
      <c r="A762" s="76"/>
      <c r="B762" s="76"/>
      <c r="C762" s="71"/>
      <c r="D762" s="71"/>
      <c r="E762" s="71"/>
      <c r="F762" s="71"/>
      <c r="G762" s="71"/>
      <c r="H762" s="71"/>
      <c r="L762" s="71"/>
      <c r="N762" s="76"/>
    </row>
    <row r="763" spans="1:14" ht="12.75" customHeight="1" x14ac:dyDescent="0.25">
      <c r="A763" s="76"/>
      <c r="B763" s="76"/>
      <c r="C763" s="71"/>
      <c r="D763" s="71"/>
      <c r="E763" s="71"/>
      <c r="F763" s="71"/>
      <c r="G763" s="71"/>
      <c r="H763" s="71"/>
      <c r="L763" s="71"/>
      <c r="N763" s="76"/>
    </row>
    <row r="764" spans="1:14" ht="12.75" customHeight="1" x14ac:dyDescent="0.25">
      <c r="A764" s="76"/>
      <c r="B764" s="76"/>
      <c r="C764" s="71"/>
      <c r="D764" s="71"/>
      <c r="E764" s="71"/>
      <c r="F764" s="71"/>
      <c r="G764" s="71"/>
      <c r="H764" s="71"/>
      <c r="L764" s="71"/>
      <c r="N764" s="76"/>
    </row>
    <row r="765" spans="1:14" ht="12.75" customHeight="1" x14ac:dyDescent="0.25">
      <c r="A765" s="76"/>
      <c r="B765" s="76"/>
      <c r="C765" s="71"/>
      <c r="D765" s="71"/>
      <c r="E765" s="71"/>
      <c r="F765" s="71"/>
      <c r="G765" s="71"/>
      <c r="H765" s="71"/>
      <c r="L765" s="71"/>
      <c r="N765" s="76"/>
    </row>
    <row r="766" spans="1:14" ht="12.75" customHeight="1" x14ac:dyDescent="0.25">
      <c r="A766" s="76"/>
      <c r="B766" s="76"/>
      <c r="C766" s="71"/>
      <c r="D766" s="71"/>
      <c r="E766" s="71"/>
      <c r="F766" s="71"/>
      <c r="G766" s="71"/>
      <c r="H766" s="71"/>
      <c r="L766" s="71"/>
      <c r="N766" s="76"/>
    </row>
    <row r="767" spans="1:14" ht="12.75" customHeight="1" x14ac:dyDescent="0.25">
      <c r="A767" s="76"/>
      <c r="B767" s="76"/>
      <c r="C767" s="71"/>
      <c r="D767" s="71"/>
      <c r="E767" s="71"/>
      <c r="F767" s="71"/>
      <c r="G767" s="71"/>
      <c r="H767" s="71"/>
      <c r="L767" s="71"/>
      <c r="N767" s="76"/>
    </row>
    <row r="768" spans="1:14" ht="12.75" customHeight="1" x14ac:dyDescent="0.25">
      <c r="A768" s="76"/>
      <c r="B768" s="76"/>
      <c r="C768" s="71"/>
      <c r="D768" s="71"/>
      <c r="E768" s="71"/>
      <c r="F768" s="71"/>
      <c r="G768" s="71"/>
      <c r="H768" s="71"/>
      <c r="L768" s="71"/>
      <c r="N768" s="76"/>
    </row>
    <row r="769" spans="1:14" ht="12.75" customHeight="1" x14ac:dyDescent="0.25">
      <c r="A769" s="76"/>
      <c r="B769" s="76"/>
      <c r="C769" s="71"/>
      <c r="D769" s="71"/>
      <c r="E769" s="71"/>
      <c r="F769" s="71"/>
      <c r="G769" s="71"/>
      <c r="H769" s="71"/>
      <c r="L769" s="71"/>
      <c r="N769" s="76"/>
    </row>
    <row r="770" spans="1:14" ht="12.75" customHeight="1" x14ac:dyDescent="0.25">
      <c r="A770" s="76"/>
      <c r="B770" s="76"/>
      <c r="C770" s="71"/>
      <c r="D770" s="71"/>
      <c r="E770" s="71"/>
      <c r="F770" s="71"/>
      <c r="G770" s="71"/>
      <c r="H770" s="71"/>
      <c r="L770" s="71"/>
      <c r="N770" s="76"/>
    </row>
    <row r="771" spans="1:14" ht="12.75" customHeight="1" x14ac:dyDescent="0.25">
      <c r="A771" s="76"/>
      <c r="B771" s="76"/>
      <c r="C771" s="71"/>
      <c r="D771" s="71"/>
      <c r="E771" s="71"/>
      <c r="F771" s="71"/>
      <c r="G771" s="71"/>
      <c r="H771" s="71"/>
      <c r="L771" s="71"/>
      <c r="N771" s="76"/>
    </row>
    <row r="772" spans="1:14" ht="12.75" customHeight="1" x14ac:dyDescent="0.25">
      <c r="A772" s="76"/>
      <c r="B772" s="76"/>
      <c r="C772" s="71"/>
      <c r="D772" s="71"/>
      <c r="E772" s="71"/>
      <c r="F772" s="71"/>
      <c r="G772" s="71"/>
      <c r="H772" s="71"/>
      <c r="L772" s="71"/>
      <c r="N772" s="76"/>
    </row>
    <row r="773" spans="1:14" ht="12.75" customHeight="1" x14ac:dyDescent="0.25">
      <c r="A773" s="76"/>
      <c r="B773" s="76"/>
      <c r="C773" s="71"/>
      <c r="D773" s="71"/>
      <c r="E773" s="71"/>
      <c r="F773" s="71"/>
      <c r="G773" s="71"/>
      <c r="H773" s="71"/>
      <c r="L773" s="71"/>
      <c r="N773" s="76"/>
    </row>
    <row r="774" spans="1:14" ht="12.75" customHeight="1" x14ac:dyDescent="0.25">
      <c r="A774" s="76"/>
      <c r="B774" s="76"/>
      <c r="C774" s="71"/>
      <c r="D774" s="71"/>
      <c r="E774" s="71"/>
      <c r="F774" s="71"/>
      <c r="G774" s="71"/>
      <c r="H774" s="71"/>
      <c r="L774" s="71"/>
      <c r="N774" s="76"/>
    </row>
    <row r="775" spans="1:14" ht="12.75" customHeight="1" x14ac:dyDescent="0.25">
      <c r="A775" s="76"/>
      <c r="B775" s="76"/>
      <c r="C775" s="71"/>
      <c r="D775" s="71"/>
      <c r="E775" s="71"/>
      <c r="F775" s="71"/>
      <c r="G775" s="71"/>
      <c r="H775" s="71"/>
      <c r="L775" s="71"/>
      <c r="N775" s="76"/>
    </row>
    <row r="776" spans="1:14" ht="12.75" customHeight="1" x14ac:dyDescent="0.25">
      <c r="A776" s="76"/>
      <c r="B776" s="76"/>
      <c r="C776" s="71"/>
      <c r="D776" s="71"/>
      <c r="E776" s="71"/>
      <c r="F776" s="71"/>
      <c r="G776" s="71"/>
      <c r="H776" s="71"/>
      <c r="L776" s="71"/>
      <c r="N776" s="76"/>
    </row>
    <row r="777" spans="1:14" ht="12.75" customHeight="1" x14ac:dyDescent="0.25">
      <c r="A777" s="76"/>
      <c r="B777" s="76"/>
      <c r="C777" s="71"/>
      <c r="D777" s="71"/>
      <c r="E777" s="71"/>
      <c r="F777" s="71"/>
      <c r="G777" s="71"/>
      <c r="H777" s="71"/>
      <c r="L777" s="71"/>
      <c r="N777" s="76"/>
    </row>
    <row r="778" spans="1:14" ht="12.75" customHeight="1" x14ac:dyDescent="0.25">
      <c r="A778" s="76"/>
      <c r="B778" s="76"/>
      <c r="C778" s="71"/>
      <c r="D778" s="71"/>
      <c r="E778" s="71"/>
      <c r="F778" s="71"/>
      <c r="G778" s="71"/>
      <c r="H778" s="71"/>
      <c r="L778" s="71"/>
      <c r="N778" s="76"/>
    </row>
    <row r="779" spans="1:14" ht="12.75" customHeight="1" x14ac:dyDescent="0.25">
      <c r="A779" s="76"/>
      <c r="B779" s="76"/>
      <c r="C779" s="71"/>
      <c r="D779" s="71"/>
      <c r="E779" s="71"/>
      <c r="F779" s="71"/>
      <c r="G779" s="71"/>
      <c r="H779" s="71"/>
      <c r="L779" s="71"/>
      <c r="N779" s="76"/>
    </row>
    <row r="780" spans="1:14" ht="12.75" customHeight="1" x14ac:dyDescent="0.25">
      <c r="A780" s="76"/>
      <c r="B780" s="76"/>
      <c r="C780" s="71"/>
      <c r="D780" s="71"/>
      <c r="E780" s="71"/>
      <c r="F780" s="71"/>
      <c r="G780" s="71"/>
      <c r="H780" s="71"/>
      <c r="L780" s="71"/>
      <c r="N780" s="76"/>
    </row>
    <row r="781" spans="1:14" ht="12.75" customHeight="1" x14ac:dyDescent="0.25">
      <c r="A781" s="76"/>
      <c r="B781" s="76"/>
      <c r="C781" s="71"/>
      <c r="D781" s="71"/>
      <c r="E781" s="71"/>
      <c r="F781" s="71"/>
      <c r="G781" s="71"/>
      <c r="H781" s="71"/>
      <c r="L781" s="71"/>
      <c r="N781" s="76"/>
    </row>
    <row r="782" spans="1:14" ht="12.75" customHeight="1" x14ac:dyDescent="0.25">
      <c r="A782" s="76"/>
      <c r="B782" s="76"/>
      <c r="C782" s="71"/>
      <c r="D782" s="71"/>
      <c r="E782" s="71"/>
      <c r="F782" s="71"/>
      <c r="G782" s="71"/>
      <c r="H782" s="71"/>
      <c r="L782" s="71"/>
      <c r="N782" s="76"/>
    </row>
    <row r="783" spans="1:14" ht="12.75" customHeight="1" x14ac:dyDescent="0.25">
      <c r="A783" s="76"/>
      <c r="B783" s="76"/>
      <c r="C783" s="71"/>
      <c r="D783" s="71"/>
      <c r="E783" s="71"/>
      <c r="F783" s="71"/>
      <c r="G783" s="71"/>
      <c r="H783" s="71"/>
      <c r="L783" s="71"/>
      <c r="N783" s="76"/>
    </row>
    <row r="784" spans="1:14" ht="12.75" customHeight="1" x14ac:dyDescent="0.25">
      <c r="A784" s="76"/>
      <c r="B784" s="76"/>
      <c r="C784" s="71"/>
      <c r="D784" s="71"/>
      <c r="E784" s="71"/>
      <c r="F784" s="71"/>
      <c r="G784" s="71"/>
      <c r="H784" s="71"/>
      <c r="L784" s="71"/>
      <c r="N784" s="76"/>
    </row>
    <row r="785" spans="1:14" ht="12.75" customHeight="1" x14ac:dyDescent="0.25">
      <c r="A785" s="76"/>
      <c r="B785" s="76"/>
      <c r="C785" s="71"/>
      <c r="D785" s="71"/>
      <c r="E785" s="71"/>
      <c r="F785" s="71"/>
      <c r="G785" s="71"/>
      <c r="H785" s="71"/>
      <c r="L785" s="71"/>
      <c r="N785" s="76"/>
    </row>
    <row r="786" spans="1:14" ht="12.75" customHeight="1" x14ac:dyDescent="0.25">
      <c r="A786" s="76"/>
      <c r="B786" s="76"/>
      <c r="C786" s="71"/>
      <c r="D786" s="71"/>
      <c r="E786" s="71"/>
      <c r="F786" s="71"/>
      <c r="G786" s="71"/>
      <c r="H786" s="71"/>
      <c r="L786" s="71"/>
      <c r="N786" s="76"/>
    </row>
    <row r="787" spans="1:14" ht="12.75" customHeight="1" x14ac:dyDescent="0.25">
      <c r="A787" s="76"/>
      <c r="B787" s="76"/>
      <c r="C787" s="71"/>
      <c r="D787" s="71"/>
      <c r="E787" s="71"/>
      <c r="F787" s="71"/>
      <c r="G787" s="71"/>
      <c r="H787" s="71"/>
      <c r="L787" s="71"/>
      <c r="N787" s="76"/>
    </row>
    <row r="788" spans="1:14" ht="12.75" customHeight="1" x14ac:dyDescent="0.25">
      <c r="A788" s="76"/>
      <c r="B788" s="76"/>
      <c r="C788" s="71"/>
      <c r="D788" s="71"/>
      <c r="E788" s="71"/>
      <c r="F788" s="71"/>
      <c r="G788" s="71"/>
      <c r="H788" s="71"/>
      <c r="L788" s="71"/>
      <c r="N788" s="76"/>
    </row>
    <row r="789" spans="1:14" ht="12.75" customHeight="1" x14ac:dyDescent="0.25">
      <c r="A789" s="76"/>
      <c r="B789" s="76"/>
      <c r="C789" s="71"/>
      <c r="D789" s="71"/>
      <c r="E789" s="71"/>
      <c r="F789" s="71"/>
      <c r="G789" s="71"/>
      <c r="H789" s="71"/>
      <c r="L789" s="71"/>
      <c r="N789" s="76"/>
    </row>
    <row r="790" spans="1:14" ht="12.75" customHeight="1" x14ac:dyDescent="0.25">
      <c r="A790" s="76"/>
      <c r="B790" s="76"/>
      <c r="C790" s="71"/>
      <c r="D790" s="71"/>
      <c r="E790" s="71"/>
      <c r="F790" s="71"/>
      <c r="G790" s="71"/>
      <c r="H790" s="71"/>
      <c r="L790" s="71"/>
      <c r="N790" s="76"/>
    </row>
    <row r="791" spans="1:14" ht="12.75" customHeight="1" x14ac:dyDescent="0.25">
      <c r="A791" s="76"/>
      <c r="B791" s="76"/>
      <c r="C791" s="71"/>
      <c r="D791" s="71"/>
      <c r="E791" s="71"/>
      <c r="F791" s="71"/>
      <c r="G791" s="71"/>
      <c r="H791" s="71"/>
      <c r="L791" s="71"/>
      <c r="N791" s="76"/>
    </row>
    <row r="792" spans="1:14" ht="12.75" customHeight="1" x14ac:dyDescent="0.25">
      <c r="A792" s="76"/>
      <c r="B792" s="76"/>
      <c r="C792" s="71"/>
      <c r="D792" s="71"/>
      <c r="E792" s="71"/>
      <c r="F792" s="71"/>
      <c r="G792" s="71"/>
      <c r="H792" s="71"/>
      <c r="L792" s="71"/>
      <c r="N792" s="76"/>
    </row>
    <row r="793" spans="1:14" ht="12.75" customHeight="1" x14ac:dyDescent="0.25">
      <c r="A793" s="76"/>
      <c r="B793" s="76"/>
      <c r="C793" s="71"/>
      <c r="D793" s="71"/>
      <c r="E793" s="71"/>
      <c r="F793" s="71"/>
      <c r="G793" s="71"/>
      <c r="H793" s="71"/>
      <c r="L793" s="71"/>
      <c r="N793" s="76"/>
    </row>
    <row r="794" spans="1:14" ht="12.75" customHeight="1" x14ac:dyDescent="0.25">
      <c r="A794" s="76"/>
      <c r="B794" s="76"/>
      <c r="C794" s="71"/>
      <c r="D794" s="71"/>
      <c r="E794" s="71"/>
      <c r="F794" s="71"/>
      <c r="G794" s="71"/>
      <c r="H794" s="71"/>
      <c r="L794" s="71"/>
      <c r="N794" s="76"/>
    </row>
    <row r="795" spans="1:14" ht="12.75" customHeight="1" x14ac:dyDescent="0.25">
      <c r="A795" s="76"/>
      <c r="B795" s="76"/>
      <c r="C795" s="71"/>
      <c r="D795" s="71"/>
      <c r="E795" s="71"/>
      <c r="F795" s="71"/>
      <c r="G795" s="71"/>
      <c r="H795" s="71"/>
      <c r="L795" s="71"/>
      <c r="N795" s="76"/>
    </row>
    <row r="796" spans="1:14" ht="12.75" customHeight="1" x14ac:dyDescent="0.25">
      <c r="A796" s="76"/>
      <c r="B796" s="76"/>
      <c r="C796" s="71"/>
      <c r="D796" s="71"/>
      <c r="E796" s="71"/>
      <c r="F796" s="71"/>
      <c r="G796" s="71"/>
      <c r="H796" s="71"/>
      <c r="L796" s="71"/>
      <c r="N796" s="76"/>
    </row>
    <row r="797" spans="1:14" ht="12.75" customHeight="1" x14ac:dyDescent="0.25">
      <c r="A797" s="76"/>
      <c r="B797" s="76"/>
      <c r="C797" s="71"/>
      <c r="D797" s="71"/>
      <c r="E797" s="71"/>
      <c r="F797" s="71"/>
      <c r="G797" s="71"/>
      <c r="H797" s="71"/>
      <c r="L797" s="71"/>
      <c r="N797" s="76"/>
    </row>
    <row r="798" spans="1:14" ht="12.75" customHeight="1" x14ac:dyDescent="0.25">
      <c r="A798" s="76"/>
      <c r="B798" s="76"/>
      <c r="C798" s="71"/>
      <c r="D798" s="71"/>
      <c r="E798" s="71"/>
      <c r="F798" s="71"/>
      <c r="G798" s="71"/>
      <c r="H798" s="71"/>
      <c r="L798" s="71"/>
      <c r="N798" s="76"/>
    </row>
    <row r="799" spans="1:14" ht="12.75" customHeight="1" x14ac:dyDescent="0.25">
      <c r="A799" s="76"/>
      <c r="B799" s="76"/>
      <c r="C799" s="71"/>
      <c r="D799" s="71"/>
      <c r="E799" s="71"/>
      <c r="F799" s="71"/>
      <c r="G799" s="71"/>
      <c r="H799" s="71"/>
      <c r="L799" s="71"/>
      <c r="N799" s="76"/>
    </row>
    <row r="800" spans="1:14" ht="12.75" customHeight="1" x14ac:dyDescent="0.25">
      <c r="A800" s="76"/>
      <c r="B800" s="76"/>
      <c r="C800" s="71"/>
      <c r="D800" s="71"/>
      <c r="E800" s="71"/>
      <c r="F800" s="71"/>
      <c r="G800" s="71"/>
      <c r="H800" s="71"/>
      <c r="L800" s="71"/>
      <c r="N800" s="76"/>
    </row>
    <row r="801" spans="1:14" ht="12.75" customHeight="1" x14ac:dyDescent="0.25">
      <c r="A801" s="76"/>
      <c r="B801" s="76"/>
      <c r="C801" s="71"/>
      <c r="D801" s="71"/>
      <c r="E801" s="71"/>
      <c r="F801" s="71"/>
      <c r="G801" s="71"/>
      <c r="H801" s="71"/>
      <c r="L801" s="71"/>
      <c r="N801" s="76"/>
    </row>
    <row r="802" spans="1:14" ht="12.75" customHeight="1" x14ac:dyDescent="0.25">
      <c r="A802" s="76"/>
      <c r="B802" s="76"/>
      <c r="C802" s="71"/>
      <c r="D802" s="71"/>
      <c r="E802" s="71"/>
      <c r="F802" s="71"/>
      <c r="G802" s="71"/>
      <c r="H802" s="71"/>
      <c r="L802" s="71"/>
      <c r="N802" s="76"/>
    </row>
    <row r="803" spans="1:14" ht="12.75" customHeight="1" x14ac:dyDescent="0.25">
      <c r="A803" s="76"/>
      <c r="B803" s="76"/>
      <c r="C803" s="71"/>
      <c r="D803" s="71"/>
      <c r="E803" s="71"/>
      <c r="F803" s="71"/>
      <c r="G803" s="71"/>
      <c r="H803" s="71"/>
      <c r="L803" s="71"/>
      <c r="N803" s="76"/>
    </row>
    <row r="804" spans="1:14" ht="12.75" customHeight="1" x14ac:dyDescent="0.25">
      <c r="A804" s="76"/>
      <c r="B804" s="76"/>
      <c r="C804" s="71"/>
      <c r="D804" s="71"/>
      <c r="E804" s="71"/>
      <c r="F804" s="71"/>
      <c r="G804" s="71"/>
      <c r="H804" s="71"/>
      <c r="L804" s="71"/>
      <c r="N804" s="76"/>
    </row>
    <row r="805" spans="1:14" ht="12.75" customHeight="1" x14ac:dyDescent="0.25">
      <c r="A805" s="76"/>
      <c r="B805" s="76"/>
      <c r="C805" s="71"/>
      <c r="D805" s="71"/>
      <c r="E805" s="71"/>
      <c r="F805" s="71"/>
      <c r="G805" s="71"/>
      <c r="H805" s="71"/>
      <c r="L805" s="71"/>
      <c r="N805" s="76"/>
    </row>
    <row r="806" spans="1:14" ht="12.75" customHeight="1" x14ac:dyDescent="0.25">
      <c r="A806" s="76"/>
      <c r="B806" s="76"/>
      <c r="C806" s="71"/>
      <c r="D806" s="71"/>
      <c r="E806" s="71"/>
      <c r="F806" s="71"/>
      <c r="G806" s="71"/>
      <c r="H806" s="71"/>
      <c r="L806" s="71"/>
      <c r="N806" s="76"/>
    </row>
    <row r="807" spans="1:14" ht="12.75" customHeight="1" x14ac:dyDescent="0.25">
      <c r="A807" s="76"/>
      <c r="B807" s="76"/>
      <c r="C807" s="71"/>
      <c r="D807" s="71"/>
      <c r="E807" s="71"/>
      <c r="F807" s="71"/>
      <c r="G807" s="71"/>
      <c r="H807" s="71"/>
      <c r="L807" s="71"/>
      <c r="N807" s="76"/>
    </row>
    <row r="808" spans="1:14" ht="12.75" customHeight="1" x14ac:dyDescent="0.25">
      <c r="A808" s="76"/>
      <c r="B808" s="76"/>
      <c r="C808" s="71"/>
      <c r="D808" s="71"/>
      <c r="E808" s="71"/>
      <c r="F808" s="71"/>
      <c r="G808" s="71"/>
      <c r="H808" s="71"/>
      <c r="L808" s="71"/>
      <c r="N808" s="76"/>
    </row>
    <row r="809" spans="1:14" ht="12.75" customHeight="1" x14ac:dyDescent="0.25">
      <c r="A809" s="76"/>
      <c r="B809" s="76"/>
      <c r="C809" s="71"/>
      <c r="D809" s="71"/>
      <c r="E809" s="71"/>
      <c r="F809" s="71"/>
      <c r="G809" s="71"/>
      <c r="H809" s="71"/>
      <c r="L809" s="71"/>
      <c r="N809" s="76"/>
    </row>
    <row r="810" spans="1:14" ht="12.75" customHeight="1" x14ac:dyDescent="0.25">
      <c r="A810" s="76"/>
      <c r="B810" s="76"/>
      <c r="C810" s="71"/>
      <c r="D810" s="71"/>
      <c r="E810" s="71"/>
      <c r="F810" s="71"/>
      <c r="G810" s="71"/>
      <c r="H810" s="71"/>
      <c r="L810" s="71"/>
      <c r="N810" s="76"/>
    </row>
    <row r="811" spans="1:14" ht="12.75" customHeight="1" x14ac:dyDescent="0.25">
      <c r="A811" s="76"/>
      <c r="B811" s="76"/>
      <c r="C811" s="71"/>
      <c r="D811" s="71"/>
      <c r="E811" s="71"/>
      <c r="F811" s="71"/>
      <c r="G811" s="71"/>
      <c r="H811" s="71"/>
      <c r="L811" s="71"/>
      <c r="N811" s="76"/>
    </row>
    <row r="812" spans="1:14" ht="12.75" customHeight="1" x14ac:dyDescent="0.25">
      <c r="A812" s="76"/>
      <c r="B812" s="76"/>
      <c r="C812" s="71"/>
      <c r="D812" s="71"/>
      <c r="E812" s="71"/>
      <c r="F812" s="71"/>
      <c r="G812" s="71"/>
      <c r="H812" s="71"/>
      <c r="L812" s="71"/>
      <c r="N812" s="76"/>
    </row>
    <row r="813" spans="1:14" ht="12.75" customHeight="1" x14ac:dyDescent="0.25">
      <c r="A813" s="76"/>
      <c r="B813" s="76"/>
      <c r="C813" s="71"/>
      <c r="D813" s="71"/>
      <c r="E813" s="71"/>
      <c r="F813" s="71"/>
      <c r="G813" s="71"/>
      <c r="H813" s="71"/>
      <c r="L813" s="71"/>
      <c r="N813" s="76"/>
    </row>
    <row r="814" spans="1:14" ht="12.75" customHeight="1" x14ac:dyDescent="0.25">
      <c r="A814" s="76"/>
      <c r="B814" s="76"/>
      <c r="C814" s="71"/>
      <c r="D814" s="71"/>
      <c r="E814" s="71"/>
      <c r="F814" s="71"/>
      <c r="G814" s="71"/>
      <c r="H814" s="71"/>
      <c r="L814" s="71"/>
      <c r="N814" s="76"/>
    </row>
    <row r="815" spans="1:14" ht="12.75" customHeight="1" x14ac:dyDescent="0.25">
      <c r="A815" s="76"/>
      <c r="B815" s="76"/>
      <c r="C815" s="71"/>
      <c r="D815" s="71"/>
      <c r="E815" s="71"/>
      <c r="F815" s="71"/>
      <c r="G815" s="71"/>
      <c r="H815" s="71"/>
      <c r="L815" s="71"/>
      <c r="N815" s="76"/>
    </row>
    <row r="816" spans="1:14" ht="12.75" customHeight="1" x14ac:dyDescent="0.25">
      <c r="A816" s="76"/>
      <c r="B816" s="76"/>
      <c r="C816" s="71"/>
      <c r="D816" s="71"/>
      <c r="E816" s="71"/>
      <c r="F816" s="71"/>
      <c r="G816" s="71"/>
      <c r="H816" s="71"/>
      <c r="L816" s="71"/>
      <c r="N816" s="76"/>
    </row>
    <row r="817" spans="1:14" ht="12.75" customHeight="1" x14ac:dyDescent="0.25">
      <c r="A817" s="76"/>
      <c r="B817" s="76"/>
      <c r="C817" s="71"/>
      <c r="D817" s="71"/>
      <c r="E817" s="71"/>
      <c r="F817" s="71"/>
      <c r="G817" s="71"/>
      <c r="H817" s="71"/>
      <c r="L817" s="71"/>
      <c r="N817" s="76"/>
    </row>
    <row r="818" spans="1:14" ht="12.75" customHeight="1" x14ac:dyDescent="0.25">
      <c r="A818" s="76"/>
      <c r="B818" s="76"/>
      <c r="C818" s="71"/>
      <c r="D818" s="71"/>
      <c r="E818" s="71"/>
      <c r="F818" s="71"/>
      <c r="G818" s="71"/>
      <c r="H818" s="71"/>
      <c r="L818" s="71"/>
      <c r="N818" s="76"/>
    </row>
    <row r="819" spans="1:14" ht="12.75" customHeight="1" x14ac:dyDescent="0.25">
      <c r="A819" s="76"/>
      <c r="B819" s="76"/>
      <c r="C819" s="71"/>
      <c r="D819" s="71"/>
      <c r="E819" s="71"/>
      <c r="F819" s="71"/>
      <c r="G819" s="71"/>
      <c r="H819" s="71"/>
      <c r="L819" s="71"/>
      <c r="N819" s="76"/>
    </row>
    <row r="820" spans="1:14" ht="12.75" customHeight="1" x14ac:dyDescent="0.25">
      <c r="A820" s="76"/>
      <c r="B820" s="76"/>
      <c r="C820" s="71"/>
      <c r="D820" s="71"/>
      <c r="E820" s="71"/>
      <c r="F820" s="71"/>
      <c r="G820" s="71"/>
      <c r="H820" s="71"/>
      <c r="L820" s="71"/>
      <c r="N820" s="76"/>
    </row>
    <row r="821" spans="1:14" ht="12.75" customHeight="1" x14ac:dyDescent="0.25">
      <c r="A821" s="76"/>
      <c r="B821" s="76"/>
      <c r="C821" s="71"/>
      <c r="D821" s="71"/>
      <c r="E821" s="71"/>
      <c r="F821" s="71"/>
      <c r="G821" s="71"/>
      <c r="H821" s="71"/>
      <c r="L821" s="71"/>
      <c r="N821" s="76"/>
    </row>
    <row r="822" spans="1:14" ht="12.75" customHeight="1" x14ac:dyDescent="0.25">
      <c r="A822" s="76"/>
      <c r="B822" s="76"/>
      <c r="C822" s="71"/>
      <c r="D822" s="71"/>
      <c r="E822" s="71"/>
      <c r="F822" s="71"/>
      <c r="G822" s="71"/>
      <c r="H822" s="71"/>
      <c r="L822" s="71"/>
      <c r="N822" s="76"/>
    </row>
    <row r="823" spans="1:14" ht="12.75" customHeight="1" x14ac:dyDescent="0.25">
      <c r="A823" s="76"/>
      <c r="B823" s="76"/>
      <c r="C823" s="71"/>
      <c r="D823" s="71"/>
      <c r="E823" s="71"/>
      <c r="F823" s="71"/>
      <c r="G823" s="71"/>
      <c r="H823" s="71"/>
      <c r="L823" s="71"/>
      <c r="N823" s="76"/>
    </row>
    <row r="824" spans="1:14" ht="12.75" customHeight="1" x14ac:dyDescent="0.25">
      <c r="A824" s="76"/>
      <c r="B824" s="76"/>
      <c r="C824" s="71"/>
      <c r="D824" s="71"/>
      <c r="E824" s="71"/>
      <c r="F824" s="71"/>
      <c r="G824" s="71"/>
      <c r="H824" s="71"/>
      <c r="L824" s="71"/>
      <c r="N824" s="76"/>
    </row>
    <row r="825" spans="1:14" ht="12.75" customHeight="1" x14ac:dyDescent="0.25">
      <c r="A825" s="76"/>
      <c r="B825" s="76"/>
      <c r="C825" s="71"/>
      <c r="D825" s="71"/>
      <c r="E825" s="71"/>
      <c r="F825" s="71"/>
      <c r="G825" s="71"/>
      <c r="H825" s="71"/>
      <c r="L825" s="71"/>
      <c r="N825" s="76"/>
    </row>
    <row r="826" spans="1:14" ht="12.75" customHeight="1" x14ac:dyDescent="0.25">
      <c r="A826" s="76"/>
      <c r="B826" s="76"/>
      <c r="C826" s="71"/>
      <c r="D826" s="71"/>
      <c r="E826" s="71"/>
      <c r="F826" s="71"/>
      <c r="G826" s="71"/>
      <c r="H826" s="71"/>
      <c r="L826" s="71"/>
      <c r="N826" s="76"/>
    </row>
    <row r="827" spans="1:14" ht="12.75" customHeight="1" x14ac:dyDescent="0.25">
      <c r="A827" s="76"/>
      <c r="B827" s="76"/>
      <c r="C827" s="71"/>
      <c r="D827" s="71"/>
      <c r="E827" s="71"/>
      <c r="F827" s="71"/>
      <c r="G827" s="71"/>
      <c r="H827" s="71"/>
      <c r="L827" s="71"/>
      <c r="N827" s="76"/>
    </row>
    <row r="828" spans="1:14" ht="12.75" customHeight="1" x14ac:dyDescent="0.25">
      <c r="A828" s="76"/>
      <c r="B828" s="76"/>
      <c r="C828" s="71"/>
      <c r="D828" s="71"/>
      <c r="E828" s="71"/>
      <c r="F828" s="71"/>
      <c r="G828" s="71"/>
      <c r="H828" s="71"/>
      <c r="L828" s="71"/>
      <c r="N828" s="76"/>
    </row>
    <row r="829" spans="1:14" ht="12.75" customHeight="1" x14ac:dyDescent="0.25">
      <c r="A829" s="76"/>
      <c r="B829" s="76"/>
      <c r="C829" s="71"/>
      <c r="D829" s="71"/>
      <c r="E829" s="71"/>
      <c r="F829" s="71"/>
      <c r="G829" s="71"/>
      <c r="H829" s="71"/>
      <c r="L829" s="71"/>
      <c r="N829" s="76"/>
    </row>
    <row r="830" spans="1:14" ht="12.75" customHeight="1" x14ac:dyDescent="0.25">
      <c r="A830" s="76"/>
      <c r="B830" s="76"/>
      <c r="C830" s="71"/>
      <c r="D830" s="71"/>
      <c r="E830" s="71"/>
      <c r="F830" s="71"/>
      <c r="G830" s="71"/>
      <c r="H830" s="71"/>
      <c r="L830" s="71"/>
      <c r="N830" s="76"/>
    </row>
    <row r="831" spans="1:14" ht="12.75" customHeight="1" x14ac:dyDescent="0.25">
      <c r="A831" s="76"/>
      <c r="B831" s="76"/>
      <c r="C831" s="71"/>
      <c r="D831" s="71"/>
      <c r="E831" s="71"/>
      <c r="F831" s="71"/>
      <c r="G831" s="71"/>
      <c r="H831" s="71"/>
      <c r="L831" s="71"/>
      <c r="N831" s="76"/>
    </row>
    <row r="832" spans="1:14" ht="12.75" customHeight="1" x14ac:dyDescent="0.25">
      <c r="A832" s="76"/>
      <c r="B832" s="76"/>
      <c r="C832" s="71"/>
      <c r="D832" s="71"/>
      <c r="E832" s="71"/>
      <c r="F832" s="71"/>
      <c r="G832" s="71"/>
      <c r="H832" s="71"/>
      <c r="L832" s="71"/>
      <c r="N832" s="76"/>
    </row>
    <row r="833" spans="1:14" ht="12.75" customHeight="1" x14ac:dyDescent="0.25">
      <c r="A833" s="76"/>
      <c r="B833" s="76"/>
      <c r="C833" s="71"/>
      <c r="D833" s="71"/>
      <c r="E833" s="71"/>
      <c r="F833" s="71"/>
      <c r="G833" s="71"/>
      <c r="H833" s="71"/>
      <c r="L833" s="71"/>
      <c r="N833" s="76"/>
    </row>
    <row r="834" spans="1:14" ht="12.75" customHeight="1" x14ac:dyDescent="0.25">
      <c r="A834" s="76"/>
      <c r="B834" s="76"/>
      <c r="C834" s="71"/>
      <c r="D834" s="71"/>
      <c r="E834" s="71"/>
      <c r="F834" s="71"/>
      <c r="G834" s="71"/>
      <c r="H834" s="71"/>
      <c r="L834" s="71"/>
      <c r="N834" s="76"/>
    </row>
    <row r="835" spans="1:14" ht="12.75" customHeight="1" x14ac:dyDescent="0.25">
      <c r="A835" s="76"/>
      <c r="B835" s="76"/>
      <c r="C835" s="71"/>
      <c r="D835" s="71"/>
      <c r="E835" s="71"/>
      <c r="F835" s="71"/>
      <c r="G835" s="71"/>
      <c r="H835" s="71"/>
      <c r="L835" s="71"/>
      <c r="N835" s="76"/>
    </row>
    <row r="836" spans="1:14" ht="12.75" customHeight="1" x14ac:dyDescent="0.25">
      <c r="A836" s="76"/>
      <c r="B836" s="76"/>
      <c r="C836" s="71"/>
      <c r="D836" s="71"/>
      <c r="E836" s="71"/>
      <c r="F836" s="71"/>
      <c r="G836" s="71"/>
      <c r="H836" s="71"/>
      <c r="L836" s="71"/>
      <c r="N836" s="76"/>
    </row>
    <row r="837" spans="1:14" ht="12.75" customHeight="1" x14ac:dyDescent="0.25">
      <c r="A837" s="76"/>
      <c r="B837" s="76"/>
      <c r="C837" s="71"/>
      <c r="D837" s="71"/>
      <c r="E837" s="71"/>
      <c r="F837" s="71"/>
      <c r="G837" s="71"/>
      <c r="H837" s="71"/>
      <c r="L837" s="71"/>
      <c r="N837" s="76"/>
    </row>
    <row r="838" spans="1:14" ht="12.75" customHeight="1" x14ac:dyDescent="0.25">
      <c r="A838" s="76"/>
      <c r="B838" s="76"/>
      <c r="C838" s="71"/>
      <c r="D838" s="71"/>
      <c r="E838" s="71"/>
      <c r="F838" s="71"/>
      <c r="G838" s="71"/>
      <c r="H838" s="71"/>
      <c r="L838" s="71"/>
      <c r="N838" s="76"/>
    </row>
    <row r="839" spans="1:14" ht="12.75" customHeight="1" x14ac:dyDescent="0.25">
      <c r="A839" s="76"/>
      <c r="B839" s="76"/>
      <c r="C839" s="71"/>
      <c r="D839" s="71"/>
      <c r="E839" s="71"/>
      <c r="F839" s="71"/>
      <c r="G839" s="71"/>
      <c r="H839" s="71"/>
      <c r="L839" s="71"/>
      <c r="N839" s="76"/>
    </row>
    <row r="840" spans="1:14" ht="12.75" customHeight="1" x14ac:dyDescent="0.25">
      <c r="A840" s="76"/>
      <c r="B840" s="76"/>
      <c r="C840" s="71"/>
      <c r="D840" s="71"/>
      <c r="E840" s="71"/>
      <c r="F840" s="71"/>
      <c r="G840" s="71"/>
      <c r="H840" s="71"/>
      <c r="L840" s="71"/>
      <c r="N840" s="76"/>
    </row>
    <row r="841" spans="1:14" ht="12.75" customHeight="1" x14ac:dyDescent="0.25">
      <c r="A841" s="76"/>
      <c r="B841" s="76"/>
      <c r="C841" s="71"/>
      <c r="D841" s="71"/>
      <c r="E841" s="71"/>
      <c r="F841" s="71"/>
      <c r="G841" s="71"/>
      <c r="H841" s="71"/>
      <c r="L841" s="71"/>
      <c r="N841" s="76"/>
    </row>
    <row r="842" spans="1:14" ht="12.75" customHeight="1" x14ac:dyDescent="0.25">
      <c r="A842" s="76"/>
      <c r="B842" s="76"/>
      <c r="C842" s="71"/>
      <c r="D842" s="71"/>
      <c r="E842" s="71"/>
      <c r="F842" s="71"/>
      <c r="G842" s="71"/>
      <c r="H842" s="71"/>
      <c r="L842" s="71"/>
      <c r="N842" s="76"/>
    </row>
    <row r="843" spans="1:14" ht="12.75" customHeight="1" x14ac:dyDescent="0.25">
      <c r="A843" s="76"/>
      <c r="B843" s="76"/>
      <c r="C843" s="71"/>
      <c r="D843" s="71"/>
      <c r="E843" s="71"/>
      <c r="F843" s="71"/>
      <c r="G843" s="71"/>
      <c r="H843" s="71"/>
      <c r="L843" s="71"/>
      <c r="N843" s="76"/>
    </row>
    <row r="844" spans="1:14" ht="12.75" customHeight="1" x14ac:dyDescent="0.25">
      <c r="A844" s="76"/>
      <c r="B844" s="76"/>
      <c r="C844" s="71"/>
      <c r="D844" s="71"/>
      <c r="E844" s="71"/>
      <c r="F844" s="71"/>
      <c r="G844" s="71"/>
      <c r="H844" s="71"/>
      <c r="L844" s="71"/>
      <c r="N844" s="76"/>
    </row>
    <row r="845" spans="1:14" ht="12.75" customHeight="1" x14ac:dyDescent="0.25">
      <c r="A845" s="76"/>
      <c r="B845" s="76"/>
      <c r="C845" s="71"/>
      <c r="D845" s="71"/>
      <c r="E845" s="71"/>
      <c r="F845" s="71"/>
      <c r="G845" s="71"/>
      <c r="H845" s="71"/>
      <c r="L845" s="71"/>
      <c r="N845" s="76"/>
    </row>
    <row r="846" spans="1:14" ht="12.75" customHeight="1" x14ac:dyDescent="0.25">
      <c r="A846" s="76"/>
      <c r="B846" s="76"/>
      <c r="C846" s="71"/>
      <c r="D846" s="71"/>
      <c r="E846" s="71"/>
      <c r="F846" s="71"/>
      <c r="G846" s="71"/>
      <c r="H846" s="71"/>
      <c r="L846" s="71"/>
      <c r="N846" s="76"/>
    </row>
    <row r="847" spans="1:14" ht="12.75" customHeight="1" x14ac:dyDescent="0.25">
      <c r="A847" s="76"/>
      <c r="B847" s="76"/>
      <c r="C847" s="71"/>
      <c r="D847" s="71"/>
      <c r="E847" s="71"/>
      <c r="F847" s="71"/>
      <c r="G847" s="71"/>
      <c r="H847" s="71"/>
      <c r="L847" s="71"/>
      <c r="N847" s="76"/>
    </row>
    <row r="848" spans="1:14" ht="12.75" customHeight="1" x14ac:dyDescent="0.25">
      <c r="A848" s="76"/>
      <c r="B848" s="76"/>
      <c r="C848" s="71"/>
      <c r="D848" s="71"/>
      <c r="E848" s="71"/>
      <c r="F848" s="71"/>
      <c r="G848" s="71"/>
      <c r="H848" s="71"/>
      <c r="L848" s="71"/>
      <c r="N848" s="76"/>
    </row>
    <row r="849" spans="1:14" ht="12.75" customHeight="1" x14ac:dyDescent="0.25">
      <c r="A849" s="76"/>
      <c r="B849" s="76"/>
      <c r="C849" s="71"/>
      <c r="D849" s="71"/>
      <c r="E849" s="71"/>
      <c r="F849" s="71"/>
      <c r="G849" s="71"/>
      <c r="H849" s="71"/>
      <c r="L849" s="71"/>
      <c r="N849" s="76"/>
    </row>
    <row r="850" spans="1:14" ht="12.75" customHeight="1" x14ac:dyDescent="0.25">
      <c r="A850" s="76"/>
      <c r="B850" s="76"/>
      <c r="C850" s="71"/>
      <c r="D850" s="71"/>
      <c r="E850" s="71"/>
      <c r="F850" s="71"/>
      <c r="G850" s="71"/>
      <c r="H850" s="71"/>
      <c r="L850" s="71"/>
      <c r="N850" s="76"/>
    </row>
    <row r="851" spans="1:14" ht="12.75" customHeight="1" x14ac:dyDescent="0.25">
      <c r="A851" s="76"/>
      <c r="B851" s="76"/>
      <c r="C851" s="71"/>
      <c r="D851" s="71"/>
      <c r="E851" s="71"/>
      <c r="F851" s="71"/>
      <c r="G851" s="71"/>
      <c r="H851" s="71"/>
      <c r="L851" s="71"/>
      <c r="N851" s="76"/>
    </row>
    <row r="852" spans="1:14" ht="12.75" customHeight="1" x14ac:dyDescent="0.25">
      <c r="A852" s="76"/>
      <c r="B852" s="76"/>
      <c r="C852" s="71"/>
      <c r="D852" s="71"/>
      <c r="E852" s="71"/>
      <c r="F852" s="71"/>
      <c r="G852" s="71"/>
      <c r="H852" s="71"/>
      <c r="L852" s="71"/>
      <c r="N852" s="76"/>
    </row>
    <row r="853" spans="1:14" ht="12.75" customHeight="1" x14ac:dyDescent="0.25">
      <c r="A853" s="76"/>
      <c r="B853" s="76"/>
      <c r="C853" s="71"/>
      <c r="D853" s="71"/>
      <c r="E853" s="71"/>
      <c r="F853" s="71"/>
      <c r="G853" s="71"/>
      <c r="H853" s="71"/>
      <c r="L853" s="71"/>
      <c r="N853" s="76"/>
    </row>
    <row r="854" spans="1:14" ht="12.75" customHeight="1" x14ac:dyDescent="0.25">
      <c r="A854" s="76"/>
      <c r="B854" s="76"/>
      <c r="C854" s="71"/>
      <c r="D854" s="71"/>
      <c r="E854" s="71"/>
      <c r="F854" s="71"/>
      <c r="G854" s="71"/>
      <c r="H854" s="71"/>
      <c r="L854" s="71"/>
      <c r="N854" s="76"/>
    </row>
    <row r="855" spans="1:14" ht="12.75" customHeight="1" x14ac:dyDescent="0.25">
      <c r="A855" s="76"/>
      <c r="B855" s="76"/>
      <c r="C855" s="71"/>
      <c r="D855" s="71"/>
      <c r="E855" s="71"/>
      <c r="F855" s="71"/>
      <c r="G855" s="71"/>
      <c r="H855" s="71"/>
      <c r="L855" s="71"/>
      <c r="N855" s="76"/>
    </row>
    <row r="856" spans="1:14" ht="12.75" customHeight="1" x14ac:dyDescent="0.25">
      <c r="A856" s="76"/>
      <c r="B856" s="76"/>
      <c r="C856" s="71"/>
      <c r="D856" s="71"/>
      <c r="E856" s="71"/>
      <c r="F856" s="71"/>
      <c r="G856" s="71"/>
      <c r="H856" s="71"/>
      <c r="L856" s="71"/>
      <c r="N856" s="76"/>
    </row>
    <row r="857" spans="1:14" ht="12.75" customHeight="1" x14ac:dyDescent="0.25">
      <c r="A857" s="76"/>
      <c r="B857" s="76"/>
      <c r="C857" s="71"/>
      <c r="D857" s="71"/>
      <c r="E857" s="71"/>
      <c r="F857" s="71"/>
      <c r="G857" s="71"/>
      <c r="H857" s="71"/>
      <c r="L857" s="71"/>
      <c r="N857" s="76"/>
    </row>
    <row r="858" spans="1:14" ht="12.75" customHeight="1" x14ac:dyDescent="0.25">
      <c r="A858" s="76"/>
      <c r="B858" s="76"/>
      <c r="C858" s="71"/>
      <c r="D858" s="71"/>
      <c r="E858" s="71"/>
      <c r="F858" s="71"/>
      <c r="G858" s="71"/>
      <c r="H858" s="71"/>
      <c r="L858" s="71"/>
      <c r="N858" s="76"/>
    </row>
    <row r="859" spans="1:14" ht="12.75" customHeight="1" x14ac:dyDescent="0.25">
      <c r="A859" s="76"/>
      <c r="B859" s="76"/>
      <c r="C859" s="71"/>
      <c r="D859" s="71"/>
      <c r="E859" s="71"/>
      <c r="F859" s="71"/>
      <c r="G859" s="71"/>
      <c r="H859" s="71"/>
      <c r="L859" s="71"/>
      <c r="N859" s="76"/>
    </row>
    <row r="860" spans="1:14" ht="12.75" customHeight="1" x14ac:dyDescent="0.25">
      <c r="A860" s="76"/>
      <c r="B860" s="76"/>
      <c r="C860" s="71"/>
      <c r="D860" s="71"/>
      <c r="E860" s="71"/>
      <c r="F860" s="71"/>
      <c r="G860" s="71"/>
      <c r="H860" s="71"/>
      <c r="L860" s="71"/>
      <c r="N860" s="76"/>
    </row>
    <row r="861" spans="1:14" ht="12.75" customHeight="1" x14ac:dyDescent="0.25">
      <c r="A861" s="76"/>
      <c r="B861" s="76"/>
      <c r="C861" s="71"/>
      <c r="D861" s="71"/>
      <c r="E861" s="71"/>
      <c r="F861" s="71"/>
      <c r="G861" s="71"/>
      <c r="H861" s="71"/>
      <c r="L861" s="71"/>
      <c r="N861" s="76"/>
    </row>
    <row r="862" spans="1:14" ht="12.75" customHeight="1" x14ac:dyDescent="0.25">
      <c r="A862" s="76"/>
      <c r="B862" s="76"/>
      <c r="C862" s="71"/>
      <c r="D862" s="71"/>
      <c r="E862" s="71"/>
      <c r="F862" s="71"/>
      <c r="G862" s="71"/>
      <c r="H862" s="71"/>
      <c r="L862" s="71"/>
      <c r="N862" s="76"/>
    </row>
    <row r="863" spans="1:14" ht="12.75" customHeight="1" x14ac:dyDescent="0.25">
      <c r="A863" s="76"/>
      <c r="B863" s="76"/>
      <c r="C863" s="71"/>
      <c r="D863" s="71"/>
      <c r="E863" s="71"/>
      <c r="F863" s="71"/>
      <c r="G863" s="71"/>
      <c r="H863" s="71"/>
      <c r="L863" s="71"/>
      <c r="N863" s="76"/>
    </row>
    <row r="864" spans="1:14" ht="12.75" customHeight="1" x14ac:dyDescent="0.25">
      <c r="A864" s="76"/>
      <c r="B864" s="76"/>
      <c r="C864" s="71"/>
      <c r="D864" s="71"/>
      <c r="E864" s="71"/>
      <c r="F864" s="71"/>
      <c r="G864" s="71"/>
      <c r="H864" s="71"/>
      <c r="L864" s="71"/>
      <c r="N864" s="76"/>
    </row>
    <row r="865" spans="1:14" ht="12.75" customHeight="1" x14ac:dyDescent="0.25">
      <c r="A865" s="76"/>
      <c r="B865" s="76"/>
      <c r="C865" s="71"/>
      <c r="D865" s="71"/>
      <c r="E865" s="71"/>
      <c r="F865" s="71"/>
      <c r="G865" s="71"/>
      <c r="H865" s="71"/>
      <c r="L865" s="71"/>
      <c r="N865" s="76"/>
    </row>
    <row r="866" spans="1:14" ht="12.75" customHeight="1" x14ac:dyDescent="0.25">
      <c r="A866" s="76"/>
      <c r="B866" s="76"/>
      <c r="C866" s="71"/>
      <c r="D866" s="71"/>
      <c r="E866" s="71"/>
      <c r="F866" s="71"/>
      <c r="G866" s="71"/>
      <c r="H866" s="71"/>
      <c r="L866" s="71"/>
      <c r="N866" s="76"/>
    </row>
    <row r="867" spans="1:14" ht="12.75" customHeight="1" x14ac:dyDescent="0.25">
      <c r="A867" s="76"/>
      <c r="B867" s="76"/>
      <c r="C867" s="71"/>
      <c r="D867" s="71"/>
      <c r="E867" s="71"/>
      <c r="F867" s="71"/>
      <c r="G867" s="71"/>
      <c r="H867" s="71"/>
      <c r="L867" s="71"/>
      <c r="N867" s="76"/>
    </row>
    <row r="868" spans="1:14" ht="12.75" customHeight="1" x14ac:dyDescent="0.25">
      <c r="A868" s="76"/>
      <c r="B868" s="76"/>
      <c r="C868" s="71"/>
      <c r="D868" s="71"/>
      <c r="E868" s="71"/>
      <c r="F868" s="71"/>
      <c r="G868" s="71"/>
      <c r="H868" s="71"/>
      <c r="L868" s="71"/>
      <c r="N868" s="76"/>
    </row>
    <row r="869" spans="1:14" ht="12.75" customHeight="1" x14ac:dyDescent="0.25">
      <c r="A869" s="76"/>
      <c r="B869" s="76"/>
      <c r="C869" s="71"/>
      <c r="D869" s="71"/>
      <c r="E869" s="71"/>
      <c r="F869" s="71"/>
      <c r="G869" s="71"/>
      <c r="H869" s="71"/>
      <c r="L869" s="71"/>
      <c r="N869" s="76"/>
    </row>
    <row r="870" spans="1:14" ht="12.75" customHeight="1" x14ac:dyDescent="0.25">
      <c r="A870" s="76"/>
      <c r="B870" s="76"/>
      <c r="C870" s="71"/>
      <c r="D870" s="71"/>
      <c r="E870" s="71"/>
      <c r="F870" s="71"/>
      <c r="G870" s="71"/>
      <c r="H870" s="71"/>
      <c r="L870" s="71"/>
      <c r="N870" s="76"/>
    </row>
    <row r="871" spans="1:14" ht="12.75" customHeight="1" x14ac:dyDescent="0.25">
      <c r="A871" s="76"/>
      <c r="B871" s="76"/>
      <c r="C871" s="71"/>
      <c r="D871" s="71"/>
      <c r="E871" s="71"/>
      <c r="F871" s="71"/>
      <c r="G871" s="71"/>
      <c r="H871" s="71"/>
      <c r="L871" s="71"/>
      <c r="N871" s="76"/>
    </row>
    <row r="872" spans="1:14" ht="12.75" customHeight="1" x14ac:dyDescent="0.25">
      <c r="A872" s="76"/>
      <c r="B872" s="76"/>
      <c r="C872" s="71"/>
      <c r="D872" s="71"/>
      <c r="E872" s="71"/>
      <c r="F872" s="71"/>
      <c r="G872" s="71"/>
      <c r="H872" s="71"/>
      <c r="L872" s="71"/>
      <c r="N872" s="76"/>
    </row>
    <row r="873" spans="1:14" ht="12.75" customHeight="1" x14ac:dyDescent="0.25">
      <c r="A873" s="76"/>
      <c r="B873" s="76"/>
      <c r="C873" s="71"/>
      <c r="D873" s="71"/>
      <c r="E873" s="71"/>
      <c r="F873" s="71"/>
      <c r="G873" s="71"/>
      <c r="H873" s="71"/>
      <c r="L873" s="71"/>
      <c r="N873" s="76"/>
    </row>
    <row r="874" spans="1:14" ht="12.75" customHeight="1" x14ac:dyDescent="0.25">
      <c r="A874" s="76"/>
      <c r="B874" s="76"/>
      <c r="C874" s="71"/>
      <c r="D874" s="71"/>
      <c r="E874" s="71"/>
      <c r="F874" s="71"/>
      <c r="G874" s="71"/>
      <c r="H874" s="71"/>
      <c r="L874" s="71"/>
      <c r="N874" s="76"/>
    </row>
    <row r="875" spans="1:14" ht="12.75" customHeight="1" x14ac:dyDescent="0.25">
      <c r="A875" s="76"/>
      <c r="B875" s="76"/>
      <c r="C875" s="71"/>
      <c r="D875" s="71"/>
      <c r="E875" s="71"/>
      <c r="F875" s="71"/>
      <c r="G875" s="71"/>
      <c r="H875" s="71"/>
      <c r="L875" s="71"/>
      <c r="N875" s="76"/>
    </row>
    <row r="876" spans="1:14" ht="12.75" customHeight="1" x14ac:dyDescent="0.25">
      <c r="A876" s="76"/>
      <c r="B876" s="76"/>
      <c r="C876" s="71"/>
      <c r="D876" s="71"/>
      <c r="E876" s="71"/>
      <c r="F876" s="71"/>
      <c r="G876" s="71"/>
      <c r="H876" s="71"/>
      <c r="L876" s="71"/>
      <c r="N876" s="76"/>
    </row>
    <row r="877" spans="1:14" ht="12.75" customHeight="1" x14ac:dyDescent="0.25">
      <c r="A877" s="76"/>
      <c r="B877" s="76"/>
      <c r="C877" s="71"/>
      <c r="D877" s="71"/>
      <c r="E877" s="71"/>
      <c r="F877" s="71"/>
      <c r="G877" s="71"/>
      <c r="H877" s="71"/>
      <c r="L877" s="71"/>
      <c r="N877" s="76"/>
    </row>
    <row r="878" spans="1:14" ht="12.75" customHeight="1" x14ac:dyDescent="0.25">
      <c r="A878" s="76"/>
      <c r="B878" s="76"/>
      <c r="C878" s="71"/>
      <c r="D878" s="71"/>
      <c r="E878" s="71"/>
      <c r="F878" s="71"/>
      <c r="G878" s="71"/>
      <c r="H878" s="71"/>
      <c r="L878" s="71"/>
      <c r="N878" s="76"/>
    </row>
    <row r="879" spans="1:14" ht="12.75" customHeight="1" x14ac:dyDescent="0.25">
      <c r="A879" s="76"/>
      <c r="B879" s="76"/>
      <c r="C879" s="71"/>
      <c r="D879" s="71"/>
      <c r="E879" s="71"/>
      <c r="F879" s="71"/>
      <c r="G879" s="71"/>
      <c r="H879" s="71"/>
      <c r="L879" s="71"/>
      <c r="N879" s="76"/>
    </row>
    <row r="880" spans="1:14" ht="12.75" customHeight="1" x14ac:dyDescent="0.25">
      <c r="A880" s="76"/>
      <c r="B880" s="76"/>
      <c r="C880" s="71"/>
      <c r="D880" s="71"/>
      <c r="E880" s="71"/>
      <c r="F880" s="71"/>
      <c r="G880" s="71"/>
      <c r="H880" s="71"/>
      <c r="L880" s="71"/>
      <c r="N880" s="76"/>
    </row>
    <row r="881" spans="1:14" ht="12.75" customHeight="1" x14ac:dyDescent="0.25">
      <c r="A881" s="76"/>
      <c r="B881" s="76"/>
      <c r="C881" s="71"/>
      <c r="D881" s="71"/>
      <c r="E881" s="71"/>
      <c r="F881" s="71"/>
      <c r="G881" s="71"/>
      <c r="H881" s="71"/>
      <c r="L881" s="71"/>
      <c r="N881" s="76"/>
    </row>
    <row r="882" spans="1:14" ht="12.75" customHeight="1" x14ac:dyDescent="0.25">
      <c r="A882" s="76"/>
      <c r="B882" s="76"/>
      <c r="C882" s="71"/>
      <c r="D882" s="71"/>
      <c r="E882" s="71"/>
      <c r="F882" s="71"/>
      <c r="G882" s="71"/>
      <c r="H882" s="71"/>
      <c r="L882" s="71"/>
      <c r="N882" s="76"/>
    </row>
    <row r="883" spans="1:14" ht="12.75" customHeight="1" x14ac:dyDescent="0.25">
      <c r="A883" s="76"/>
      <c r="B883" s="76"/>
      <c r="C883" s="71"/>
      <c r="D883" s="71"/>
      <c r="E883" s="71"/>
      <c r="F883" s="71"/>
      <c r="G883" s="71"/>
      <c r="H883" s="71"/>
      <c r="L883" s="71"/>
      <c r="N883" s="76"/>
    </row>
    <row r="884" spans="1:14" ht="12.75" customHeight="1" x14ac:dyDescent="0.25">
      <c r="A884" s="76"/>
      <c r="B884" s="76"/>
      <c r="C884" s="71"/>
      <c r="D884" s="71"/>
      <c r="E884" s="71"/>
      <c r="F884" s="71"/>
      <c r="G884" s="71"/>
      <c r="H884" s="71"/>
      <c r="L884" s="71"/>
      <c r="N884" s="76"/>
    </row>
    <row r="885" spans="1:14" ht="12.75" customHeight="1" x14ac:dyDescent="0.25">
      <c r="A885" s="76"/>
      <c r="B885" s="76"/>
      <c r="C885" s="71"/>
      <c r="D885" s="71"/>
      <c r="E885" s="71"/>
      <c r="F885" s="71"/>
      <c r="G885" s="71"/>
      <c r="H885" s="71"/>
      <c r="L885" s="71"/>
      <c r="N885" s="76"/>
    </row>
    <row r="886" spans="1:14" ht="12.75" customHeight="1" x14ac:dyDescent="0.25">
      <c r="A886" s="76"/>
      <c r="B886" s="76"/>
      <c r="C886" s="71"/>
      <c r="D886" s="71"/>
      <c r="E886" s="71"/>
      <c r="F886" s="71"/>
      <c r="G886" s="71"/>
      <c r="H886" s="71"/>
      <c r="L886" s="71"/>
      <c r="N886" s="76"/>
    </row>
    <row r="887" spans="1:14" ht="12.75" customHeight="1" x14ac:dyDescent="0.25">
      <c r="A887" s="76"/>
      <c r="B887" s="76"/>
      <c r="C887" s="71"/>
      <c r="D887" s="71"/>
      <c r="E887" s="71"/>
      <c r="F887" s="71"/>
      <c r="G887" s="71"/>
      <c r="H887" s="71"/>
      <c r="L887" s="71"/>
      <c r="N887" s="76"/>
    </row>
    <row r="888" spans="1:14" ht="12.75" customHeight="1" x14ac:dyDescent="0.25">
      <c r="A888" s="76"/>
      <c r="B888" s="76"/>
      <c r="C888" s="71"/>
      <c r="D888" s="71"/>
      <c r="E888" s="71"/>
      <c r="F888" s="71"/>
      <c r="G888" s="71"/>
      <c r="H888" s="71"/>
      <c r="L888" s="71"/>
      <c r="N888" s="76"/>
    </row>
    <row r="889" spans="1:14" ht="12.75" customHeight="1" x14ac:dyDescent="0.25">
      <c r="A889" s="76"/>
      <c r="B889" s="76"/>
      <c r="C889" s="71"/>
      <c r="D889" s="71"/>
      <c r="E889" s="71"/>
      <c r="F889" s="71"/>
      <c r="G889" s="71"/>
      <c r="H889" s="71"/>
      <c r="L889" s="71"/>
      <c r="N889" s="76"/>
    </row>
    <row r="890" spans="1:14" ht="12.75" customHeight="1" x14ac:dyDescent="0.25">
      <c r="A890" s="76"/>
      <c r="B890" s="76"/>
      <c r="C890" s="71"/>
      <c r="D890" s="71"/>
      <c r="E890" s="71"/>
      <c r="F890" s="71"/>
      <c r="G890" s="71"/>
      <c r="H890" s="71"/>
      <c r="L890" s="71"/>
      <c r="N890" s="76"/>
    </row>
    <row r="891" spans="1:14" ht="12.75" customHeight="1" x14ac:dyDescent="0.25">
      <c r="A891" s="76"/>
      <c r="B891" s="76"/>
      <c r="C891" s="71"/>
      <c r="D891" s="71"/>
      <c r="E891" s="71"/>
      <c r="F891" s="71"/>
      <c r="G891" s="71"/>
      <c r="H891" s="71"/>
      <c r="L891" s="71"/>
      <c r="N891" s="76"/>
    </row>
    <row r="892" spans="1:14" ht="12.75" customHeight="1" x14ac:dyDescent="0.25">
      <c r="A892" s="76"/>
      <c r="B892" s="76"/>
      <c r="C892" s="71"/>
      <c r="D892" s="71"/>
      <c r="E892" s="71"/>
      <c r="F892" s="71"/>
      <c r="G892" s="71"/>
      <c r="H892" s="71"/>
      <c r="L892" s="71"/>
      <c r="N892" s="76"/>
    </row>
    <row r="893" spans="1:14" ht="12.75" customHeight="1" x14ac:dyDescent="0.25">
      <c r="A893" s="76"/>
      <c r="B893" s="76"/>
      <c r="C893" s="71"/>
      <c r="D893" s="71"/>
      <c r="E893" s="71"/>
      <c r="F893" s="71"/>
      <c r="G893" s="71"/>
      <c r="H893" s="71"/>
      <c r="L893" s="71"/>
      <c r="N893" s="76"/>
    </row>
    <row r="894" spans="1:14" ht="12.75" customHeight="1" x14ac:dyDescent="0.25">
      <c r="A894" s="76"/>
      <c r="B894" s="76"/>
      <c r="C894" s="71"/>
      <c r="D894" s="71"/>
      <c r="E894" s="71"/>
      <c r="F894" s="71"/>
      <c r="G894" s="71"/>
      <c r="H894" s="71"/>
      <c r="L894" s="71"/>
      <c r="N894" s="76"/>
    </row>
    <row r="895" spans="1:14" ht="12.75" customHeight="1" x14ac:dyDescent="0.25">
      <c r="A895" s="76"/>
      <c r="B895" s="76"/>
      <c r="C895" s="71"/>
      <c r="D895" s="71"/>
      <c r="E895" s="71"/>
      <c r="F895" s="71"/>
      <c r="G895" s="71"/>
      <c r="H895" s="71"/>
      <c r="L895" s="71"/>
      <c r="N895" s="76"/>
    </row>
    <row r="896" spans="1:14" ht="12.75" customHeight="1" x14ac:dyDescent="0.25">
      <c r="A896" s="76"/>
      <c r="B896" s="76"/>
      <c r="C896" s="71"/>
      <c r="D896" s="71"/>
      <c r="E896" s="71"/>
      <c r="F896" s="71"/>
      <c r="G896" s="71"/>
      <c r="H896" s="71"/>
      <c r="L896" s="71"/>
      <c r="N896" s="76"/>
    </row>
    <row r="897" spans="1:14" ht="12.75" customHeight="1" x14ac:dyDescent="0.25">
      <c r="A897" s="76"/>
      <c r="B897" s="76"/>
      <c r="C897" s="71"/>
      <c r="D897" s="71"/>
      <c r="E897" s="71"/>
      <c r="F897" s="71"/>
      <c r="G897" s="71"/>
      <c r="H897" s="71"/>
      <c r="L897" s="71"/>
      <c r="N897" s="76"/>
    </row>
    <row r="898" spans="1:14" ht="12.75" customHeight="1" x14ac:dyDescent="0.25">
      <c r="A898" s="76"/>
      <c r="B898" s="76"/>
      <c r="C898" s="71"/>
      <c r="D898" s="71"/>
      <c r="E898" s="71"/>
      <c r="F898" s="71"/>
      <c r="G898" s="71"/>
      <c r="H898" s="71"/>
      <c r="L898" s="71"/>
      <c r="N898" s="76"/>
    </row>
    <row r="899" spans="1:14" ht="12.75" customHeight="1" x14ac:dyDescent="0.25">
      <c r="A899" s="76"/>
      <c r="B899" s="76"/>
      <c r="C899" s="71"/>
      <c r="D899" s="71"/>
      <c r="E899" s="71"/>
      <c r="F899" s="71"/>
      <c r="G899" s="71"/>
      <c r="H899" s="71"/>
      <c r="L899" s="71"/>
      <c r="N899" s="76"/>
    </row>
    <row r="900" spans="1:14" ht="12.75" customHeight="1" x14ac:dyDescent="0.25">
      <c r="A900" s="76"/>
      <c r="B900" s="76"/>
      <c r="C900" s="71"/>
      <c r="D900" s="71"/>
      <c r="E900" s="71"/>
      <c r="F900" s="71"/>
      <c r="G900" s="71"/>
      <c r="H900" s="71"/>
      <c r="L900" s="71"/>
      <c r="N900" s="76"/>
    </row>
    <row r="901" spans="1:14" ht="12.75" customHeight="1" x14ac:dyDescent="0.25">
      <c r="A901" s="76"/>
      <c r="B901" s="76"/>
      <c r="C901" s="71"/>
      <c r="D901" s="71"/>
      <c r="E901" s="71"/>
      <c r="F901" s="71"/>
      <c r="G901" s="71"/>
      <c r="H901" s="71"/>
      <c r="L901" s="71"/>
      <c r="N901" s="76"/>
    </row>
    <row r="902" spans="1:14" ht="12.75" customHeight="1" x14ac:dyDescent="0.25">
      <c r="A902" s="76"/>
      <c r="B902" s="76"/>
      <c r="C902" s="71"/>
      <c r="D902" s="71"/>
      <c r="E902" s="71"/>
      <c r="F902" s="71"/>
      <c r="G902" s="71"/>
      <c r="H902" s="71"/>
      <c r="L902" s="71"/>
      <c r="N902" s="76"/>
    </row>
    <row r="903" spans="1:14" ht="12.75" customHeight="1" x14ac:dyDescent="0.25">
      <c r="A903" s="76"/>
      <c r="B903" s="76"/>
      <c r="C903" s="71"/>
      <c r="D903" s="71"/>
      <c r="E903" s="71"/>
      <c r="F903" s="71"/>
      <c r="G903" s="71"/>
      <c r="H903" s="71"/>
      <c r="L903" s="71"/>
      <c r="N903" s="76"/>
    </row>
    <row r="904" spans="1:14" ht="12.75" customHeight="1" x14ac:dyDescent="0.25">
      <c r="A904" s="76"/>
      <c r="B904" s="76"/>
      <c r="C904" s="71"/>
      <c r="D904" s="71"/>
      <c r="E904" s="71"/>
      <c r="F904" s="71"/>
      <c r="G904" s="71"/>
      <c r="H904" s="71"/>
      <c r="L904" s="71"/>
      <c r="N904" s="76"/>
    </row>
    <row r="905" spans="1:14" ht="12.75" customHeight="1" x14ac:dyDescent="0.25">
      <c r="A905" s="76"/>
      <c r="B905" s="76"/>
      <c r="C905" s="71"/>
      <c r="D905" s="71"/>
      <c r="E905" s="71"/>
      <c r="F905" s="71"/>
      <c r="G905" s="71"/>
      <c r="H905" s="71"/>
      <c r="L905" s="71"/>
      <c r="N905" s="76"/>
    </row>
    <row r="906" spans="1:14" ht="12.75" customHeight="1" x14ac:dyDescent="0.25">
      <c r="A906" s="76"/>
      <c r="B906" s="76"/>
      <c r="C906" s="71"/>
      <c r="D906" s="71"/>
      <c r="E906" s="71"/>
      <c r="F906" s="71"/>
      <c r="G906" s="71"/>
      <c r="H906" s="71"/>
      <c r="L906" s="71"/>
      <c r="N906" s="76"/>
    </row>
    <row r="907" spans="1:14" ht="12.75" customHeight="1" x14ac:dyDescent="0.25">
      <c r="A907" s="76"/>
      <c r="B907" s="76"/>
      <c r="C907" s="71"/>
      <c r="D907" s="71"/>
      <c r="E907" s="71"/>
      <c r="F907" s="71"/>
      <c r="G907" s="71"/>
      <c r="H907" s="71"/>
      <c r="L907" s="71"/>
      <c r="N907" s="76"/>
    </row>
    <row r="908" spans="1:14" ht="12.75" customHeight="1" x14ac:dyDescent="0.25">
      <c r="A908" s="76"/>
      <c r="B908" s="76"/>
      <c r="C908" s="71"/>
      <c r="D908" s="71"/>
      <c r="E908" s="71"/>
      <c r="F908" s="71"/>
      <c r="G908" s="71"/>
      <c r="H908" s="71"/>
      <c r="L908" s="71"/>
      <c r="N908" s="76"/>
    </row>
    <row r="909" spans="1:14" ht="12.75" customHeight="1" x14ac:dyDescent="0.25">
      <c r="A909" s="76"/>
      <c r="B909" s="76"/>
      <c r="C909" s="71"/>
      <c r="D909" s="71"/>
      <c r="E909" s="71"/>
      <c r="F909" s="71"/>
      <c r="G909" s="71"/>
      <c r="H909" s="71"/>
      <c r="L909" s="71"/>
      <c r="N909" s="76"/>
    </row>
    <row r="910" spans="1:14" ht="12.75" customHeight="1" x14ac:dyDescent="0.25">
      <c r="A910" s="76"/>
      <c r="B910" s="76"/>
      <c r="C910" s="71"/>
      <c r="D910" s="71"/>
      <c r="E910" s="71"/>
      <c r="F910" s="71"/>
      <c r="G910" s="71"/>
      <c r="H910" s="71"/>
      <c r="L910" s="71"/>
      <c r="N910" s="76"/>
    </row>
    <row r="911" spans="1:14" ht="12.75" customHeight="1" x14ac:dyDescent="0.25">
      <c r="A911" s="76"/>
      <c r="B911" s="76"/>
      <c r="C911" s="71"/>
      <c r="D911" s="71"/>
      <c r="E911" s="71"/>
      <c r="F911" s="71"/>
      <c r="G911" s="71"/>
      <c r="H911" s="71"/>
      <c r="L911" s="71"/>
      <c r="N911" s="76"/>
    </row>
    <row r="912" spans="1:14" ht="12.75" customHeight="1" x14ac:dyDescent="0.25">
      <c r="A912" s="76"/>
      <c r="B912" s="76"/>
      <c r="C912" s="71"/>
      <c r="D912" s="71"/>
      <c r="E912" s="71"/>
      <c r="F912" s="71"/>
      <c r="G912" s="71"/>
      <c r="H912" s="71"/>
      <c r="L912" s="71"/>
      <c r="N912" s="76"/>
    </row>
    <row r="913" spans="1:14" ht="12.75" customHeight="1" x14ac:dyDescent="0.25">
      <c r="A913" s="76"/>
      <c r="B913" s="76"/>
      <c r="C913" s="71"/>
      <c r="D913" s="71"/>
      <c r="E913" s="71"/>
      <c r="F913" s="71"/>
      <c r="G913" s="71"/>
      <c r="H913" s="71"/>
      <c r="L913" s="71"/>
      <c r="N913" s="76"/>
    </row>
    <row r="914" spans="1:14" ht="12.75" customHeight="1" x14ac:dyDescent="0.25">
      <c r="A914" s="76"/>
      <c r="B914" s="76"/>
      <c r="C914" s="71"/>
      <c r="D914" s="71"/>
      <c r="E914" s="71"/>
      <c r="F914" s="71"/>
      <c r="G914" s="71"/>
      <c r="H914" s="71"/>
      <c r="L914" s="71"/>
      <c r="N914" s="76"/>
    </row>
    <row r="915" spans="1:14" ht="12.75" customHeight="1" x14ac:dyDescent="0.25">
      <c r="A915" s="76"/>
      <c r="B915" s="76"/>
      <c r="C915" s="71"/>
      <c r="D915" s="71"/>
      <c r="E915" s="71"/>
      <c r="F915" s="71"/>
      <c r="G915" s="71"/>
      <c r="H915" s="71"/>
      <c r="L915" s="71"/>
      <c r="N915" s="76"/>
    </row>
    <row r="916" spans="1:14" ht="12.75" customHeight="1" x14ac:dyDescent="0.25">
      <c r="A916" s="76"/>
      <c r="B916" s="76"/>
      <c r="C916" s="71"/>
      <c r="D916" s="71"/>
      <c r="E916" s="71"/>
      <c r="F916" s="71"/>
      <c r="G916" s="71"/>
      <c r="H916" s="71"/>
      <c r="L916" s="71"/>
      <c r="N916" s="76"/>
    </row>
    <row r="917" spans="1:14" ht="12.75" customHeight="1" x14ac:dyDescent="0.25">
      <c r="A917" s="76"/>
      <c r="B917" s="76"/>
      <c r="C917" s="71"/>
      <c r="D917" s="71"/>
      <c r="E917" s="71"/>
      <c r="F917" s="71"/>
      <c r="G917" s="71"/>
      <c r="H917" s="71"/>
      <c r="L917" s="71"/>
      <c r="N917" s="76"/>
    </row>
    <row r="918" spans="1:14" ht="12.75" customHeight="1" x14ac:dyDescent="0.25">
      <c r="A918" s="76"/>
      <c r="B918" s="76"/>
      <c r="C918" s="71"/>
      <c r="D918" s="71"/>
      <c r="E918" s="71"/>
      <c r="F918" s="71"/>
      <c r="G918" s="71"/>
      <c r="H918" s="71"/>
      <c r="L918" s="71"/>
      <c r="N918" s="76"/>
    </row>
    <row r="919" spans="1:14" ht="12.75" customHeight="1" x14ac:dyDescent="0.25">
      <c r="A919" s="76"/>
      <c r="B919" s="76"/>
      <c r="C919" s="71"/>
      <c r="D919" s="71"/>
      <c r="E919" s="71"/>
      <c r="F919" s="71"/>
      <c r="G919" s="71"/>
      <c r="H919" s="71"/>
      <c r="L919" s="71"/>
      <c r="N919" s="76"/>
    </row>
    <row r="920" spans="1:14" ht="12.75" customHeight="1" x14ac:dyDescent="0.25">
      <c r="A920" s="76"/>
      <c r="B920" s="76"/>
      <c r="C920" s="71"/>
      <c r="D920" s="71"/>
      <c r="E920" s="71"/>
      <c r="F920" s="71"/>
      <c r="G920" s="71"/>
      <c r="H920" s="71"/>
      <c r="L920" s="71"/>
      <c r="N920" s="76"/>
    </row>
    <row r="921" spans="1:14" ht="12.75" customHeight="1" x14ac:dyDescent="0.25">
      <c r="A921" s="76"/>
      <c r="B921" s="76"/>
      <c r="C921" s="71"/>
      <c r="D921" s="71"/>
      <c r="E921" s="71"/>
      <c r="F921" s="71"/>
      <c r="G921" s="71"/>
      <c r="H921" s="71"/>
      <c r="L921" s="71"/>
      <c r="N921" s="76"/>
    </row>
    <row r="922" spans="1:14" ht="12.75" customHeight="1" x14ac:dyDescent="0.25">
      <c r="A922" s="76"/>
      <c r="B922" s="76"/>
      <c r="C922" s="71"/>
      <c r="D922" s="71"/>
      <c r="E922" s="71"/>
      <c r="F922" s="71"/>
      <c r="G922" s="71"/>
      <c r="H922" s="71"/>
      <c r="L922" s="71"/>
      <c r="N922" s="76"/>
    </row>
    <row r="923" spans="1:14" ht="12.75" customHeight="1" x14ac:dyDescent="0.25">
      <c r="A923" s="76"/>
      <c r="B923" s="76"/>
      <c r="C923" s="71"/>
      <c r="D923" s="71"/>
      <c r="E923" s="71"/>
      <c r="F923" s="71"/>
      <c r="G923" s="71"/>
      <c r="H923" s="71"/>
      <c r="L923" s="71"/>
      <c r="N923" s="76"/>
    </row>
    <row r="924" spans="1:14" ht="12.75" customHeight="1" x14ac:dyDescent="0.25">
      <c r="A924" s="76"/>
      <c r="B924" s="76"/>
      <c r="C924" s="71"/>
      <c r="D924" s="71"/>
      <c r="E924" s="71"/>
      <c r="F924" s="71"/>
      <c r="G924" s="71"/>
      <c r="H924" s="71"/>
      <c r="L924" s="71"/>
      <c r="N924" s="76"/>
    </row>
    <row r="925" spans="1:14" ht="12.75" customHeight="1" x14ac:dyDescent="0.25">
      <c r="A925" s="76"/>
      <c r="B925" s="76"/>
      <c r="C925" s="71"/>
      <c r="D925" s="71"/>
      <c r="E925" s="71"/>
      <c r="F925" s="71"/>
      <c r="G925" s="71"/>
      <c r="H925" s="71"/>
      <c r="L925" s="71"/>
      <c r="N925" s="76"/>
    </row>
    <row r="926" spans="1:14" ht="12.75" customHeight="1" x14ac:dyDescent="0.25">
      <c r="A926" s="76"/>
      <c r="B926" s="76"/>
      <c r="C926" s="71"/>
      <c r="D926" s="71"/>
      <c r="E926" s="71"/>
      <c r="F926" s="71"/>
      <c r="G926" s="71"/>
      <c r="H926" s="71"/>
      <c r="L926" s="71"/>
      <c r="N926" s="76"/>
    </row>
    <row r="927" spans="1:14" ht="12.75" customHeight="1" x14ac:dyDescent="0.25">
      <c r="A927" s="76"/>
      <c r="B927" s="76"/>
      <c r="C927" s="71"/>
      <c r="D927" s="71"/>
      <c r="E927" s="71"/>
      <c r="F927" s="71"/>
      <c r="G927" s="71"/>
      <c r="H927" s="71"/>
      <c r="L927" s="71"/>
      <c r="N927" s="76"/>
    </row>
    <row r="928" spans="1:14" ht="12.75" customHeight="1" x14ac:dyDescent="0.25">
      <c r="A928" s="76"/>
      <c r="B928" s="76"/>
      <c r="C928" s="71"/>
      <c r="D928" s="71"/>
      <c r="E928" s="71"/>
      <c r="F928" s="71"/>
      <c r="G928" s="71"/>
      <c r="H928" s="71"/>
      <c r="L928" s="71"/>
      <c r="N928" s="76"/>
    </row>
    <row r="929" spans="1:14" ht="12.75" customHeight="1" x14ac:dyDescent="0.25">
      <c r="A929" s="76"/>
      <c r="B929" s="76"/>
      <c r="C929" s="71"/>
      <c r="D929" s="71"/>
      <c r="E929" s="71"/>
      <c r="F929" s="71"/>
      <c r="G929" s="71"/>
      <c r="H929" s="71"/>
      <c r="L929" s="71"/>
      <c r="N929" s="76"/>
    </row>
    <row r="930" spans="1:14" ht="12.75" customHeight="1" x14ac:dyDescent="0.25">
      <c r="A930" s="76"/>
      <c r="B930" s="76"/>
      <c r="C930" s="71"/>
      <c r="D930" s="71"/>
      <c r="E930" s="71"/>
      <c r="F930" s="71"/>
      <c r="G930" s="71"/>
      <c r="H930" s="71"/>
      <c r="L930" s="71"/>
      <c r="N930" s="76"/>
    </row>
    <row r="931" spans="1:14" ht="12.75" customHeight="1" x14ac:dyDescent="0.25">
      <c r="A931" s="76"/>
      <c r="B931" s="76"/>
      <c r="C931" s="71"/>
      <c r="D931" s="71"/>
      <c r="E931" s="71"/>
      <c r="F931" s="71"/>
      <c r="G931" s="71"/>
      <c r="H931" s="71"/>
      <c r="L931" s="71"/>
      <c r="N931" s="76"/>
    </row>
    <row r="932" spans="1:14" ht="12.75" customHeight="1" x14ac:dyDescent="0.25">
      <c r="A932" s="76"/>
      <c r="B932" s="76"/>
      <c r="C932" s="71"/>
      <c r="D932" s="71"/>
      <c r="E932" s="71"/>
      <c r="F932" s="71"/>
      <c r="G932" s="71"/>
      <c r="H932" s="71"/>
      <c r="L932" s="71"/>
      <c r="N932" s="76"/>
    </row>
    <row r="933" spans="1:14" ht="12.75" customHeight="1" x14ac:dyDescent="0.25">
      <c r="A933" s="76"/>
      <c r="B933" s="76"/>
      <c r="C933" s="71"/>
      <c r="D933" s="71"/>
      <c r="E933" s="71"/>
      <c r="F933" s="71"/>
      <c r="G933" s="71"/>
      <c r="H933" s="71"/>
      <c r="L933" s="71"/>
      <c r="N933" s="76"/>
    </row>
    <row r="934" spans="1:14" ht="12.75" customHeight="1" x14ac:dyDescent="0.25">
      <c r="A934" s="76"/>
      <c r="B934" s="76"/>
      <c r="C934" s="71"/>
      <c r="D934" s="71"/>
      <c r="E934" s="71"/>
      <c r="F934" s="71"/>
      <c r="G934" s="71"/>
      <c r="H934" s="71"/>
      <c r="L934" s="71"/>
      <c r="N934" s="76"/>
    </row>
    <row r="935" spans="1:14" ht="12.75" customHeight="1" x14ac:dyDescent="0.25">
      <c r="A935" s="76"/>
      <c r="B935" s="76"/>
      <c r="C935" s="71"/>
      <c r="D935" s="71"/>
      <c r="E935" s="71"/>
      <c r="F935" s="71"/>
      <c r="G935" s="71"/>
      <c r="H935" s="71"/>
      <c r="L935" s="71"/>
      <c r="N935" s="76"/>
    </row>
    <row r="936" spans="1:14" ht="12.75" customHeight="1" x14ac:dyDescent="0.25">
      <c r="A936" s="76"/>
      <c r="B936" s="76"/>
      <c r="C936" s="71"/>
      <c r="D936" s="71"/>
      <c r="E936" s="71"/>
      <c r="F936" s="71"/>
      <c r="G936" s="71"/>
      <c r="H936" s="71"/>
      <c r="L936" s="71"/>
      <c r="N936" s="76"/>
    </row>
    <row r="937" spans="1:14" ht="12.75" customHeight="1" x14ac:dyDescent="0.25">
      <c r="A937" s="76"/>
      <c r="B937" s="76"/>
      <c r="C937" s="71"/>
      <c r="D937" s="71"/>
      <c r="E937" s="71"/>
      <c r="F937" s="71"/>
      <c r="G937" s="71"/>
      <c r="H937" s="71"/>
      <c r="L937" s="71"/>
      <c r="N937" s="76"/>
    </row>
    <row r="938" spans="1:14" ht="12.75" customHeight="1" x14ac:dyDescent="0.25">
      <c r="A938" s="76"/>
      <c r="B938" s="76"/>
      <c r="C938" s="71"/>
      <c r="D938" s="71"/>
      <c r="E938" s="71"/>
      <c r="F938" s="71"/>
      <c r="G938" s="71"/>
      <c r="H938" s="71"/>
      <c r="L938" s="71"/>
      <c r="N938" s="76"/>
    </row>
    <row r="939" spans="1:14" ht="12.75" customHeight="1" x14ac:dyDescent="0.25">
      <c r="A939" s="76"/>
      <c r="B939" s="76"/>
      <c r="C939" s="71"/>
      <c r="D939" s="71"/>
      <c r="E939" s="71"/>
      <c r="F939" s="71"/>
      <c r="G939" s="71"/>
      <c r="H939" s="71"/>
      <c r="L939" s="71"/>
      <c r="N939" s="76"/>
    </row>
    <row r="940" spans="1:14" ht="12.75" customHeight="1" x14ac:dyDescent="0.25">
      <c r="A940" s="76"/>
      <c r="B940" s="76"/>
      <c r="C940" s="71"/>
      <c r="D940" s="71"/>
      <c r="E940" s="71"/>
      <c r="F940" s="71"/>
      <c r="G940" s="71"/>
      <c r="H940" s="71"/>
      <c r="L940" s="71"/>
      <c r="N940" s="76"/>
    </row>
    <row r="941" spans="1:14" ht="12.75" customHeight="1" x14ac:dyDescent="0.25">
      <c r="A941" s="76"/>
      <c r="B941" s="76"/>
      <c r="C941" s="71"/>
      <c r="D941" s="71"/>
      <c r="E941" s="71"/>
      <c r="F941" s="71"/>
      <c r="G941" s="71"/>
      <c r="H941" s="71"/>
      <c r="L941" s="71"/>
      <c r="N941" s="76"/>
    </row>
    <row r="942" spans="1:14" ht="12.75" customHeight="1" x14ac:dyDescent="0.25">
      <c r="A942" s="76"/>
      <c r="B942" s="76"/>
      <c r="C942" s="71"/>
      <c r="D942" s="71"/>
      <c r="E942" s="71"/>
      <c r="F942" s="71"/>
      <c r="G942" s="71"/>
      <c r="H942" s="71"/>
      <c r="L942" s="71"/>
      <c r="N942" s="76"/>
    </row>
    <row r="943" spans="1:14" ht="12.75" customHeight="1" x14ac:dyDescent="0.25">
      <c r="A943" s="76"/>
      <c r="B943" s="76"/>
      <c r="C943" s="71"/>
      <c r="D943" s="71"/>
      <c r="E943" s="71"/>
      <c r="F943" s="71"/>
      <c r="G943" s="71"/>
      <c r="H943" s="71"/>
      <c r="L943" s="71"/>
      <c r="N943" s="76"/>
    </row>
    <row r="944" spans="1:14" ht="12.75" customHeight="1" x14ac:dyDescent="0.25">
      <c r="A944" s="76"/>
      <c r="B944" s="76"/>
      <c r="C944" s="71"/>
      <c r="D944" s="71"/>
      <c r="E944" s="71"/>
      <c r="F944" s="71"/>
      <c r="G944" s="71"/>
      <c r="H944" s="71"/>
      <c r="L944" s="71"/>
      <c r="N944" s="76"/>
    </row>
    <row r="945" spans="1:14" ht="12.75" customHeight="1" x14ac:dyDescent="0.25">
      <c r="A945" s="76"/>
      <c r="B945" s="76"/>
      <c r="C945" s="71"/>
      <c r="D945" s="71"/>
      <c r="E945" s="71"/>
      <c r="F945" s="71"/>
      <c r="G945" s="71"/>
      <c r="H945" s="71"/>
      <c r="L945" s="71"/>
      <c r="N945" s="76"/>
    </row>
    <row r="946" spans="1:14" ht="12.75" customHeight="1" x14ac:dyDescent="0.25">
      <c r="A946" s="76"/>
      <c r="B946" s="76"/>
      <c r="C946" s="71"/>
      <c r="D946" s="71"/>
      <c r="E946" s="71"/>
      <c r="F946" s="71"/>
      <c r="G946" s="71"/>
      <c r="H946" s="71"/>
      <c r="L946" s="71"/>
      <c r="N946" s="76"/>
    </row>
    <row r="947" spans="1:14" ht="12.75" customHeight="1" x14ac:dyDescent="0.25">
      <c r="A947" s="76"/>
      <c r="B947" s="76"/>
      <c r="C947" s="71"/>
      <c r="D947" s="71"/>
      <c r="E947" s="71"/>
      <c r="F947" s="71"/>
      <c r="G947" s="71"/>
      <c r="H947" s="71"/>
      <c r="L947" s="71"/>
      <c r="N947" s="76"/>
    </row>
    <row r="948" spans="1:14" ht="12.75" customHeight="1" x14ac:dyDescent="0.25">
      <c r="A948" s="76"/>
      <c r="B948" s="76"/>
      <c r="C948" s="71"/>
      <c r="D948" s="71"/>
      <c r="E948" s="71"/>
      <c r="F948" s="71"/>
      <c r="G948" s="71"/>
      <c r="H948" s="71"/>
      <c r="L948" s="71"/>
      <c r="N948" s="76"/>
    </row>
    <row r="949" spans="1:14" ht="12.75" customHeight="1" x14ac:dyDescent="0.25">
      <c r="A949" s="76"/>
      <c r="B949" s="76"/>
      <c r="C949" s="71"/>
      <c r="D949" s="71"/>
      <c r="E949" s="71"/>
      <c r="F949" s="71"/>
      <c r="G949" s="71"/>
      <c r="H949" s="71"/>
      <c r="L949" s="71"/>
      <c r="N949" s="76"/>
    </row>
    <row r="950" spans="1:14" ht="12.75" customHeight="1" x14ac:dyDescent="0.25">
      <c r="A950" s="76"/>
      <c r="B950" s="76"/>
      <c r="C950" s="71"/>
      <c r="D950" s="71"/>
      <c r="E950" s="71"/>
      <c r="F950" s="71"/>
      <c r="G950" s="71"/>
      <c r="H950" s="71"/>
      <c r="L950" s="71"/>
      <c r="N950" s="76"/>
    </row>
    <row r="951" spans="1:14" ht="12.75" customHeight="1" x14ac:dyDescent="0.25">
      <c r="A951" s="76"/>
      <c r="B951" s="76"/>
      <c r="C951" s="71"/>
      <c r="D951" s="71"/>
      <c r="E951" s="71"/>
      <c r="F951" s="71"/>
      <c r="G951" s="71"/>
      <c r="H951" s="71"/>
      <c r="L951" s="71"/>
      <c r="N951" s="76"/>
    </row>
    <row r="952" spans="1:14" ht="12.75" customHeight="1" x14ac:dyDescent="0.25">
      <c r="A952" s="76"/>
      <c r="B952" s="76"/>
      <c r="C952" s="71"/>
      <c r="D952" s="71"/>
      <c r="E952" s="71"/>
      <c r="F952" s="71"/>
      <c r="G952" s="71"/>
      <c r="H952" s="71"/>
      <c r="L952" s="71"/>
      <c r="N952" s="76"/>
    </row>
    <row r="953" spans="1:14" ht="12.75" customHeight="1" x14ac:dyDescent="0.25">
      <c r="A953" s="76"/>
      <c r="B953" s="76"/>
      <c r="C953" s="71"/>
      <c r="D953" s="71"/>
      <c r="E953" s="71"/>
      <c r="F953" s="71"/>
      <c r="G953" s="71"/>
      <c r="H953" s="71"/>
      <c r="L953" s="71"/>
      <c r="N953" s="76"/>
    </row>
    <row r="954" spans="1:14" ht="12.75" customHeight="1" x14ac:dyDescent="0.25">
      <c r="A954" s="76"/>
      <c r="B954" s="76"/>
      <c r="C954" s="71"/>
      <c r="D954" s="71"/>
      <c r="E954" s="71"/>
      <c r="F954" s="71"/>
      <c r="G954" s="71"/>
      <c r="H954" s="71"/>
      <c r="L954" s="71"/>
      <c r="N954" s="76"/>
    </row>
    <row r="955" spans="1:14" ht="12.75" customHeight="1" x14ac:dyDescent="0.25">
      <c r="A955" s="76"/>
      <c r="B955" s="76"/>
      <c r="C955" s="71"/>
      <c r="D955" s="71"/>
      <c r="E955" s="71"/>
      <c r="F955" s="71"/>
      <c r="G955" s="71"/>
      <c r="H955" s="71"/>
      <c r="L955" s="71"/>
      <c r="N955" s="76"/>
    </row>
    <row r="956" spans="1:14" ht="12.75" customHeight="1" x14ac:dyDescent="0.25">
      <c r="A956" s="76"/>
      <c r="B956" s="76"/>
      <c r="C956" s="71"/>
      <c r="D956" s="71"/>
      <c r="E956" s="71"/>
      <c r="F956" s="71"/>
      <c r="G956" s="71"/>
      <c r="H956" s="71"/>
      <c r="L956" s="71"/>
      <c r="N956" s="76"/>
    </row>
    <row r="957" spans="1:14" ht="12.75" customHeight="1" x14ac:dyDescent="0.25">
      <c r="A957" s="76"/>
      <c r="B957" s="76"/>
      <c r="C957" s="71"/>
      <c r="D957" s="71"/>
      <c r="E957" s="71"/>
      <c r="F957" s="71"/>
      <c r="G957" s="71"/>
      <c r="H957" s="71"/>
      <c r="L957" s="71"/>
      <c r="N957" s="76"/>
    </row>
    <row r="958" spans="1:14" ht="12.75" customHeight="1" x14ac:dyDescent="0.25">
      <c r="A958" s="76"/>
      <c r="B958" s="76"/>
      <c r="C958" s="71"/>
      <c r="D958" s="71"/>
      <c r="E958" s="71"/>
      <c r="F958" s="71"/>
      <c r="G958" s="71"/>
      <c r="H958" s="71"/>
      <c r="L958" s="71"/>
      <c r="N958" s="76"/>
    </row>
    <row r="959" spans="1:14" ht="12.75" customHeight="1" x14ac:dyDescent="0.25">
      <c r="A959" s="76"/>
      <c r="B959" s="76"/>
      <c r="C959" s="71"/>
      <c r="D959" s="71"/>
      <c r="E959" s="71"/>
      <c r="F959" s="71"/>
      <c r="G959" s="71"/>
      <c r="H959" s="71"/>
      <c r="L959" s="71"/>
      <c r="N959" s="76"/>
    </row>
    <row r="960" spans="1:14" ht="12.75" customHeight="1" x14ac:dyDescent="0.25">
      <c r="A960" s="76"/>
      <c r="B960" s="76"/>
      <c r="C960" s="71"/>
      <c r="D960" s="71"/>
      <c r="E960" s="71"/>
      <c r="F960" s="71"/>
      <c r="G960" s="71"/>
      <c r="H960" s="71"/>
      <c r="L960" s="71"/>
      <c r="N960" s="76"/>
    </row>
    <row r="961" spans="1:14" ht="12.75" customHeight="1" x14ac:dyDescent="0.25">
      <c r="A961" s="76"/>
      <c r="B961" s="76"/>
      <c r="C961" s="71"/>
      <c r="D961" s="71"/>
      <c r="E961" s="71"/>
      <c r="F961" s="71"/>
      <c r="G961" s="71"/>
      <c r="H961" s="71"/>
      <c r="L961" s="71"/>
      <c r="N961" s="76"/>
    </row>
    <row r="962" spans="1:14" ht="12.75" customHeight="1" x14ac:dyDescent="0.25">
      <c r="A962" s="76"/>
      <c r="B962" s="76"/>
      <c r="C962" s="71"/>
      <c r="D962" s="71"/>
      <c r="E962" s="71"/>
      <c r="F962" s="71"/>
      <c r="G962" s="71"/>
      <c r="H962" s="71"/>
      <c r="L962" s="71"/>
      <c r="N962" s="76"/>
    </row>
    <row r="963" spans="1:14" ht="12.75" customHeight="1" x14ac:dyDescent="0.25">
      <c r="A963" s="76"/>
      <c r="B963" s="76"/>
      <c r="C963" s="71"/>
      <c r="D963" s="71"/>
      <c r="E963" s="71"/>
      <c r="F963" s="71"/>
      <c r="G963" s="71"/>
      <c r="H963" s="71"/>
      <c r="L963" s="71"/>
      <c r="N963" s="76"/>
    </row>
    <row r="964" spans="1:14" ht="12.75" customHeight="1" x14ac:dyDescent="0.25">
      <c r="A964" s="76"/>
      <c r="B964" s="76"/>
      <c r="C964" s="71"/>
      <c r="D964" s="71"/>
      <c r="E964" s="71"/>
      <c r="F964" s="71"/>
      <c r="G964" s="71"/>
      <c r="H964" s="71"/>
      <c r="L964" s="71"/>
      <c r="N964" s="76"/>
    </row>
    <row r="965" spans="1:14" ht="12.75" customHeight="1" x14ac:dyDescent="0.25">
      <c r="A965" s="76"/>
      <c r="B965" s="76"/>
      <c r="C965" s="71"/>
      <c r="D965" s="71"/>
      <c r="E965" s="71"/>
      <c r="F965" s="71"/>
      <c r="G965" s="71"/>
      <c r="H965" s="71"/>
      <c r="L965" s="71"/>
      <c r="N965" s="76"/>
    </row>
    <row r="966" spans="1:14" ht="12.75" customHeight="1" x14ac:dyDescent="0.25">
      <c r="A966" s="76"/>
      <c r="B966" s="76"/>
      <c r="C966" s="71"/>
      <c r="D966" s="71"/>
      <c r="E966" s="71"/>
      <c r="F966" s="71"/>
      <c r="G966" s="71"/>
      <c r="H966" s="71"/>
      <c r="L966" s="71"/>
      <c r="N966" s="76"/>
    </row>
    <row r="967" spans="1:14" ht="12.75" customHeight="1" x14ac:dyDescent="0.25">
      <c r="A967" s="76"/>
      <c r="B967" s="76"/>
      <c r="C967" s="71"/>
      <c r="D967" s="71"/>
      <c r="E967" s="71"/>
      <c r="F967" s="71"/>
      <c r="G967" s="71"/>
      <c r="H967" s="71"/>
      <c r="L967" s="71"/>
      <c r="N967" s="76"/>
    </row>
    <row r="968" spans="1:14" ht="12.75" customHeight="1" x14ac:dyDescent="0.25">
      <c r="A968" s="76"/>
      <c r="B968" s="76"/>
      <c r="C968" s="71"/>
      <c r="D968" s="71"/>
      <c r="E968" s="71"/>
      <c r="F968" s="71"/>
      <c r="G968" s="71"/>
      <c r="H968" s="71"/>
      <c r="L968" s="71"/>
      <c r="N968" s="76"/>
    </row>
    <row r="969" spans="1:14" ht="12.75" customHeight="1" x14ac:dyDescent="0.25">
      <c r="A969" s="76"/>
      <c r="B969" s="76"/>
      <c r="C969" s="71"/>
      <c r="D969" s="71"/>
      <c r="E969" s="71"/>
      <c r="F969" s="71"/>
      <c r="G969" s="71"/>
      <c r="H969" s="71"/>
      <c r="L969" s="71"/>
      <c r="N969" s="76"/>
    </row>
    <row r="970" spans="1:14" ht="12.75" customHeight="1" x14ac:dyDescent="0.25">
      <c r="A970" s="76"/>
      <c r="B970" s="76"/>
      <c r="C970" s="71"/>
      <c r="D970" s="71"/>
      <c r="E970" s="71"/>
      <c r="F970" s="71"/>
      <c r="G970" s="71"/>
      <c r="H970" s="71"/>
      <c r="L970" s="71"/>
      <c r="N970" s="76"/>
    </row>
    <row r="971" spans="1:14" ht="12.75" customHeight="1" x14ac:dyDescent="0.25">
      <c r="A971" s="76"/>
      <c r="B971" s="76"/>
      <c r="C971" s="71"/>
      <c r="D971" s="71"/>
      <c r="E971" s="71"/>
      <c r="F971" s="71"/>
      <c r="G971" s="71"/>
      <c r="H971" s="71"/>
      <c r="L971" s="71"/>
      <c r="N971" s="76"/>
    </row>
    <row r="972" spans="1:14" ht="12.75" customHeight="1" x14ac:dyDescent="0.25">
      <c r="A972" s="76"/>
      <c r="B972" s="76"/>
      <c r="C972" s="71"/>
      <c r="D972" s="71"/>
      <c r="E972" s="71"/>
      <c r="F972" s="71"/>
      <c r="G972" s="71"/>
      <c r="H972" s="71"/>
      <c r="L972" s="71"/>
      <c r="N972" s="76"/>
    </row>
    <row r="973" spans="1:14" ht="12.75" customHeight="1" x14ac:dyDescent="0.25">
      <c r="A973" s="76"/>
      <c r="B973" s="76"/>
      <c r="C973" s="71"/>
      <c r="D973" s="71"/>
      <c r="E973" s="71"/>
      <c r="F973" s="71"/>
      <c r="G973" s="71"/>
      <c r="H973" s="71"/>
      <c r="L973" s="71"/>
      <c r="N973" s="76"/>
    </row>
    <row r="974" spans="1:14" ht="12.75" customHeight="1" x14ac:dyDescent="0.25">
      <c r="A974" s="76"/>
      <c r="B974" s="76"/>
      <c r="C974" s="71"/>
      <c r="D974" s="71"/>
      <c r="E974" s="71"/>
      <c r="F974" s="71"/>
      <c r="G974" s="71"/>
      <c r="H974" s="71"/>
      <c r="L974" s="71"/>
      <c r="N974" s="76"/>
    </row>
    <row r="975" spans="1:14" ht="12.75" customHeight="1" x14ac:dyDescent="0.25">
      <c r="A975" s="76"/>
      <c r="B975" s="76"/>
      <c r="C975" s="71"/>
      <c r="D975" s="71"/>
      <c r="E975" s="71"/>
      <c r="F975" s="71"/>
      <c r="G975" s="71"/>
      <c r="H975" s="71"/>
      <c r="L975" s="71"/>
      <c r="N975" s="76"/>
    </row>
    <row r="976" spans="1:14" ht="12.75" customHeight="1" x14ac:dyDescent="0.25">
      <c r="A976" s="76"/>
      <c r="B976" s="76"/>
      <c r="C976" s="71"/>
      <c r="D976" s="71"/>
      <c r="E976" s="71"/>
      <c r="F976" s="71"/>
      <c r="G976" s="71"/>
      <c r="H976" s="71"/>
      <c r="L976" s="71"/>
      <c r="N976" s="76"/>
    </row>
    <row r="977" spans="1:14" ht="12.75" customHeight="1" x14ac:dyDescent="0.25">
      <c r="A977" s="76"/>
      <c r="B977" s="76"/>
      <c r="C977" s="71"/>
      <c r="D977" s="71"/>
      <c r="E977" s="71"/>
      <c r="F977" s="71"/>
      <c r="G977" s="71"/>
      <c r="H977" s="71"/>
      <c r="L977" s="71"/>
      <c r="N977" s="76"/>
    </row>
    <row r="978" spans="1:14" ht="12.75" customHeight="1" x14ac:dyDescent="0.25">
      <c r="A978" s="76"/>
      <c r="B978" s="76"/>
      <c r="C978" s="71"/>
      <c r="D978" s="71"/>
      <c r="E978" s="71"/>
      <c r="F978" s="71"/>
      <c r="G978" s="71"/>
      <c r="H978" s="71"/>
      <c r="L978" s="71"/>
      <c r="N978" s="76"/>
    </row>
    <row r="979" spans="1:14" ht="12.75" customHeight="1" x14ac:dyDescent="0.25">
      <c r="A979" s="76"/>
      <c r="B979" s="76"/>
      <c r="C979" s="71"/>
      <c r="D979" s="71"/>
      <c r="E979" s="71"/>
      <c r="F979" s="71"/>
      <c r="G979" s="71"/>
      <c r="H979" s="71"/>
      <c r="L979" s="71"/>
      <c r="N979" s="76"/>
    </row>
    <row r="980" spans="1:14" ht="12.75" customHeight="1" x14ac:dyDescent="0.25">
      <c r="A980" s="76"/>
      <c r="B980" s="76"/>
      <c r="C980" s="71"/>
      <c r="D980" s="71"/>
      <c r="E980" s="71"/>
      <c r="F980" s="71"/>
      <c r="G980" s="71"/>
      <c r="H980" s="71"/>
      <c r="L980" s="71"/>
      <c r="N980" s="76"/>
    </row>
    <row r="981" spans="1:14" ht="12.75" customHeight="1" x14ac:dyDescent="0.25">
      <c r="A981" s="76"/>
      <c r="B981" s="76"/>
      <c r="C981" s="71"/>
      <c r="D981" s="71"/>
      <c r="E981" s="71"/>
      <c r="F981" s="71"/>
      <c r="G981" s="71"/>
      <c r="H981" s="71"/>
      <c r="L981" s="71"/>
      <c r="N981" s="76"/>
    </row>
    <row r="982" spans="1:14" ht="12.75" customHeight="1" x14ac:dyDescent="0.25">
      <c r="A982" s="76"/>
      <c r="B982" s="76"/>
      <c r="C982" s="71"/>
      <c r="D982" s="71"/>
      <c r="E982" s="71"/>
      <c r="F982" s="71"/>
      <c r="G982" s="71"/>
      <c r="H982" s="71"/>
      <c r="L982" s="71"/>
      <c r="N982" s="76"/>
    </row>
    <row r="983" spans="1:14" ht="12.75" customHeight="1" x14ac:dyDescent="0.25">
      <c r="A983" s="76"/>
      <c r="B983" s="76"/>
      <c r="C983" s="71"/>
      <c r="D983" s="71"/>
      <c r="E983" s="71"/>
      <c r="F983" s="71"/>
      <c r="G983" s="71"/>
      <c r="H983" s="71"/>
      <c r="L983" s="71"/>
      <c r="N983" s="76"/>
    </row>
    <row r="984" spans="1:14" ht="12.75" customHeight="1" x14ac:dyDescent="0.25">
      <c r="A984" s="76"/>
      <c r="B984" s="76"/>
      <c r="C984" s="71"/>
      <c r="D984" s="71"/>
      <c r="E984" s="71"/>
      <c r="F984" s="71"/>
      <c r="G984" s="71"/>
      <c r="H984" s="71"/>
      <c r="L984" s="71"/>
      <c r="N984" s="76"/>
    </row>
    <row r="985" spans="1:14" ht="12.75" customHeight="1" x14ac:dyDescent="0.25">
      <c r="A985" s="76"/>
      <c r="B985" s="76"/>
      <c r="C985" s="71"/>
      <c r="D985" s="71"/>
      <c r="E985" s="71"/>
      <c r="F985" s="71"/>
      <c r="G985" s="71"/>
      <c r="H985" s="71"/>
      <c r="L985" s="71"/>
      <c r="N985" s="76"/>
    </row>
    <row r="986" spans="1:14" ht="12.75" customHeight="1" x14ac:dyDescent="0.25">
      <c r="A986" s="76"/>
      <c r="B986" s="76"/>
      <c r="C986" s="71"/>
      <c r="D986" s="71"/>
      <c r="E986" s="71"/>
      <c r="F986" s="71"/>
      <c r="G986" s="71"/>
      <c r="H986" s="71"/>
      <c r="L986" s="71"/>
      <c r="N986" s="76"/>
    </row>
    <row r="987" spans="1:14" ht="12.75" customHeight="1" x14ac:dyDescent="0.25">
      <c r="A987" s="76"/>
      <c r="B987" s="76"/>
      <c r="C987" s="71"/>
      <c r="D987" s="71"/>
      <c r="E987" s="71"/>
      <c r="F987" s="71"/>
      <c r="G987" s="71"/>
      <c r="H987" s="71"/>
      <c r="L987" s="71"/>
      <c r="N987" s="76"/>
    </row>
    <row r="988" spans="1:14" ht="12.75" customHeight="1" x14ac:dyDescent="0.25">
      <c r="A988" s="76"/>
      <c r="B988" s="76"/>
      <c r="C988" s="71"/>
      <c r="D988" s="71"/>
      <c r="E988" s="71"/>
      <c r="F988" s="71"/>
      <c r="G988" s="71"/>
      <c r="H988" s="71"/>
      <c r="L988" s="71"/>
      <c r="N988" s="76"/>
    </row>
    <row r="989" spans="1:14" ht="12.75" customHeight="1" x14ac:dyDescent="0.25">
      <c r="A989" s="76"/>
      <c r="B989" s="76"/>
      <c r="C989" s="71"/>
      <c r="D989" s="71"/>
      <c r="E989" s="71"/>
      <c r="F989" s="71"/>
      <c r="G989" s="71"/>
      <c r="H989" s="71"/>
      <c r="L989" s="71"/>
      <c r="N989" s="76"/>
    </row>
    <row r="990" spans="1:14" ht="12.75" customHeight="1" x14ac:dyDescent="0.25">
      <c r="A990" s="76"/>
      <c r="B990" s="76"/>
      <c r="C990" s="71"/>
      <c r="D990" s="71"/>
      <c r="E990" s="71"/>
      <c r="F990" s="71"/>
      <c r="G990" s="71"/>
      <c r="H990" s="71"/>
      <c r="L990" s="71"/>
      <c r="N990" s="76"/>
    </row>
    <row r="991" spans="1:14" ht="12.75" customHeight="1" x14ac:dyDescent="0.25">
      <c r="A991" s="76"/>
      <c r="B991" s="76"/>
      <c r="C991" s="71"/>
      <c r="D991" s="71"/>
      <c r="E991" s="71"/>
      <c r="F991" s="71"/>
      <c r="G991" s="71"/>
      <c r="H991" s="71"/>
      <c r="L991" s="71"/>
      <c r="N991" s="76"/>
    </row>
    <row r="992" spans="1:14" ht="12.75" customHeight="1" x14ac:dyDescent="0.25">
      <c r="A992" s="76"/>
      <c r="B992" s="76"/>
      <c r="C992" s="71"/>
      <c r="D992" s="71"/>
      <c r="E992" s="71"/>
      <c r="F992" s="71"/>
      <c r="G992" s="71"/>
      <c r="H992" s="71"/>
      <c r="L992" s="71"/>
      <c r="N992" s="76"/>
    </row>
    <row r="993" spans="1:14" ht="12.75" customHeight="1" x14ac:dyDescent="0.25">
      <c r="A993" s="76"/>
      <c r="B993" s="76"/>
      <c r="C993" s="71"/>
      <c r="D993" s="71"/>
      <c r="E993" s="71"/>
      <c r="F993" s="71"/>
      <c r="G993" s="71"/>
      <c r="H993" s="71"/>
      <c r="L993" s="71"/>
      <c r="N993" s="76"/>
    </row>
    <row r="994" spans="1:14" ht="12.75" customHeight="1" x14ac:dyDescent="0.25">
      <c r="A994" s="76"/>
      <c r="B994" s="76"/>
      <c r="C994" s="71"/>
      <c r="D994" s="71"/>
      <c r="E994" s="71"/>
      <c r="F994" s="71"/>
      <c r="G994" s="71"/>
      <c r="H994" s="71"/>
      <c r="L994" s="71"/>
      <c r="N994" s="76"/>
    </row>
    <row r="995" spans="1:14" ht="12.75" customHeight="1" x14ac:dyDescent="0.25">
      <c r="A995" s="76"/>
      <c r="B995" s="76"/>
      <c r="C995" s="71"/>
      <c r="D995" s="71"/>
      <c r="E995" s="71"/>
      <c r="F995" s="71"/>
      <c r="G995" s="71"/>
      <c r="H995" s="71"/>
      <c r="L995" s="71"/>
      <c r="N995" s="76"/>
    </row>
    <row r="996" spans="1:14" ht="12.75" customHeight="1" x14ac:dyDescent="0.25">
      <c r="A996" s="76"/>
      <c r="B996" s="76"/>
      <c r="C996" s="71"/>
      <c r="D996" s="71"/>
      <c r="E996" s="71"/>
      <c r="F996" s="71"/>
      <c r="G996" s="71"/>
      <c r="H996" s="71"/>
      <c r="L996" s="71"/>
      <c r="N996" s="76"/>
    </row>
    <row r="997" spans="1:14" ht="12.75" customHeight="1" x14ac:dyDescent="0.25">
      <c r="A997" s="76"/>
      <c r="B997" s="76"/>
      <c r="C997" s="71"/>
      <c r="D997" s="71"/>
      <c r="E997" s="71"/>
      <c r="F997" s="71"/>
      <c r="G997" s="71"/>
      <c r="H997" s="71"/>
      <c r="L997" s="71"/>
      <c r="N997" s="76"/>
    </row>
    <row r="998" spans="1:14" ht="12.75" customHeight="1" x14ac:dyDescent="0.25">
      <c r="A998" s="76"/>
      <c r="B998" s="76"/>
      <c r="C998" s="71"/>
      <c r="D998" s="71"/>
      <c r="E998" s="71"/>
      <c r="F998" s="71"/>
      <c r="G998" s="71"/>
      <c r="H998" s="71"/>
      <c r="L998" s="71"/>
      <c r="N998" s="76"/>
    </row>
    <row r="999" spans="1:14" ht="12.75" customHeight="1" x14ac:dyDescent="0.25">
      <c r="A999" s="76"/>
      <c r="B999" s="76"/>
      <c r="C999" s="71"/>
      <c r="D999" s="71"/>
      <c r="E999" s="71"/>
      <c r="F999" s="71"/>
      <c r="G999" s="71"/>
      <c r="H999" s="71"/>
      <c r="L999" s="71"/>
      <c r="N999" s="76"/>
    </row>
    <row r="1000" spans="1:14" ht="12.75" customHeight="1" x14ac:dyDescent="0.25">
      <c r="A1000" s="76"/>
      <c r="B1000" s="76"/>
      <c r="C1000" s="71"/>
      <c r="D1000" s="71"/>
      <c r="E1000" s="71"/>
      <c r="F1000" s="71"/>
      <c r="G1000" s="71"/>
      <c r="H1000" s="71"/>
      <c r="L1000" s="71"/>
      <c r="N1000" s="76"/>
    </row>
    <row r="1001" spans="1:14" ht="12.75" customHeight="1" x14ac:dyDescent="0.25">
      <c r="A1001" s="76"/>
      <c r="B1001" s="76"/>
      <c r="C1001" s="71"/>
      <c r="D1001" s="71"/>
      <c r="E1001" s="71"/>
      <c r="F1001" s="71"/>
      <c r="G1001" s="71"/>
      <c r="H1001" s="71"/>
      <c r="L1001" s="71"/>
      <c r="N1001" s="76"/>
    </row>
    <row r="1002" spans="1:14" ht="12.75" customHeight="1" x14ac:dyDescent="0.25">
      <c r="A1002" s="76"/>
      <c r="B1002" s="76"/>
      <c r="C1002" s="71"/>
      <c r="D1002" s="71"/>
      <c r="E1002" s="71"/>
      <c r="F1002" s="71"/>
      <c r="G1002" s="71"/>
      <c r="H1002" s="71"/>
      <c r="L1002" s="71"/>
      <c r="N1002" s="76"/>
    </row>
  </sheetData>
  <customSheetViews>
    <customSheetView guid="{BE76FD70-CA4C-4303-ADB2-BCDE1C445427}" state="hidden">
      <pane ySplit="1" topLeftCell="A2" activePane="bottomLeft" state="frozen"/>
      <selection pane="bottomLeft" activeCell="N2" sqref="N2"/>
      <pageMargins left="0.7" right="0.7" top="0.75" bottom="0.75" header="0.3" footer="0.3"/>
      <pageSetup paperSize="9" orientation="portrait" r:id="rId1"/>
    </customSheetView>
    <customSheetView guid="{B8CD8764-8103-4BA7-A294-F5FED5EA74ED}" state="hidden">
      <pane ySplit="1" topLeftCell="A2" activePane="bottomLeft" state="frozen"/>
      <selection pane="bottomLeft" activeCell="B31" sqref="B31"/>
      <pageMargins left="0.7" right="0.7" top="0.75" bottom="0.75" header="0.3" footer="0.3"/>
    </customSheetView>
    <customSheetView guid="{CF50DB9B-0F8D-41A5-9576-F9345942CE97}" state="hidden">
      <pane ySplit="1" topLeftCell="A2" activePane="bottomLeft" state="frozen"/>
      <selection pane="bottomLeft" activeCell="B31" sqref="B31"/>
      <pageMargins left="0.7" right="0.7" top="0.75" bottom="0.75" header="0.3" footer="0.3"/>
    </customSheetView>
    <customSheetView guid="{845F3A43-EF96-4057-9777-D2F2301CC149}" showPageBreaks="1" state="hidden">
      <pane ySplit="1" topLeftCell="A2" activePane="bottomLeft" state="frozen"/>
      <selection pane="bottomLeft" activeCell="N2" sqref="N2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  <drawing r:id="rId4"/>
  <legacy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18"/>
  <dimension ref="A1:Z1000"/>
  <sheetViews>
    <sheetView workbookViewId="0"/>
  </sheetViews>
  <sheetFormatPr baseColWidth="10" defaultColWidth="17.26953125" defaultRowHeight="15" customHeight="1" x14ac:dyDescent="0.25"/>
  <cols>
    <col min="1" max="1" width="77.26953125" customWidth="1"/>
    <col min="2" max="17" width="9.26953125" customWidth="1"/>
    <col min="18" max="26" width="10" customWidth="1"/>
  </cols>
  <sheetData>
    <row r="1" spans="1:26" ht="12.75" customHeight="1" x14ac:dyDescent="0.25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spans="1:26" ht="12.75" customHeight="1" x14ac:dyDescent="0.25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</row>
    <row r="3" spans="1:26" ht="12.75" customHeight="1" x14ac:dyDescent="0.25">
      <c r="A3" s="99" t="s">
        <v>241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</row>
    <row r="4" spans="1:26" ht="25.5" customHeight="1" x14ac:dyDescent="0.25">
      <c r="A4" s="99" t="s">
        <v>242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12.75" customHeight="1" x14ac:dyDescent="0.25">
      <c r="A5" s="99" t="s">
        <v>243</v>
      </c>
      <c r="B5" s="76"/>
      <c r="C5" s="76"/>
      <c r="D5" s="76"/>
      <c r="E5" s="76"/>
      <c r="F5" s="76" t="s">
        <v>244</v>
      </c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</row>
    <row r="6" spans="1:26" ht="12.75" customHeight="1" x14ac:dyDescent="0.25">
      <c r="A6" s="99" t="s">
        <v>245</v>
      </c>
      <c r="B6" s="76"/>
      <c r="C6" s="76"/>
      <c r="D6" s="76"/>
      <c r="E6" s="76"/>
      <c r="F6" s="76" t="s">
        <v>56</v>
      </c>
      <c r="G6" s="76" t="s">
        <v>246</v>
      </c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 ht="12.75" customHeight="1" x14ac:dyDescent="0.25">
      <c r="A7" s="99" t="s">
        <v>247</v>
      </c>
      <c r="B7" s="76"/>
      <c r="C7" s="76"/>
      <c r="D7" s="76"/>
      <c r="E7" s="76"/>
      <c r="F7" s="76" t="s">
        <v>248</v>
      </c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 ht="12.75" customHeight="1" x14ac:dyDescent="0.25">
      <c r="A8" s="99"/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 ht="12.75" customHeight="1" x14ac:dyDescent="0.25">
      <c r="A9" s="99" t="s">
        <v>249</v>
      </c>
      <c r="B9" s="76"/>
      <c r="C9" s="76"/>
      <c r="D9" s="76"/>
      <c r="E9" s="76"/>
      <c r="F9" s="76" t="s">
        <v>59</v>
      </c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 ht="12.75" customHeight="1" x14ac:dyDescent="0.25">
      <c r="A10" s="99" t="s">
        <v>250</v>
      </c>
      <c r="B10" s="76"/>
      <c r="C10" s="76"/>
      <c r="D10" s="76"/>
      <c r="E10" s="76"/>
      <c r="F10" s="76" t="s">
        <v>251</v>
      </c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 ht="12.75" customHeight="1" x14ac:dyDescent="0.25">
      <c r="A11" s="99" t="s">
        <v>252</v>
      </c>
      <c r="B11" s="76"/>
      <c r="C11" s="76"/>
      <c r="D11" s="76"/>
      <c r="E11" s="76"/>
      <c r="F11" s="76" t="s">
        <v>253</v>
      </c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 ht="12.75" customHeight="1" x14ac:dyDescent="0.25">
      <c r="A12" s="99" t="s">
        <v>254</v>
      </c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 ht="12.75" customHeight="1" x14ac:dyDescent="0.25">
      <c r="A13" s="99" t="s">
        <v>255</v>
      </c>
      <c r="B13" s="76"/>
      <c r="C13" s="76"/>
      <c r="D13" s="76"/>
      <c r="E13" s="76"/>
      <c r="F13" s="76" t="s">
        <v>58</v>
      </c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 ht="12.75" customHeight="1" x14ac:dyDescent="0.25">
      <c r="A14" s="99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 ht="12.75" customHeight="1" x14ac:dyDescent="0.25">
      <c r="A15" s="99" t="s">
        <v>256</v>
      </c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 ht="12.75" customHeight="1" x14ac:dyDescent="0.25">
      <c r="A16" s="99" t="s">
        <v>257</v>
      </c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 ht="12.75" customHeight="1" x14ac:dyDescent="0.25">
      <c r="A17" s="99" t="s">
        <v>258</v>
      </c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 ht="25.5" customHeight="1" x14ac:dyDescent="0.3">
      <c r="A18" s="59" t="s">
        <v>259</v>
      </c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 ht="12.75" customHeight="1" x14ac:dyDescent="0.25">
      <c r="A19" s="99" t="s">
        <v>260</v>
      </c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 ht="12.75" customHeight="1" x14ac:dyDescent="0.25">
      <c r="A20" s="99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25.5" customHeight="1" x14ac:dyDescent="0.25">
      <c r="A21" s="99" t="s">
        <v>261</v>
      </c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2.75" customHeight="1" x14ac:dyDescent="0.25">
      <c r="A22" s="99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2.75" customHeight="1" x14ac:dyDescent="0.25">
      <c r="A23" s="99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2.75" customHeight="1" x14ac:dyDescent="0.25">
      <c r="A24" s="99" t="s">
        <v>262</v>
      </c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2.75" customHeight="1" x14ac:dyDescent="0.25">
      <c r="A25" s="99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12.75" customHeight="1" x14ac:dyDescent="0.25">
      <c r="A26" s="99" t="s">
        <v>263</v>
      </c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12.75" customHeight="1" x14ac:dyDescent="0.25">
      <c r="A27" s="99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2.75" customHeight="1" x14ac:dyDescent="0.25">
      <c r="A28" s="99" t="s">
        <v>264</v>
      </c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25.5" customHeight="1" x14ac:dyDescent="0.25">
      <c r="A29" s="99" t="s">
        <v>265</v>
      </c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2.75" customHeight="1" x14ac:dyDescent="0.25">
      <c r="A30" s="99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12.75" customHeight="1" x14ac:dyDescent="0.25">
      <c r="A31" s="99" t="s">
        <v>266</v>
      </c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2.75" customHeight="1" x14ac:dyDescent="0.25">
      <c r="A32" s="99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12.75" customHeight="1" x14ac:dyDescent="0.3">
      <c r="A33" s="59" t="s">
        <v>267</v>
      </c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</row>
    <row r="34" spans="1:26" ht="12.75" customHeight="1" x14ac:dyDescent="0.25">
      <c r="A34" s="99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12.75" customHeight="1" x14ac:dyDescent="0.25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 ht="12.75" customHeight="1" x14ac:dyDescent="0.25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 ht="12.75" customHeight="1" x14ac:dyDescent="0.25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</row>
    <row r="38" spans="1:26" ht="12.75" customHeight="1" x14ac:dyDescent="0.25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12.75" customHeight="1" x14ac:dyDescent="0.25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 ht="12.75" customHeight="1" x14ac:dyDescent="0.25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ht="12.75" customHeight="1" x14ac:dyDescent="0.25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6" ht="12.75" customHeight="1" x14ac:dyDescent="0.25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</row>
    <row r="43" spans="1:26" ht="12.75" customHeight="1" x14ac:dyDescent="0.25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</row>
    <row r="44" spans="1:26" ht="12.75" customHeight="1" x14ac:dyDescent="0.25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</row>
    <row r="45" spans="1:26" ht="12.75" customHeight="1" x14ac:dyDescent="0.25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ht="12.75" customHeight="1" x14ac:dyDescent="0.25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ht="12.75" customHeight="1" x14ac:dyDescent="0.25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12.75" customHeight="1" x14ac:dyDescent="0.25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ht="12.75" customHeight="1" x14ac:dyDescent="0.25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ht="12.75" customHeight="1" x14ac:dyDescent="0.25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ht="12.75" customHeight="1" x14ac:dyDescent="0.25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ht="12.75" customHeight="1" x14ac:dyDescent="0.25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ht="12.75" customHeight="1" x14ac:dyDescent="0.25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ht="12.75" customHeight="1" x14ac:dyDescent="0.25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ht="12.75" customHeight="1" x14ac:dyDescent="0.25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ht="12.75" customHeight="1" x14ac:dyDescent="0.25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ht="12.75" customHeight="1" x14ac:dyDescent="0.25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ht="12.75" customHeight="1" x14ac:dyDescent="0.25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ht="12.75" customHeight="1" x14ac:dyDescent="0.25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ht="12.75" customHeight="1" x14ac:dyDescent="0.25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ht="12.75" customHeight="1" x14ac:dyDescent="0.25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ht="12.75" customHeight="1" x14ac:dyDescent="0.25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ht="12.75" customHeight="1" x14ac:dyDescent="0.25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ht="12.75" customHeight="1" x14ac:dyDescent="0.25">
      <c r="A64" s="76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ht="12.75" customHeight="1" x14ac:dyDescent="0.25">
      <c r="A65" s="76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ht="12.75" customHeight="1" x14ac:dyDescent="0.25">
      <c r="A66" s="76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ht="12.75" customHeight="1" x14ac:dyDescent="0.25">
      <c r="A67" s="76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ht="12.75" customHeight="1" x14ac:dyDescent="0.25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ht="12.75" customHeight="1" x14ac:dyDescent="0.25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ht="12.75" customHeight="1" x14ac:dyDescent="0.25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ht="12.75" customHeight="1" x14ac:dyDescent="0.25">
      <c r="A71" s="76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ht="12.75" customHeight="1" x14ac:dyDescent="0.25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ht="12.75" customHeight="1" x14ac:dyDescent="0.25">
      <c r="A73" s="76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ht="12.75" customHeight="1" x14ac:dyDescent="0.25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ht="12.75" customHeight="1" x14ac:dyDescent="0.25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</row>
    <row r="76" spans="1:26" ht="12.75" customHeight="1" x14ac:dyDescent="0.25">
      <c r="A76" s="76"/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</row>
    <row r="77" spans="1:26" ht="12.75" customHeight="1" x14ac:dyDescent="0.25">
      <c r="A77" s="76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</row>
    <row r="78" spans="1:26" ht="12.75" customHeight="1" x14ac:dyDescent="0.25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</row>
    <row r="79" spans="1:26" ht="12.75" customHeight="1" x14ac:dyDescent="0.25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</row>
    <row r="80" spans="1:26" ht="12.75" customHeight="1" x14ac:dyDescent="0.25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</row>
    <row r="81" spans="1:26" ht="12.75" customHeight="1" x14ac:dyDescent="0.25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</row>
    <row r="82" spans="1:26" ht="12.75" customHeight="1" x14ac:dyDescent="0.25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</row>
    <row r="83" spans="1:26" ht="12.75" customHeight="1" x14ac:dyDescent="0.25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</row>
    <row r="84" spans="1:26" ht="12.75" customHeight="1" x14ac:dyDescent="0.25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</row>
    <row r="85" spans="1:26" ht="12.75" customHeight="1" x14ac:dyDescent="0.25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</row>
    <row r="86" spans="1:26" ht="12.75" customHeight="1" x14ac:dyDescent="0.25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</row>
    <row r="87" spans="1:26" ht="12.75" customHeight="1" x14ac:dyDescent="0.25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</row>
    <row r="88" spans="1:26" ht="12.75" customHeight="1" x14ac:dyDescent="0.25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</row>
    <row r="89" spans="1:26" ht="12.75" customHeight="1" x14ac:dyDescent="0.25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</row>
    <row r="90" spans="1:26" ht="12.75" customHeight="1" x14ac:dyDescent="0.25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</row>
    <row r="91" spans="1:26" ht="12.75" customHeight="1" x14ac:dyDescent="0.25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</row>
    <row r="92" spans="1:26" ht="12.75" customHeight="1" x14ac:dyDescent="0.25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</row>
    <row r="93" spans="1:26" ht="12.75" customHeight="1" x14ac:dyDescent="0.25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</row>
    <row r="94" spans="1:26" ht="12.75" customHeight="1" x14ac:dyDescent="0.25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</row>
    <row r="95" spans="1:26" ht="12.75" customHeight="1" x14ac:dyDescent="0.25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</row>
    <row r="96" spans="1:26" ht="12.75" customHeight="1" x14ac:dyDescent="0.25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</row>
    <row r="97" spans="1:26" ht="12.75" customHeight="1" x14ac:dyDescent="0.25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</row>
    <row r="98" spans="1:26" ht="12.75" customHeight="1" x14ac:dyDescent="0.25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</row>
    <row r="99" spans="1:26" ht="12.75" customHeight="1" x14ac:dyDescent="0.25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</row>
    <row r="100" spans="1:26" ht="12.75" customHeight="1" x14ac:dyDescent="0.25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</row>
    <row r="101" spans="1:26" ht="12.75" customHeight="1" x14ac:dyDescent="0.25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</row>
    <row r="102" spans="1:26" ht="12.75" customHeight="1" x14ac:dyDescent="0.25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</row>
    <row r="103" spans="1:26" ht="12.75" customHeight="1" x14ac:dyDescent="0.25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</row>
    <row r="104" spans="1:26" ht="12.75" customHeight="1" x14ac:dyDescent="0.25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</row>
    <row r="105" spans="1:26" ht="12.75" customHeight="1" x14ac:dyDescent="0.25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</row>
    <row r="106" spans="1:26" ht="12.75" customHeight="1" x14ac:dyDescent="0.25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</row>
    <row r="107" spans="1:26" ht="12.75" customHeight="1" x14ac:dyDescent="0.25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</row>
    <row r="108" spans="1:26" ht="12.75" customHeight="1" x14ac:dyDescent="0.25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</row>
    <row r="109" spans="1:26" ht="12.75" customHeight="1" x14ac:dyDescent="0.25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</row>
    <row r="110" spans="1:26" ht="12.75" customHeight="1" x14ac:dyDescent="0.25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</row>
    <row r="111" spans="1:26" ht="12.75" customHeight="1" x14ac:dyDescent="0.25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</row>
    <row r="112" spans="1:26" ht="12.75" customHeight="1" x14ac:dyDescent="0.25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</row>
    <row r="113" spans="1:26" ht="12.75" customHeight="1" x14ac:dyDescent="0.25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12.75" customHeight="1" x14ac:dyDescent="0.25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</row>
    <row r="115" spans="1:26" ht="12.75" customHeight="1" x14ac:dyDescent="0.25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</row>
    <row r="116" spans="1:26" ht="12.75" customHeight="1" x14ac:dyDescent="0.25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</row>
    <row r="117" spans="1:26" ht="12.75" customHeight="1" x14ac:dyDescent="0.25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</row>
    <row r="118" spans="1:26" ht="12.75" customHeight="1" x14ac:dyDescent="0.25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</row>
    <row r="119" spans="1:26" ht="12.75" customHeight="1" x14ac:dyDescent="0.25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</row>
    <row r="120" spans="1:26" ht="12.75" customHeight="1" x14ac:dyDescent="0.25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spans="1:26" ht="12.75" customHeight="1" x14ac:dyDescent="0.25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</row>
    <row r="122" spans="1:26" ht="12.75" customHeight="1" x14ac:dyDescent="0.25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spans="1:26" ht="12.75" customHeight="1" x14ac:dyDescent="0.25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spans="1:26" ht="12.75" customHeight="1" x14ac:dyDescent="0.25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 ht="12.75" customHeight="1" x14ac:dyDescent="0.25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 ht="12.75" customHeight="1" x14ac:dyDescent="0.25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spans="1:26" ht="12.75" customHeight="1" x14ac:dyDescent="0.25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</row>
    <row r="128" spans="1:26" ht="12.75" customHeight="1" x14ac:dyDescent="0.25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</row>
    <row r="129" spans="1:26" ht="12.75" customHeight="1" x14ac:dyDescent="0.25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spans="1:26" ht="12.75" customHeight="1" x14ac:dyDescent="0.25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spans="1:26" ht="12.75" customHeight="1" x14ac:dyDescent="0.25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spans="1:26" ht="12.75" customHeight="1" x14ac:dyDescent="0.25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</row>
    <row r="133" spans="1:26" ht="12.75" customHeight="1" x14ac:dyDescent="0.25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spans="1:26" ht="12.75" customHeight="1" x14ac:dyDescent="0.25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spans="1:26" ht="12.75" customHeight="1" x14ac:dyDescent="0.25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spans="1:26" ht="12.75" customHeight="1" x14ac:dyDescent="0.25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spans="1:26" ht="12.75" customHeight="1" x14ac:dyDescent="0.25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spans="1:26" ht="12.75" customHeight="1" x14ac:dyDescent="0.25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spans="1:26" ht="12.75" customHeight="1" x14ac:dyDescent="0.25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</row>
    <row r="140" spans="1:26" ht="12.75" customHeight="1" x14ac:dyDescent="0.25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</row>
    <row r="141" spans="1:26" ht="12.75" customHeight="1" x14ac:dyDescent="0.25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</row>
    <row r="142" spans="1:26" ht="12.75" customHeight="1" x14ac:dyDescent="0.25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</row>
    <row r="143" spans="1:26" ht="12.75" customHeight="1" x14ac:dyDescent="0.25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</row>
    <row r="144" spans="1:26" ht="12.75" customHeight="1" x14ac:dyDescent="0.25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</row>
    <row r="145" spans="1:26" ht="12.75" customHeight="1" x14ac:dyDescent="0.25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</row>
    <row r="146" spans="1:26" ht="12.75" customHeight="1" x14ac:dyDescent="0.25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</row>
    <row r="147" spans="1:26" ht="12.75" customHeight="1" x14ac:dyDescent="0.25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</row>
    <row r="148" spans="1:26" ht="12.75" customHeight="1" x14ac:dyDescent="0.25">
      <c r="A148" s="76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</row>
    <row r="149" spans="1:26" ht="12.75" customHeight="1" x14ac:dyDescent="0.25">
      <c r="A149" s="76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</row>
    <row r="150" spans="1:26" ht="12.75" customHeight="1" x14ac:dyDescent="0.25">
      <c r="A150" s="76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</row>
    <row r="151" spans="1:26" ht="12.75" customHeight="1" x14ac:dyDescent="0.25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</row>
    <row r="152" spans="1:26" ht="12.75" customHeight="1" x14ac:dyDescent="0.25">
      <c r="A152" s="76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</row>
    <row r="153" spans="1:26" ht="12.75" customHeight="1" x14ac:dyDescent="0.25">
      <c r="A153" s="76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</row>
    <row r="154" spans="1:26" ht="12.75" customHeight="1" x14ac:dyDescent="0.25">
      <c r="A154" s="76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</row>
    <row r="155" spans="1:26" ht="12.75" customHeight="1" x14ac:dyDescent="0.25">
      <c r="A155" s="76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</row>
    <row r="156" spans="1:26" ht="12.75" customHeight="1" x14ac:dyDescent="0.25">
      <c r="A156" s="76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</row>
    <row r="157" spans="1:26" ht="12.75" customHeight="1" x14ac:dyDescent="0.25">
      <c r="A157" s="76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</row>
    <row r="158" spans="1:26" ht="12.75" customHeight="1" x14ac:dyDescent="0.25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</row>
    <row r="159" spans="1:26" ht="12.75" customHeight="1" x14ac:dyDescent="0.25">
      <c r="A159" s="76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</row>
    <row r="160" spans="1:26" ht="12.75" customHeight="1" x14ac:dyDescent="0.25">
      <c r="A160" s="76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</row>
    <row r="161" spans="1:26" ht="12.75" customHeight="1" x14ac:dyDescent="0.25">
      <c r="A161" s="76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</row>
    <row r="162" spans="1:26" ht="12.75" customHeight="1" x14ac:dyDescent="0.25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</row>
    <row r="163" spans="1:26" ht="12.75" customHeight="1" x14ac:dyDescent="0.25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</row>
    <row r="164" spans="1:26" ht="12.75" customHeight="1" x14ac:dyDescent="0.25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</row>
    <row r="165" spans="1:26" ht="12.75" customHeight="1" x14ac:dyDescent="0.25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</row>
    <row r="166" spans="1:26" ht="12.75" customHeight="1" x14ac:dyDescent="0.25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</row>
    <row r="167" spans="1:26" ht="12.75" customHeight="1" x14ac:dyDescent="0.25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</row>
    <row r="168" spans="1:26" ht="12.75" customHeight="1" x14ac:dyDescent="0.25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</row>
    <row r="169" spans="1:26" ht="12.75" customHeight="1" x14ac:dyDescent="0.25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</row>
    <row r="170" spans="1:26" ht="12.75" customHeight="1" x14ac:dyDescent="0.25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</row>
    <row r="171" spans="1:26" ht="12.75" customHeight="1" x14ac:dyDescent="0.25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</row>
    <row r="172" spans="1:26" ht="12.75" customHeight="1" x14ac:dyDescent="0.25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</row>
    <row r="173" spans="1:26" ht="12.75" customHeight="1" x14ac:dyDescent="0.25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</row>
    <row r="174" spans="1:26" ht="12.75" customHeight="1" x14ac:dyDescent="0.25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</row>
    <row r="175" spans="1:26" ht="12.75" customHeight="1" x14ac:dyDescent="0.25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</row>
    <row r="176" spans="1:26" ht="12.75" customHeight="1" x14ac:dyDescent="0.25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</row>
    <row r="177" spans="1:26" ht="12.75" customHeight="1" x14ac:dyDescent="0.25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</row>
    <row r="178" spans="1:26" ht="12.75" customHeight="1" x14ac:dyDescent="0.25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</row>
    <row r="179" spans="1:26" ht="12.75" customHeight="1" x14ac:dyDescent="0.25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</row>
    <row r="180" spans="1:26" ht="12.75" customHeight="1" x14ac:dyDescent="0.25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</row>
    <row r="181" spans="1:26" ht="12.75" customHeight="1" x14ac:dyDescent="0.25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</row>
    <row r="182" spans="1:26" ht="12.75" customHeight="1" x14ac:dyDescent="0.25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</row>
    <row r="183" spans="1:26" ht="12.75" customHeight="1" x14ac:dyDescent="0.25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</row>
    <row r="184" spans="1:26" ht="12.75" customHeight="1" x14ac:dyDescent="0.25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</row>
    <row r="185" spans="1:26" ht="12.75" customHeight="1" x14ac:dyDescent="0.25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</row>
    <row r="186" spans="1:26" ht="12.75" customHeight="1" x14ac:dyDescent="0.25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</row>
    <row r="187" spans="1:26" ht="12.75" customHeight="1" x14ac:dyDescent="0.25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</row>
    <row r="188" spans="1:26" ht="12.75" customHeight="1" x14ac:dyDescent="0.25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</row>
    <row r="189" spans="1:26" ht="12.75" customHeight="1" x14ac:dyDescent="0.25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</row>
    <row r="190" spans="1:26" ht="12.75" customHeight="1" x14ac:dyDescent="0.25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</row>
    <row r="191" spans="1:26" ht="12.75" customHeight="1" x14ac:dyDescent="0.25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</row>
    <row r="192" spans="1:26" ht="12.75" customHeight="1" x14ac:dyDescent="0.25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</row>
    <row r="193" spans="1:26" ht="12.75" customHeight="1" x14ac:dyDescent="0.25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</row>
    <row r="194" spans="1:26" ht="12.75" customHeight="1" x14ac:dyDescent="0.25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</row>
    <row r="195" spans="1:26" ht="12.75" customHeight="1" x14ac:dyDescent="0.25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</row>
    <row r="196" spans="1:26" ht="12.75" customHeight="1" x14ac:dyDescent="0.25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</row>
    <row r="197" spans="1:26" ht="12.75" customHeight="1" x14ac:dyDescent="0.25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</row>
    <row r="198" spans="1:26" ht="12.75" customHeight="1" x14ac:dyDescent="0.25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</row>
    <row r="199" spans="1:26" ht="12.75" customHeight="1" x14ac:dyDescent="0.25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</row>
    <row r="200" spans="1:26" ht="12.75" customHeight="1" x14ac:dyDescent="0.25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</row>
    <row r="201" spans="1:26" ht="12.75" customHeight="1" x14ac:dyDescent="0.25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</row>
    <row r="202" spans="1:26" ht="12.75" customHeight="1" x14ac:dyDescent="0.25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</row>
    <row r="203" spans="1:26" ht="12.75" customHeight="1" x14ac:dyDescent="0.25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</row>
    <row r="204" spans="1:26" ht="12.75" customHeight="1" x14ac:dyDescent="0.25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</row>
    <row r="205" spans="1:26" ht="12.75" customHeight="1" x14ac:dyDescent="0.25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</row>
    <row r="206" spans="1:26" ht="12.75" customHeight="1" x14ac:dyDescent="0.25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</row>
    <row r="207" spans="1:26" ht="12.75" customHeight="1" x14ac:dyDescent="0.25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</row>
    <row r="208" spans="1:26" ht="12.75" customHeight="1" x14ac:dyDescent="0.25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</row>
    <row r="209" spans="1:26" ht="12.75" customHeight="1" x14ac:dyDescent="0.25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</row>
    <row r="210" spans="1:26" ht="12.75" customHeight="1" x14ac:dyDescent="0.25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</row>
    <row r="211" spans="1:26" ht="12.75" customHeight="1" x14ac:dyDescent="0.25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</row>
    <row r="212" spans="1:26" ht="12.75" customHeight="1" x14ac:dyDescent="0.25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</row>
    <row r="213" spans="1:26" ht="12.75" customHeight="1" x14ac:dyDescent="0.25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</row>
    <row r="214" spans="1:26" ht="12.75" customHeight="1" x14ac:dyDescent="0.25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</row>
    <row r="215" spans="1:26" ht="12.75" customHeight="1" x14ac:dyDescent="0.25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spans="1:26" ht="12.75" customHeight="1" x14ac:dyDescent="0.25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spans="1:26" ht="12.75" customHeight="1" x14ac:dyDescent="0.25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spans="1:26" ht="12.75" customHeight="1" x14ac:dyDescent="0.25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</row>
    <row r="219" spans="1:26" ht="12.75" customHeight="1" x14ac:dyDescent="0.25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</row>
    <row r="220" spans="1:26" ht="12.75" customHeight="1" x14ac:dyDescent="0.25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</row>
    <row r="221" spans="1:26" ht="12.75" customHeight="1" x14ac:dyDescent="0.25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</row>
    <row r="222" spans="1:26" ht="12.75" customHeight="1" x14ac:dyDescent="0.25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</row>
    <row r="223" spans="1:26" ht="12.75" customHeight="1" x14ac:dyDescent="0.25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</row>
    <row r="224" spans="1:26" ht="12.75" customHeight="1" x14ac:dyDescent="0.25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</row>
    <row r="225" spans="1:26" ht="12.75" customHeight="1" x14ac:dyDescent="0.25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</row>
    <row r="226" spans="1:26" ht="12.75" customHeight="1" x14ac:dyDescent="0.25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</row>
    <row r="227" spans="1:26" ht="12.75" customHeight="1" x14ac:dyDescent="0.25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</row>
    <row r="228" spans="1:26" ht="12.75" customHeight="1" x14ac:dyDescent="0.25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</row>
    <row r="229" spans="1:26" ht="12.75" customHeight="1" x14ac:dyDescent="0.25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</row>
    <row r="230" spans="1:26" ht="12.75" customHeight="1" x14ac:dyDescent="0.25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</row>
    <row r="231" spans="1:26" ht="12.75" customHeight="1" x14ac:dyDescent="0.25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</row>
    <row r="232" spans="1:26" ht="12.75" customHeight="1" x14ac:dyDescent="0.25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spans="1:26" ht="12.75" customHeight="1" x14ac:dyDescent="0.25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spans="1:26" ht="12.75" customHeight="1" x14ac:dyDescent="0.25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</row>
    <row r="235" spans="1:26" ht="12.75" customHeight="1" x14ac:dyDescent="0.25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</row>
    <row r="236" spans="1:26" ht="12.75" customHeight="1" x14ac:dyDescent="0.25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spans="1:26" ht="12.75" customHeight="1" x14ac:dyDescent="0.25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</row>
    <row r="238" spans="1:26" ht="12.75" customHeight="1" x14ac:dyDescent="0.25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</row>
    <row r="239" spans="1:26" ht="12.75" customHeight="1" x14ac:dyDescent="0.25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</row>
    <row r="240" spans="1:26" ht="12.75" customHeight="1" x14ac:dyDescent="0.25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</row>
    <row r="241" spans="1:26" ht="12.75" customHeight="1" x14ac:dyDescent="0.25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</row>
    <row r="242" spans="1:26" ht="12.75" customHeight="1" x14ac:dyDescent="0.25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</row>
    <row r="243" spans="1:26" ht="12.75" customHeight="1" x14ac:dyDescent="0.25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</row>
    <row r="244" spans="1:26" ht="12.75" customHeight="1" x14ac:dyDescent="0.25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</row>
    <row r="245" spans="1:26" ht="12.75" customHeight="1" x14ac:dyDescent="0.25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</row>
    <row r="246" spans="1:26" ht="12.75" customHeight="1" x14ac:dyDescent="0.25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</row>
    <row r="247" spans="1:26" ht="12.75" customHeight="1" x14ac:dyDescent="0.25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</row>
    <row r="248" spans="1:26" ht="12.75" customHeight="1" x14ac:dyDescent="0.25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</row>
    <row r="249" spans="1:26" ht="12.75" customHeight="1" x14ac:dyDescent="0.25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</row>
    <row r="250" spans="1:26" ht="12.75" customHeight="1" x14ac:dyDescent="0.25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</row>
    <row r="251" spans="1:26" ht="12.75" customHeight="1" x14ac:dyDescent="0.25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</row>
    <row r="252" spans="1:26" ht="12.75" customHeight="1" x14ac:dyDescent="0.25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</row>
    <row r="253" spans="1:26" ht="12.75" customHeight="1" x14ac:dyDescent="0.25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</row>
    <row r="254" spans="1:26" ht="12.75" customHeight="1" x14ac:dyDescent="0.25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</row>
    <row r="255" spans="1:26" ht="12.75" customHeight="1" x14ac:dyDescent="0.25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</row>
    <row r="256" spans="1:26" ht="12.75" customHeight="1" x14ac:dyDescent="0.25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</row>
    <row r="257" spans="1:26" ht="12.75" customHeight="1" x14ac:dyDescent="0.25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</row>
    <row r="258" spans="1:26" ht="12.75" customHeight="1" x14ac:dyDescent="0.25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</row>
    <row r="259" spans="1:26" ht="12.75" customHeight="1" x14ac:dyDescent="0.25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</row>
    <row r="260" spans="1:26" ht="12.75" customHeight="1" x14ac:dyDescent="0.25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</row>
    <row r="261" spans="1:26" ht="12.75" customHeight="1" x14ac:dyDescent="0.25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</row>
    <row r="262" spans="1:26" ht="12.75" customHeight="1" x14ac:dyDescent="0.25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</row>
    <row r="263" spans="1:26" ht="12.75" customHeight="1" x14ac:dyDescent="0.25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</row>
    <row r="264" spans="1:26" ht="12.75" customHeight="1" x14ac:dyDescent="0.25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</row>
    <row r="265" spans="1:26" ht="12.75" customHeight="1" x14ac:dyDescent="0.25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</row>
    <row r="266" spans="1:26" ht="12.75" customHeight="1" x14ac:dyDescent="0.25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</row>
    <row r="267" spans="1:26" ht="12.75" customHeight="1" x14ac:dyDescent="0.25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</row>
    <row r="268" spans="1:26" ht="12.75" customHeight="1" x14ac:dyDescent="0.25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</row>
    <row r="269" spans="1:26" ht="12.75" customHeight="1" x14ac:dyDescent="0.25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</row>
    <row r="270" spans="1:26" ht="12.75" customHeight="1" x14ac:dyDescent="0.25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</row>
    <row r="271" spans="1:26" ht="12.75" customHeight="1" x14ac:dyDescent="0.25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</row>
    <row r="272" spans="1:26" ht="12.75" customHeight="1" x14ac:dyDescent="0.25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</row>
    <row r="273" spans="1:26" ht="12.75" customHeight="1" x14ac:dyDescent="0.25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</row>
    <row r="274" spans="1:26" ht="12.75" customHeight="1" x14ac:dyDescent="0.25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</row>
    <row r="275" spans="1:26" ht="12.75" customHeight="1" x14ac:dyDescent="0.25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</row>
    <row r="276" spans="1:26" ht="12.75" customHeight="1" x14ac:dyDescent="0.25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</row>
    <row r="277" spans="1:26" ht="12.75" customHeight="1" x14ac:dyDescent="0.25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</row>
    <row r="278" spans="1:26" ht="12.75" customHeight="1" x14ac:dyDescent="0.25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</row>
    <row r="279" spans="1:26" ht="12.75" customHeight="1" x14ac:dyDescent="0.25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</row>
    <row r="280" spans="1:26" ht="12.75" customHeight="1" x14ac:dyDescent="0.25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</row>
    <row r="281" spans="1:26" ht="12.75" customHeight="1" x14ac:dyDescent="0.25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</row>
    <row r="282" spans="1:26" ht="12.75" customHeight="1" x14ac:dyDescent="0.25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</row>
    <row r="283" spans="1:26" ht="12.75" customHeight="1" x14ac:dyDescent="0.25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</row>
    <row r="284" spans="1:26" ht="12.75" customHeight="1" x14ac:dyDescent="0.25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</row>
    <row r="285" spans="1:26" ht="12.75" customHeight="1" x14ac:dyDescent="0.25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</row>
    <row r="286" spans="1:26" ht="12.75" customHeight="1" x14ac:dyDescent="0.25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</row>
    <row r="287" spans="1:26" ht="12.75" customHeight="1" x14ac:dyDescent="0.25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</row>
    <row r="288" spans="1:26" ht="12.75" customHeight="1" x14ac:dyDescent="0.25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</row>
    <row r="289" spans="1:26" ht="12.75" customHeight="1" x14ac:dyDescent="0.25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</row>
    <row r="290" spans="1:26" ht="12.75" customHeight="1" x14ac:dyDescent="0.25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</row>
    <row r="291" spans="1:26" ht="12.75" customHeight="1" x14ac:dyDescent="0.25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</row>
    <row r="292" spans="1:26" ht="12.75" customHeight="1" x14ac:dyDescent="0.25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</row>
    <row r="293" spans="1:26" ht="12.75" customHeight="1" x14ac:dyDescent="0.25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</row>
    <row r="294" spans="1:26" ht="12.75" customHeight="1" x14ac:dyDescent="0.25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</row>
    <row r="295" spans="1:26" ht="12.75" customHeight="1" x14ac:dyDescent="0.25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</row>
    <row r="296" spans="1:26" ht="12.75" customHeight="1" x14ac:dyDescent="0.25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</row>
    <row r="297" spans="1:26" ht="12.75" customHeight="1" x14ac:dyDescent="0.25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</row>
    <row r="298" spans="1:26" ht="12.75" customHeight="1" x14ac:dyDescent="0.25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</row>
    <row r="299" spans="1:26" ht="12.75" customHeight="1" x14ac:dyDescent="0.25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</row>
    <row r="300" spans="1:26" ht="12.75" customHeight="1" x14ac:dyDescent="0.25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</row>
    <row r="301" spans="1:26" ht="12.75" customHeight="1" x14ac:dyDescent="0.25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</row>
    <row r="302" spans="1:26" ht="12.75" customHeight="1" x14ac:dyDescent="0.25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</row>
    <row r="303" spans="1:26" ht="12.75" customHeight="1" x14ac:dyDescent="0.25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</row>
    <row r="304" spans="1:26" ht="12.75" customHeight="1" x14ac:dyDescent="0.25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</row>
    <row r="305" spans="1:26" ht="12.75" customHeight="1" x14ac:dyDescent="0.25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</row>
    <row r="306" spans="1:26" ht="12.75" customHeight="1" x14ac:dyDescent="0.25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spans="1:26" ht="12.75" customHeight="1" x14ac:dyDescent="0.25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</row>
    <row r="308" spans="1:26" ht="12.75" customHeight="1" x14ac:dyDescent="0.25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</row>
    <row r="309" spans="1:26" ht="12.75" customHeight="1" x14ac:dyDescent="0.25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</row>
    <row r="310" spans="1:26" ht="12.75" customHeight="1" x14ac:dyDescent="0.25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</row>
    <row r="311" spans="1:26" ht="12.75" customHeight="1" x14ac:dyDescent="0.25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</row>
    <row r="312" spans="1:26" ht="12.75" customHeight="1" x14ac:dyDescent="0.25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</row>
    <row r="313" spans="1:26" ht="12.75" customHeight="1" x14ac:dyDescent="0.25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</row>
    <row r="314" spans="1:26" ht="12.75" customHeight="1" x14ac:dyDescent="0.25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</row>
    <row r="315" spans="1:26" ht="12.75" customHeight="1" x14ac:dyDescent="0.25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</row>
    <row r="316" spans="1:26" ht="12.75" customHeight="1" x14ac:dyDescent="0.25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</row>
    <row r="317" spans="1:26" ht="12.75" customHeight="1" x14ac:dyDescent="0.25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</row>
    <row r="318" spans="1:26" ht="12.75" customHeight="1" x14ac:dyDescent="0.25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</row>
    <row r="319" spans="1:26" ht="12.75" customHeight="1" x14ac:dyDescent="0.25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</row>
    <row r="320" spans="1:26" ht="12.75" customHeight="1" x14ac:dyDescent="0.25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</row>
    <row r="321" spans="1:26" ht="12.75" customHeight="1" x14ac:dyDescent="0.25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</row>
    <row r="322" spans="1:26" ht="12.75" customHeight="1" x14ac:dyDescent="0.25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</row>
    <row r="323" spans="1:26" ht="12.75" customHeight="1" x14ac:dyDescent="0.25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</row>
    <row r="324" spans="1:26" ht="12.75" customHeight="1" x14ac:dyDescent="0.25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</row>
    <row r="325" spans="1:26" ht="12.75" customHeight="1" x14ac:dyDescent="0.25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</row>
    <row r="326" spans="1:26" ht="12.75" customHeight="1" x14ac:dyDescent="0.25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</row>
    <row r="327" spans="1:26" ht="12.75" customHeight="1" x14ac:dyDescent="0.25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</row>
    <row r="328" spans="1:26" ht="12.75" customHeight="1" x14ac:dyDescent="0.25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</row>
    <row r="329" spans="1:26" ht="12.75" customHeight="1" x14ac:dyDescent="0.25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</row>
    <row r="330" spans="1:26" ht="12.75" customHeight="1" x14ac:dyDescent="0.25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</row>
    <row r="331" spans="1:26" ht="12.75" customHeight="1" x14ac:dyDescent="0.25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</row>
    <row r="332" spans="1:26" ht="12.75" customHeight="1" x14ac:dyDescent="0.25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</row>
    <row r="333" spans="1:26" ht="12.75" customHeight="1" x14ac:dyDescent="0.25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</row>
    <row r="334" spans="1:26" ht="12.75" customHeight="1" x14ac:dyDescent="0.25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</row>
    <row r="335" spans="1:26" ht="12.75" customHeight="1" x14ac:dyDescent="0.25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</row>
    <row r="336" spans="1:26" ht="12.75" customHeight="1" x14ac:dyDescent="0.25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</row>
    <row r="337" spans="1:26" ht="12.75" customHeight="1" x14ac:dyDescent="0.25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</row>
    <row r="338" spans="1:26" ht="12.75" customHeight="1" x14ac:dyDescent="0.25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</row>
    <row r="339" spans="1:26" ht="12.75" customHeight="1" x14ac:dyDescent="0.25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</row>
    <row r="340" spans="1:26" ht="12.75" customHeight="1" x14ac:dyDescent="0.25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</row>
    <row r="341" spans="1:26" ht="12.75" customHeight="1" x14ac:dyDescent="0.25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</row>
    <row r="342" spans="1:26" ht="12.75" customHeight="1" x14ac:dyDescent="0.25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</row>
    <row r="343" spans="1:26" ht="12.75" customHeight="1" x14ac:dyDescent="0.25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</row>
    <row r="344" spans="1:26" ht="12.75" customHeight="1" x14ac:dyDescent="0.25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</row>
    <row r="345" spans="1:26" ht="12.75" customHeight="1" x14ac:dyDescent="0.25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</row>
    <row r="346" spans="1:26" ht="12.75" customHeight="1" x14ac:dyDescent="0.25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</row>
    <row r="347" spans="1:26" ht="12.75" customHeight="1" x14ac:dyDescent="0.25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</row>
    <row r="348" spans="1:26" ht="12.75" customHeight="1" x14ac:dyDescent="0.25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</row>
    <row r="349" spans="1:26" ht="12.75" customHeight="1" x14ac:dyDescent="0.25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</row>
    <row r="350" spans="1:26" ht="12.75" customHeight="1" x14ac:dyDescent="0.25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</row>
    <row r="351" spans="1:26" ht="12.75" customHeight="1" x14ac:dyDescent="0.25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</row>
    <row r="352" spans="1:26" ht="12.75" customHeight="1" x14ac:dyDescent="0.25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</row>
    <row r="353" spans="1:26" ht="12.75" customHeight="1" x14ac:dyDescent="0.25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</row>
    <row r="354" spans="1:26" ht="12.75" customHeight="1" x14ac:dyDescent="0.25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</row>
    <row r="355" spans="1:26" ht="12.75" customHeight="1" x14ac:dyDescent="0.25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</row>
    <row r="356" spans="1:26" ht="12.75" customHeight="1" x14ac:dyDescent="0.25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</row>
    <row r="357" spans="1:26" ht="12.75" customHeight="1" x14ac:dyDescent="0.25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</row>
    <row r="358" spans="1:26" ht="12.75" customHeight="1" x14ac:dyDescent="0.25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</row>
    <row r="359" spans="1:26" ht="12.75" customHeight="1" x14ac:dyDescent="0.25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</row>
    <row r="360" spans="1:26" ht="12.75" customHeight="1" x14ac:dyDescent="0.25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</row>
    <row r="361" spans="1:26" ht="12.75" customHeight="1" x14ac:dyDescent="0.25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</row>
    <row r="362" spans="1:26" ht="12.75" customHeight="1" x14ac:dyDescent="0.25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</row>
    <row r="363" spans="1:26" ht="12.75" customHeight="1" x14ac:dyDescent="0.25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</row>
    <row r="364" spans="1:26" ht="12.75" customHeight="1" x14ac:dyDescent="0.25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</row>
    <row r="365" spans="1:26" ht="12.75" customHeight="1" x14ac:dyDescent="0.25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</row>
    <row r="366" spans="1:26" ht="12.75" customHeight="1" x14ac:dyDescent="0.25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</row>
    <row r="367" spans="1:26" ht="12.75" customHeight="1" x14ac:dyDescent="0.25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</row>
    <row r="368" spans="1:26" ht="12.75" customHeight="1" x14ac:dyDescent="0.25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</row>
    <row r="369" spans="1:26" ht="12.75" customHeight="1" x14ac:dyDescent="0.25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</row>
    <row r="370" spans="1:26" ht="12.75" customHeight="1" x14ac:dyDescent="0.25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</row>
    <row r="371" spans="1:26" ht="12.75" customHeight="1" x14ac:dyDescent="0.25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</row>
    <row r="372" spans="1:26" ht="12.75" customHeight="1" x14ac:dyDescent="0.25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</row>
    <row r="373" spans="1:26" ht="12.75" customHeight="1" x14ac:dyDescent="0.25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</row>
    <row r="374" spans="1:26" ht="12.75" customHeight="1" x14ac:dyDescent="0.25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</row>
    <row r="375" spans="1:26" ht="12.75" customHeight="1" x14ac:dyDescent="0.25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</row>
    <row r="376" spans="1:26" ht="12.75" customHeight="1" x14ac:dyDescent="0.25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</row>
    <row r="377" spans="1:26" ht="12.75" customHeight="1" x14ac:dyDescent="0.25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</row>
    <row r="378" spans="1:26" ht="12.75" customHeight="1" x14ac:dyDescent="0.25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</row>
    <row r="379" spans="1:26" ht="12.75" customHeight="1" x14ac:dyDescent="0.25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</row>
    <row r="380" spans="1:26" ht="12.75" customHeight="1" x14ac:dyDescent="0.25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</row>
    <row r="381" spans="1:26" ht="12.75" customHeight="1" x14ac:dyDescent="0.25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</row>
    <row r="382" spans="1:26" ht="12.75" customHeight="1" x14ac:dyDescent="0.25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spans="1:26" ht="12.75" customHeight="1" x14ac:dyDescent="0.25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spans="1:26" ht="12.75" customHeight="1" x14ac:dyDescent="0.25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spans="1:26" ht="12.75" customHeight="1" x14ac:dyDescent="0.25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spans="1:26" ht="12.75" customHeight="1" x14ac:dyDescent="0.25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spans="1:26" ht="12.75" customHeight="1" x14ac:dyDescent="0.25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spans="1:26" ht="12.75" customHeight="1" x14ac:dyDescent="0.25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spans="1:26" ht="12.75" customHeight="1" x14ac:dyDescent="0.25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spans="1:26" ht="12.75" customHeight="1" x14ac:dyDescent="0.25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spans="1:26" ht="12.75" customHeight="1" x14ac:dyDescent="0.25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spans="1:26" ht="12.75" customHeight="1" x14ac:dyDescent="0.25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spans="1:26" ht="12.75" customHeight="1" x14ac:dyDescent="0.25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spans="1:26" ht="12.75" customHeight="1" x14ac:dyDescent="0.25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spans="1:26" ht="12.75" customHeight="1" x14ac:dyDescent="0.25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spans="1:26" ht="12.75" customHeight="1" x14ac:dyDescent="0.25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spans="1:26" ht="12.75" customHeight="1" x14ac:dyDescent="0.25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spans="1:26" ht="12.75" customHeight="1" x14ac:dyDescent="0.25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</row>
    <row r="399" spans="1:26" ht="12.75" customHeight="1" x14ac:dyDescent="0.25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</row>
    <row r="400" spans="1:26" ht="12.75" customHeight="1" x14ac:dyDescent="0.25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</row>
    <row r="401" spans="1:26" ht="12.75" customHeight="1" x14ac:dyDescent="0.25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  <row r="402" spans="1:26" ht="12.75" customHeight="1" x14ac:dyDescent="0.25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</row>
    <row r="403" spans="1:26" ht="12.75" customHeight="1" x14ac:dyDescent="0.25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</row>
    <row r="404" spans="1:26" ht="12.75" customHeight="1" x14ac:dyDescent="0.25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</row>
    <row r="405" spans="1:26" ht="12.75" customHeight="1" x14ac:dyDescent="0.25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</row>
    <row r="406" spans="1:26" ht="12.75" customHeight="1" x14ac:dyDescent="0.25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</row>
    <row r="407" spans="1:26" ht="12.75" customHeight="1" x14ac:dyDescent="0.25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</row>
    <row r="408" spans="1:26" ht="12.75" customHeight="1" x14ac:dyDescent="0.25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</row>
    <row r="409" spans="1:26" ht="12.75" customHeight="1" x14ac:dyDescent="0.25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</row>
    <row r="410" spans="1:26" ht="12.75" customHeight="1" x14ac:dyDescent="0.25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</row>
    <row r="411" spans="1:26" ht="12.75" customHeight="1" x14ac:dyDescent="0.25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</row>
    <row r="412" spans="1:26" ht="12.75" customHeight="1" x14ac:dyDescent="0.25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</row>
    <row r="413" spans="1:26" ht="12.75" customHeight="1" x14ac:dyDescent="0.25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</row>
    <row r="414" spans="1:26" ht="12.75" customHeight="1" x14ac:dyDescent="0.25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</row>
    <row r="415" spans="1:26" ht="12.75" customHeight="1" x14ac:dyDescent="0.25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</row>
    <row r="416" spans="1:26" ht="12.75" customHeight="1" x14ac:dyDescent="0.25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</row>
    <row r="417" spans="1:26" ht="12.75" customHeight="1" x14ac:dyDescent="0.25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</row>
    <row r="418" spans="1:26" ht="12.75" customHeight="1" x14ac:dyDescent="0.25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</row>
    <row r="419" spans="1:26" ht="12.75" customHeight="1" x14ac:dyDescent="0.25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</row>
    <row r="420" spans="1:26" ht="12.75" customHeight="1" x14ac:dyDescent="0.25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</row>
    <row r="421" spans="1:26" ht="12.75" customHeight="1" x14ac:dyDescent="0.25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</row>
    <row r="422" spans="1:26" ht="12.75" customHeight="1" x14ac:dyDescent="0.25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</row>
    <row r="423" spans="1:26" ht="12.75" customHeight="1" x14ac:dyDescent="0.25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</row>
    <row r="424" spans="1:26" ht="12.75" customHeight="1" x14ac:dyDescent="0.25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</row>
    <row r="425" spans="1:26" ht="12.75" customHeight="1" x14ac:dyDescent="0.25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</row>
    <row r="426" spans="1:26" ht="12.75" customHeight="1" x14ac:dyDescent="0.25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</row>
    <row r="427" spans="1:26" ht="12.75" customHeight="1" x14ac:dyDescent="0.25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</row>
    <row r="428" spans="1:26" ht="12.75" customHeight="1" x14ac:dyDescent="0.25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</row>
    <row r="429" spans="1:26" ht="12.75" customHeight="1" x14ac:dyDescent="0.25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</row>
    <row r="430" spans="1:26" ht="12.75" customHeight="1" x14ac:dyDescent="0.25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</row>
    <row r="431" spans="1:26" ht="12.75" customHeight="1" x14ac:dyDescent="0.25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</row>
    <row r="432" spans="1:26" ht="12.75" customHeight="1" x14ac:dyDescent="0.25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</row>
    <row r="433" spans="1:26" ht="12.75" customHeight="1" x14ac:dyDescent="0.25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</row>
    <row r="434" spans="1:26" ht="12.75" customHeight="1" x14ac:dyDescent="0.25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</row>
    <row r="435" spans="1:26" ht="12.75" customHeight="1" x14ac:dyDescent="0.25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</row>
    <row r="436" spans="1:26" ht="12.75" customHeight="1" x14ac:dyDescent="0.25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</row>
    <row r="437" spans="1:26" ht="12.75" customHeight="1" x14ac:dyDescent="0.25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</row>
    <row r="438" spans="1:26" ht="12.75" customHeight="1" x14ac:dyDescent="0.25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</row>
    <row r="439" spans="1:26" ht="12.75" customHeight="1" x14ac:dyDescent="0.25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</row>
    <row r="440" spans="1:26" ht="12.75" customHeight="1" x14ac:dyDescent="0.25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</row>
    <row r="441" spans="1:26" ht="12.75" customHeight="1" x14ac:dyDescent="0.25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</row>
    <row r="442" spans="1:26" ht="12.75" customHeight="1" x14ac:dyDescent="0.25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</row>
    <row r="443" spans="1:26" ht="12.75" customHeight="1" x14ac:dyDescent="0.25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</row>
    <row r="444" spans="1:26" ht="12.75" customHeight="1" x14ac:dyDescent="0.25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</row>
    <row r="445" spans="1:26" ht="12.75" customHeight="1" x14ac:dyDescent="0.25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</row>
    <row r="446" spans="1:26" ht="12.75" customHeight="1" x14ac:dyDescent="0.25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</row>
    <row r="447" spans="1:26" ht="12.75" customHeight="1" x14ac:dyDescent="0.25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</row>
    <row r="448" spans="1:26" ht="12.75" customHeight="1" x14ac:dyDescent="0.25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</row>
    <row r="449" spans="1:26" ht="12.75" customHeight="1" x14ac:dyDescent="0.25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</row>
    <row r="450" spans="1:26" ht="12.75" customHeight="1" x14ac:dyDescent="0.25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</row>
    <row r="451" spans="1:26" ht="12.75" customHeight="1" x14ac:dyDescent="0.25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</row>
    <row r="452" spans="1:26" ht="12.75" customHeight="1" x14ac:dyDescent="0.25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</row>
    <row r="453" spans="1:26" ht="12.75" customHeight="1" x14ac:dyDescent="0.25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</row>
    <row r="454" spans="1:26" ht="12.75" customHeight="1" x14ac:dyDescent="0.25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</row>
    <row r="455" spans="1:26" ht="12.75" customHeight="1" x14ac:dyDescent="0.25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</row>
    <row r="456" spans="1:26" ht="12.75" customHeight="1" x14ac:dyDescent="0.25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</row>
    <row r="457" spans="1:26" ht="12.75" customHeight="1" x14ac:dyDescent="0.25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</row>
    <row r="458" spans="1:26" ht="12.75" customHeight="1" x14ac:dyDescent="0.25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</row>
    <row r="459" spans="1:26" ht="12.75" customHeight="1" x14ac:dyDescent="0.25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</row>
    <row r="460" spans="1:26" ht="12.75" customHeight="1" x14ac:dyDescent="0.25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</row>
    <row r="461" spans="1:26" ht="12.75" customHeight="1" x14ac:dyDescent="0.25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</row>
    <row r="462" spans="1:26" ht="12.75" customHeight="1" x14ac:dyDescent="0.25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</row>
    <row r="463" spans="1:26" ht="12.75" customHeight="1" x14ac:dyDescent="0.25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</row>
    <row r="464" spans="1:26" ht="12.75" customHeight="1" x14ac:dyDescent="0.25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</row>
    <row r="465" spans="1:26" ht="12.75" customHeight="1" x14ac:dyDescent="0.25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</row>
    <row r="466" spans="1:26" ht="12.75" customHeight="1" x14ac:dyDescent="0.25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</row>
    <row r="467" spans="1:26" ht="12.75" customHeight="1" x14ac:dyDescent="0.25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</row>
    <row r="468" spans="1:26" ht="12.75" customHeight="1" x14ac:dyDescent="0.25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</row>
    <row r="469" spans="1:26" ht="12.75" customHeight="1" x14ac:dyDescent="0.25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</row>
    <row r="470" spans="1:26" ht="12.75" customHeight="1" x14ac:dyDescent="0.25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</row>
    <row r="471" spans="1:26" ht="12.75" customHeight="1" x14ac:dyDescent="0.25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</row>
    <row r="472" spans="1:26" ht="12.75" customHeight="1" x14ac:dyDescent="0.25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</row>
    <row r="473" spans="1:26" ht="12.75" customHeight="1" x14ac:dyDescent="0.25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</row>
    <row r="474" spans="1:26" ht="12.75" customHeight="1" x14ac:dyDescent="0.25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</row>
    <row r="475" spans="1:26" ht="12.75" customHeight="1" x14ac:dyDescent="0.25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</row>
    <row r="476" spans="1:26" ht="12.75" customHeight="1" x14ac:dyDescent="0.25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</row>
    <row r="477" spans="1:26" ht="12.75" customHeight="1" x14ac:dyDescent="0.25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</row>
    <row r="478" spans="1:26" ht="12.75" customHeight="1" x14ac:dyDescent="0.25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</row>
    <row r="479" spans="1:26" ht="12.75" customHeight="1" x14ac:dyDescent="0.25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</row>
    <row r="480" spans="1:26" ht="12.75" customHeight="1" x14ac:dyDescent="0.25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spans="1:26" ht="12.75" customHeight="1" x14ac:dyDescent="0.25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spans="1:26" ht="12.75" customHeight="1" x14ac:dyDescent="0.25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spans="1:26" ht="12.75" customHeight="1" x14ac:dyDescent="0.25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spans="1:26" ht="12.75" customHeight="1" x14ac:dyDescent="0.25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spans="1:26" ht="12.75" customHeight="1" x14ac:dyDescent="0.25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spans="1:26" ht="12.75" customHeight="1" x14ac:dyDescent="0.25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spans="1:26" ht="12.75" customHeight="1" x14ac:dyDescent="0.25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spans="1:26" ht="12.75" customHeight="1" x14ac:dyDescent="0.25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spans="1:26" ht="12.75" customHeight="1" x14ac:dyDescent="0.25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spans="1:26" ht="12.75" customHeight="1" x14ac:dyDescent="0.25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spans="1:26" ht="12.75" customHeight="1" x14ac:dyDescent="0.25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spans="1:26" ht="12.75" customHeight="1" x14ac:dyDescent="0.25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spans="1:26" ht="12.75" customHeight="1" x14ac:dyDescent="0.25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spans="1:26" ht="12.75" customHeight="1" x14ac:dyDescent="0.25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spans="1:26" ht="12.75" customHeight="1" x14ac:dyDescent="0.25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spans="1:26" ht="12.75" customHeight="1" x14ac:dyDescent="0.25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spans="1:26" ht="12.75" customHeight="1" x14ac:dyDescent="0.25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spans="1:26" ht="12.75" customHeight="1" x14ac:dyDescent="0.25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spans="1:26" ht="12.75" customHeight="1" x14ac:dyDescent="0.25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spans="1:26" ht="12.75" customHeight="1" x14ac:dyDescent="0.25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</row>
    <row r="501" spans="1:26" ht="12.75" customHeight="1" x14ac:dyDescent="0.25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</row>
    <row r="502" spans="1:26" ht="12.75" customHeight="1" x14ac:dyDescent="0.25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</row>
    <row r="503" spans="1:26" ht="12.75" customHeight="1" x14ac:dyDescent="0.25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</row>
    <row r="504" spans="1:26" ht="12.75" customHeight="1" x14ac:dyDescent="0.25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</row>
    <row r="505" spans="1:26" ht="12.75" customHeight="1" x14ac:dyDescent="0.25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</row>
    <row r="506" spans="1:26" ht="12.75" customHeight="1" x14ac:dyDescent="0.25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</row>
    <row r="507" spans="1:26" ht="12.75" customHeight="1" x14ac:dyDescent="0.25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</row>
    <row r="508" spans="1:26" ht="12.75" customHeight="1" x14ac:dyDescent="0.25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</row>
    <row r="509" spans="1:26" ht="12.75" customHeight="1" x14ac:dyDescent="0.25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</row>
    <row r="510" spans="1:26" ht="12.75" customHeight="1" x14ac:dyDescent="0.25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</row>
    <row r="511" spans="1:26" ht="12.75" customHeight="1" x14ac:dyDescent="0.25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</row>
    <row r="512" spans="1:26" ht="12.75" customHeight="1" x14ac:dyDescent="0.25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</row>
    <row r="513" spans="1:26" ht="12.75" customHeight="1" x14ac:dyDescent="0.25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</row>
    <row r="514" spans="1:26" ht="12.75" customHeight="1" x14ac:dyDescent="0.25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</row>
    <row r="515" spans="1:26" ht="12.75" customHeight="1" x14ac:dyDescent="0.25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</row>
    <row r="516" spans="1:26" ht="12.75" customHeight="1" x14ac:dyDescent="0.25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</row>
    <row r="517" spans="1:26" ht="12.75" customHeight="1" x14ac:dyDescent="0.25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</row>
    <row r="518" spans="1:26" ht="12.75" customHeight="1" x14ac:dyDescent="0.25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</row>
    <row r="519" spans="1:26" ht="12.75" customHeight="1" x14ac:dyDescent="0.25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</row>
    <row r="520" spans="1:26" ht="12.75" customHeight="1" x14ac:dyDescent="0.25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</row>
    <row r="521" spans="1:26" ht="12.75" customHeight="1" x14ac:dyDescent="0.25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</row>
    <row r="522" spans="1:26" ht="12.75" customHeight="1" x14ac:dyDescent="0.25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</row>
    <row r="523" spans="1:26" ht="12.75" customHeight="1" x14ac:dyDescent="0.25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</row>
    <row r="524" spans="1:26" ht="12.75" customHeight="1" x14ac:dyDescent="0.25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</row>
    <row r="525" spans="1:26" ht="12.75" customHeight="1" x14ac:dyDescent="0.25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</row>
    <row r="526" spans="1:26" ht="12.75" customHeight="1" x14ac:dyDescent="0.25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</row>
    <row r="527" spans="1:26" ht="12.75" customHeight="1" x14ac:dyDescent="0.25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</row>
    <row r="528" spans="1:26" ht="12.75" customHeight="1" x14ac:dyDescent="0.25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</row>
    <row r="529" spans="1:26" ht="12.75" customHeight="1" x14ac:dyDescent="0.25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</row>
    <row r="530" spans="1:26" ht="12.75" customHeight="1" x14ac:dyDescent="0.25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</row>
    <row r="531" spans="1:26" ht="12.75" customHeight="1" x14ac:dyDescent="0.25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</row>
    <row r="532" spans="1:26" ht="12.75" customHeight="1" x14ac:dyDescent="0.25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</row>
    <row r="533" spans="1:26" ht="12.75" customHeight="1" x14ac:dyDescent="0.25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</row>
    <row r="534" spans="1:26" ht="12.75" customHeight="1" x14ac:dyDescent="0.25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</row>
    <row r="535" spans="1:26" ht="12.75" customHeight="1" x14ac:dyDescent="0.25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</row>
    <row r="536" spans="1:26" ht="12.75" customHeight="1" x14ac:dyDescent="0.25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</row>
    <row r="537" spans="1:26" ht="12.75" customHeight="1" x14ac:dyDescent="0.25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</row>
    <row r="538" spans="1:26" ht="12.75" customHeight="1" x14ac:dyDescent="0.25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</row>
    <row r="539" spans="1:26" ht="12.75" customHeight="1" x14ac:dyDescent="0.25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</row>
    <row r="540" spans="1:26" ht="12.75" customHeight="1" x14ac:dyDescent="0.25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</row>
    <row r="541" spans="1:26" ht="12.75" customHeight="1" x14ac:dyDescent="0.25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</row>
    <row r="542" spans="1:26" ht="12.75" customHeight="1" x14ac:dyDescent="0.25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</row>
    <row r="543" spans="1:26" ht="12.75" customHeight="1" x14ac:dyDescent="0.25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</row>
    <row r="544" spans="1:26" ht="12.75" customHeight="1" x14ac:dyDescent="0.25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</row>
    <row r="545" spans="1:26" ht="12.75" customHeight="1" x14ac:dyDescent="0.25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</row>
    <row r="546" spans="1:26" ht="12.75" customHeight="1" x14ac:dyDescent="0.25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</row>
    <row r="547" spans="1:26" ht="12.75" customHeight="1" x14ac:dyDescent="0.25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</row>
    <row r="548" spans="1:26" ht="12.75" customHeight="1" x14ac:dyDescent="0.25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</row>
    <row r="549" spans="1:26" ht="12.75" customHeight="1" x14ac:dyDescent="0.25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</row>
    <row r="550" spans="1:26" ht="12.75" customHeight="1" x14ac:dyDescent="0.25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</row>
    <row r="551" spans="1:26" ht="12.75" customHeight="1" x14ac:dyDescent="0.25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</row>
    <row r="552" spans="1:26" ht="12.75" customHeight="1" x14ac:dyDescent="0.25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</row>
    <row r="553" spans="1:26" ht="12.75" customHeight="1" x14ac:dyDescent="0.25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</row>
    <row r="554" spans="1:26" ht="12.75" customHeight="1" x14ac:dyDescent="0.25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</row>
    <row r="555" spans="1:26" ht="12.75" customHeight="1" x14ac:dyDescent="0.25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</row>
    <row r="556" spans="1:26" ht="12.75" customHeight="1" x14ac:dyDescent="0.25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</row>
    <row r="557" spans="1:26" ht="12.75" customHeight="1" x14ac:dyDescent="0.25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</row>
    <row r="558" spans="1:26" ht="12.75" customHeight="1" x14ac:dyDescent="0.25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</row>
    <row r="559" spans="1:26" ht="12.75" customHeight="1" x14ac:dyDescent="0.25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</row>
    <row r="560" spans="1:26" ht="12.75" customHeight="1" x14ac:dyDescent="0.25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</row>
    <row r="561" spans="1:26" ht="12.75" customHeight="1" x14ac:dyDescent="0.25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</row>
    <row r="562" spans="1:26" ht="12.75" customHeight="1" x14ac:dyDescent="0.25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</row>
    <row r="563" spans="1:26" ht="12.75" customHeight="1" x14ac:dyDescent="0.25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</row>
    <row r="564" spans="1:26" ht="12.75" customHeight="1" x14ac:dyDescent="0.25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</row>
    <row r="565" spans="1:26" ht="12.75" customHeight="1" x14ac:dyDescent="0.25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</row>
    <row r="566" spans="1:26" ht="12.75" customHeight="1" x14ac:dyDescent="0.25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</row>
    <row r="567" spans="1:26" ht="12.75" customHeight="1" x14ac:dyDescent="0.25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</row>
    <row r="568" spans="1:26" ht="12.75" customHeight="1" x14ac:dyDescent="0.25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</row>
    <row r="569" spans="1:26" ht="12.75" customHeight="1" x14ac:dyDescent="0.25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</row>
    <row r="570" spans="1:26" ht="12.75" customHeight="1" x14ac:dyDescent="0.25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</row>
    <row r="571" spans="1:26" ht="12.75" customHeight="1" x14ac:dyDescent="0.25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</row>
    <row r="572" spans="1:26" ht="12.75" customHeight="1" x14ac:dyDescent="0.25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</row>
    <row r="573" spans="1:26" ht="12.75" customHeight="1" x14ac:dyDescent="0.25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</row>
    <row r="574" spans="1:26" ht="12.75" customHeight="1" x14ac:dyDescent="0.25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</row>
    <row r="575" spans="1:26" ht="12.75" customHeight="1" x14ac:dyDescent="0.25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</row>
    <row r="576" spans="1:26" ht="12.75" customHeight="1" x14ac:dyDescent="0.25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</row>
    <row r="577" spans="1:26" ht="12.75" customHeight="1" x14ac:dyDescent="0.25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</row>
    <row r="578" spans="1:26" ht="12.75" customHeight="1" x14ac:dyDescent="0.25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</row>
    <row r="579" spans="1:26" ht="12.75" customHeight="1" x14ac:dyDescent="0.25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</row>
    <row r="580" spans="1:26" ht="12.75" customHeight="1" x14ac:dyDescent="0.25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</row>
    <row r="581" spans="1:26" ht="12.75" customHeight="1" x14ac:dyDescent="0.25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</row>
    <row r="582" spans="1:26" ht="12.75" customHeight="1" x14ac:dyDescent="0.25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</row>
    <row r="583" spans="1:26" ht="12.75" customHeight="1" x14ac:dyDescent="0.25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</row>
    <row r="584" spans="1:26" ht="12.75" customHeight="1" x14ac:dyDescent="0.25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</row>
    <row r="585" spans="1:26" ht="12.75" customHeight="1" x14ac:dyDescent="0.25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</row>
    <row r="586" spans="1:26" ht="12.75" customHeight="1" x14ac:dyDescent="0.25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</row>
    <row r="587" spans="1:26" ht="12.75" customHeight="1" x14ac:dyDescent="0.25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</row>
    <row r="588" spans="1:26" ht="12.75" customHeight="1" x14ac:dyDescent="0.25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</row>
    <row r="589" spans="1:26" ht="12.75" customHeight="1" x14ac:dyDescent="0.25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</row>
    <row r="590" spans="1:26" ht="12.75" customHeight="1" x14ac:dyDescent="0.25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</row>
    <row r="591" spans="1:26" ht="12.75" customHeight="1" x14ac:dyDescent="0.25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</row>
    <row r="592" spans="1:26" ht="12.75" customHeight="1" x14ac:dyDescent="0.25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</row>
    <row r="593" spans="1:26" ht="12.75" customHeight="1" x14ac:dyDescent="0.25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</row>
    <row r="594" spans="1:26" ht="12.75" customHeight="1" x14ac:dyDescent="0.25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</row>
    <row r="595" spans="1:26" ht="12.75" customHeight="1" x14ac:dyDescent="0.25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</row>
    <row r="596" spans="1:26" ht="12.75" customHeight="1" x14ac:dyDescent="0.25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</row>
    <row r="597" spans="1:26" ht="12.75" customHeight="1" x14ac:dyDescent="0.25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</row>
    <row r="598" spans="1:26" ht="12.75" customHeight="1" x14ac:dyDescent="0.25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</row>
    <row r="599" spans="1:26" ht="12.75" customHeight="1" x14ac:dyDescent="0.25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</row>
    <row r="600" spans="1:26" ht="12.75" customHeight="1" x14ac:dyDescent="0.25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</row>
    <row r="601" spans="1:26" ht="12.75" customHeight="1" x14ac:dyDescent="0.25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</row>
    <row r="602" spans="1:26" ht="12.75" customHeight="1" x14ac:dyDescent="0.25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</row>
    <row r="603" spans="1:26" ht="12.75" customHeight="1" x14ac:dyDescent="0.25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</row>
    <row r="604" spans="1:26" ht="12.75" customHeight="1" x14ac:dyDescent="0.25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</row>
    <row r="605" spans="1:26" ht="12.75" customHeight="1" x14ac:dyDescent="0.25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</row>
    <row r="606" spans="1:26" ht="12.75" customHeight="1" x14ac:dyDescent="0.25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</row>
    <row r="607" spans="1:26" ht="12.75" customHeight="1" x14ac:dyDescent="0.25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</row>
    <row r="608" spans="1:26" ht="12.75" customHeight="1" x14ac:dyDescent="0.25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</row>
    <row r="609" spans="1:26" ht="12.75" customHeight="1" x14ac:dyDescent="0.25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</row>
    <row r="610" spans="1:26" ht="12.75" customHeight="1" x14ac:dyDescent="0.25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</row>
    <row r="611" spans="1:26" ht="12.75" customHeight="1" x14ac:dyDescent="0.25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</row>
    <row r="612" spans="1:26" ht="12.75" customHeight="1" x14ac:dyDescent="0.25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</row>
    <row r="613" spans="1:26" ht="12.75" customHeight="1" x14ac:dyDescent="0.25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</row>
    <row r="614" spans="1:26" ht="12.75" customHeight="1" x14ac:dyDescent="0.25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</row>
    <row r="615" spans="1:26" ht="12.75" customHeight="1" x14ac:dyDescent="0.25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</row>
    <row r="616" spans="1:26" ht="12.75" customHeight="1" x14ac:dyDescent="0.25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</row>
    <row r="617" spans="1:26" ht="12.75" customHeight="1" x14ac:dyDescent="0.25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</row>
    <row r="618" spans="1:26" ht="12.75" customHeight="1" x14ac:dyDescent="0.25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</row>
    <row r="619" spans="1:26" ht="12.75" customHeight="1" x14ac:dyDescent="0.25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</row>
    <row r="620" spans="1:26" ht="12.75" customHeight="1" x14ac:dyDescent="0.25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</row>
    <row r="621" spans="1:26" ht="12.75" customHeight="1" x14ac:dyDescent="0.25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</row>
    <row r="622" spans="1:26" ht="12.75" customHeight="1" x14ac:dyDescent="0.25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</row>
    <row r="623" spans="1:26" ht="12.75" customHeight="1" x14ac:dyDescent="0.25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</row>
    <row r="624" spans="1:26" ht="12.75" customHeight="1" x14ac:dyDescent="0.25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</row>
    <row r="625" spans="1:26" ht="12.75" customHeight="1" x14ac:dyDescent="0.25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</row>
    <row r="626" spans="1:26" ht="12.75" customHeight="1" x14ac:dyDescent="0.25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</row>
    <row r="627" spans="1:26" ht="12.75" customHeight="1" x14ac:dyDescent="0.25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</row>
    <row r="628" spans="1:26" ht="12.75" customHeight="1" x14ac:dyDescent="0.25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</row>
    <row r="629" spans="1:26" ht="12.75" customHeight="1" x14ac:dyDescent="0.25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</row>
    <row r="630" spans="1:26" ht="12.75" customHeight="1" x14ac:dyDescent="0.25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</row>
    <row r="631" spans="1:26" ht="12.75" customHeight="1" x14ac:dyDescent="0.25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</row>
    <row r="632" spans="1:26" ht="12.75" customHeight="1" x14ac:dyDescent="0.25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</row>
    <row r="633" spans="1:26" ht="12.75" customHeight="1" x14ac:dyDescent="0.25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</row>
    <row r="634" spans="1:26" ht="12.75" customHeight="1" x14ac:dyDescent="0.25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</row>
    <row r="635" spans="1:26" ht="12.75" customHeight="1" x14ac:dyDescent="0.25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</row>
    <row r="636" spans="1:26" ht="12.75" customHeight="1" x14ac:dyDescent="0.25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</row>
    <row r="637" spans="1:26" ht="12.75" customHeight="1" x14ac:dyDescent="0.25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</row>
    <row r="638" spans="1:26" ht="12.75" customHeight="1" x14ac:dyDescent="0.25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</row>
    <row r="639" spans="1:26" ht="12.75" customHeight="1" x14ac:dyDescent="0.25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</row>
    <row r="640" spans="1:26" ht="12.75" customHeight="1" x14ac:dyDescent="0.25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</row>
    <row r="641" spans="1:26" ht="12.75" customHeight="1" x14ac:dyDescent="0.25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</row>
    <row r="642" spans="1:26" ht="12.75" customHeight="1" x14ac:dyDescent="0.25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</row>
    <row r="643" spans="1:26" ht="12.75" customHeight="1" x14ac:dyDescent="0.25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</row>
    <row r="644" spans="1:26" ht="12.75" customHeight="1" x14ac:dyDescent="0.25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</row>
    <row r="645" spans="1:26" ht="12.75" customHeight="1" x14ac:dyDescent="0.25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</row>
    <row r="646" spans="1:26" ht="12.75" customHeight="1" x14ac:dyDescent="0.25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</row>
    <row r="647" spans="1:26" ht="12.75" customHeight="1" x14ac:dyDescent="0.25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</row>
    <row r="648" spans="1:26" ht="12.75" customHeight="1" x14ac:dyDescent="0.25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</row>
    <row r="649" spans="1:26" ht="12.75" customHeight="1" x14ac:dyDescent="0.25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</row>
    <row r="650" spans="1:26" ht="12.75" customHeight="1" x14ac:dyDescent="0.25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</row>
    <row r="651" spans="1:26" ht="12.75" customHeight="1" x14ac:dyDescent="0.25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</row>
    <row r="652" spans="1:26" ht="12.75" customHeight="1" x14ac:dyDescent="0.25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</row>
    <row r="653" spans="1:26" ht="12.75" customHeight="1" x14ac:dyDescent="0.25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</row>
    <row r="654" spans="1:26" ht="12.75" customHeight="1" x14ac:dyDescent="0.25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</row>
    <row r="655" spans="1:26" ht="12.75" customHeight="1" x14ac:dyDescent="0.25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</row>
    <row r="656" spans="1:26" ht="12.75" customHeight="1" x14ac:dyDescent="0.25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</row>
    <row r="657" spans="1:26" ht="12.75" customHeight="1" x14ac:dyDescent="0.25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</row>
    <row r="658" spans="1:26" ht="12.75" customHeight="1" x14ac:dyDescent="0.25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</row>
    <row r="659" spans="1:26" ht="12.75" customHeight="1" x14ac:dyDescent="0.25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</row>
    <row r="660" spans="1:26" ht="12.75" customHeight="1" x14ac:dyDescent="0.25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</row>
    <row r="661" spans="1:26" ht="12.75" customHeight="1" x14ac:dyDescent="0.25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</row>
    <row r="662" spans="1:26" ht="12.75" customHeight="1" x14ac:dyDescent="0.25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</row>
    <row r="663" spans="1:26" ht="12.75" customHeight="1" x14ac:dyDescent="0.25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</row>
    <row r="664" spans="1:26" ht="12.75" customHeight="1" x14ac:dyDescent="0.25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</row>
    <row r="665" spans="1:26" ht="12.75" customHeight="1" x14ac:dyDescent="0.25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</row>
    <row r="666" spans="1:26" ht="12.75" customHeight="1" x14ac:dyDescent="0.25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</row>
    <row r="667" spans="1:26" ht="12.75" customHeight="1" x14ac:dyDescent="0.25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</row>
    <row r="668" spans="1:26" ht="12.75" customHeight="1" x14ac:dyDescent="0.25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</row>
    <row r="669" spans="1:26" ht="12.75" customHeight="1" x14ac:dyDescent="0.25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</row>
    <row r="670" spans="1:26" ht="12.75" customHeight="1" x14ac:dyDescent="0.25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</row>
    <row r="671" spans="1:26" ht="12.75" customHeight="1" x14ac:dyDescent="0.25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</row>
    <row r="672" spans="1:26" ht="12.75" customHeight="1" x14ac:dyDescent="0.25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</row>
    <row r="673" spans="1:26" ht="12.75" customHeight="1" x14ac:dyDescent="0.25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</row>
    <row r="674" spans="1:26" ht="12.75" customHeight="1" x14ac:dyDescent="0.25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</row>
    <row r="675" spans="1:26" ht="12.75" customHeight="1" x14ac:dyDescent="0.25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</row>
    <row r="676" spans="1:26" ht="12.75" customHeight="1" x14ac:dyDescent="0.25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</row>
    <row r="677" spans="1:26" ht="12.75" customHeight="1" x14ac:dyDescent="0.25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</row>
    <row r="678" spans="1:26" ht="12.75" customHeight="1" x14ac:dyDescent="0.25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</row>
    <row r="679" spans="1:26" ht="12.75" customHeight="1" x14ac:dyDescent="0.25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</row>
    <row r="680" spans="1:26" ht="12.75" customHeight="1" x14ac:dyDescent="0.25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</row>
    <row r="681" spans="1:26" ht="12.75" customHeight="1" x14ac:dyDescent="0.25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</row>
    <row r="682" spans="1:26" ht="12.75" customHeight="1" x14ac:dyDescent="0.25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</row>
    <row r="683" spans="1:26" ht="12.75" customHeight="1" x14ac:dyDescent="0.25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</row>
    <row r="684" spans="1:26" ht="12.75" customHeight="1" x14ac:dyDescent="0.25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</row>
    <row r="685" spans="1:26" ht="12.75" customHeight="1" x14ac:dyDescent="0.25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</row>
    <row r="686" spans="1:26" ht="12.75" customHeight="1" x14ac:dyDescent="0.25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</row>
    <row r="687" spans="1:26" ht="12.75" customHeight="1" x14ac:dyDescent="0.25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</row>
    <row r="688" spans="1:26" ht="12.75" customHeight="1" x14ac:dyDescent="0.25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</row>
    <row r="689" spans="1:26" ht="12.75" customHeight="1" x14ac:dyDescent="0.25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</row>
    <row r="690" spans="1:26" ht="12.75" customHeight="1" x14ac:dyDescent="0.25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</row>
    <row r="691" spans="1:26" ht="12.75" customHeight="1" x14ac:dyDescent="0.25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</row>
    <row r="692" spans="1:26" ht="12.75" customHeight="1" x14ac:dyDescent="0.25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</row>
    <row r="693" spans="1:26" ht="12.75" customHeight="1" x14ac:dyDescent="0.25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</row>
    <row r="694" spans="1:26" ht="12.75" customHeight="1" x14ac:dyDescent="0.25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</row>
    <row r="695" spans="1:26" ht="12.75" customHeight="1" x14ac:dyDescent="0.25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</row>
    <row r="696" spans="1:26" ht="12.75" customHeight="1" x14ac:dyDescent="0.25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</row>
    <row r="697" spans="1:26" ht="12.75" customHeight="1" x14ac:dyDescent="0.25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</row>
    <row r="698" spans="1:26" ht="12.75" customHeight="1" x14ac:dyDescent="0.25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</row>
    <row r="699" spans="1:26" ht="12.75" customHeight="1" x14ac:dyDescent="0.25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</row>
    <row r="700" spans="1:26" ht="12.75" customHeight="1" x14ac:dyDescent="0.25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</row>
    <row r="701" spans="1:26" ht="12.75" customHeight="1" x14ac:dyDescent="0.25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</row>
    <row r="702" spans="1:26" ht="12.75" customHeight="1" x14ac:dyDescent="0.25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</row>
    <row r="703" spans="1:26" ht="12.75" customHeight="1" x14ac:dyDescent="0.25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</row>
    <row r="704" spans="1:26" ht="12.75" customHeight="1" x14ac:dyDescent="0.25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</row>
    <row r="705" spans="1:26" ht="12.75" customHeight="1" x14ac:dyDescent="0.25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</row>
    <row r="706" spans="1:26" ht="12.75" customHeight="1" x14ac:dyDescent="0.25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</row>
    <row r="707" spans="1:26" ht="12.75" customHeight="1" x14ac:dyDescent="0.25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</row>
    <row r="708" spans="1:26" ht="12.75" customHeight="1" x14ac:dyDescent="0.25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</row>
    <row r="709" spans="1:26" ht="12.75" customHeight="1" x14ac:dyDescent="0.25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</row>
    <row r="710" spans="1:26" ht="12.75" customHeight="1" x14ac:dyDescent="0.25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</row>
    <row r="711" spans="1:26" ht="12.75" customHeight="1" x14ac:dyDescent="0.25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</row>
    <row r="712" spans="1:26" ht="12.75" customHeight="1" x14ac:dyDescent="0.25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</row>
    <row r="713" spans="1:26" ht="12.75" customHeight="1" x14ac:dyDescent="0.25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</row>
    <row r="714" spans="1:26" ht="12.75" customHeight="1" x14ac:dyDescent="0.25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</row>
    <row r="715" spans="1:26" ht="12.75" customHeight="1" x14ac:dyDescent="0.25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</row>
    <row r="716" spans="1:26" ht="12.75" customHeight="1" x14ac:dyDescent="0.25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</row>
    <row r="717" spans="1:26" ht="12.75" customHeight="1" x14ac:dyDescent="0.25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</row>
    <row r="718" spans="1:26" ht="12.75" customHeight="1" x14ac:dyDescent="0.25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</row>
    <row r="719" spans="1:26" ht="12.75" customHeight="1" x14ac:dyDescent="0.25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</row>
    <row r="720" spans="1:26" ht="12.75" customHeight="1" x14ac:dyDescent="0.25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</row>
    <row r="721" spans="1:26" ht="12.75" customHeight="1" x14ac:dyDescent="0.25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</row>
    <row r="722" spans="1:26" ht="12.75" customHeight="1" x14ac:dyDescent="0.25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</row>
    <row r="723" spans="1:26" ht="12.75" customHeight="1" x14ac:dyDescent="0.25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</row>
    <row r="724" spans="1:26" ht="12.75" customHeight="1" x14ac:dyDescent="0.25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</row>
    <row r="725" spans="1:26" ht="12.75" customHeight="1" x14ac:dyDescent="0.25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</row>
    <row r="726" spans="1:26" ht="12.75" customHeight="1" x14ac:dyDescent="0.25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</row>
    <row r="727" spans="1:26" ht="12.75" customHeight="1" x14ac:dyDescent="0.25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</row>
    <row r="728" spans="1:26" ht="12.75" customHeight="1" x14ac:dyDescent="0.25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</row>
    <row r="729" spans="1:26" ht="12.75" customHeight="1" x14ac:dyDescent="0.25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</row>
    <row r="730" spans="1:26" ht="12.75" customHeight="1" x14ac:dyDescent="0.25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</row>
    <row r="731" spans="1:26" ht="12.75" customHeight="1" x14ac:dyDescent="0.25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</row>
    <row r="732" spans="1:26" ht="12.75" customHeight="1" x14ac:dyDescent="0.25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</row>
    <row r="733" spans="1:26" ht="12.75" customHeight="1" x14ac:dyDescent="0.25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</row>
    <row r="734" spans="1:26" ht="12.75" customHeight="1" x14ac:dyDescent="0.25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</row>
    <row r="735" spans="1:26" ht="12.75" customHeight="1" x14ac:dyDescent="0.25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</row>
    <row r="736" spans="1:26" ht="12.75" customHeight="1" x14ac:dyDescent="0.25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</row>
    <row r="737" spans="1:26" ht="12.75" customHeight="1" x14ac:dyDescent="0.25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</row>
    <row r="738" spans="1:26" ht="12.75" customHeight="1" x14ac:dyDescent="0.25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</row>
    <row r="739" spans="1:26" ht="12.75" customHeight="1" x14ac:dyDescent="0.25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</row>
    <row r="740" spans="1:26" ht="12.75" customHeight="1" x14ac:dyDescent="0.25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</row>
    <row r="741" spans="1:26" ht="12.75" customHeight="1" x14ac:dyDescent="0.25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</row>
    <row r="742" spans="1:26" ht="12.75" customHeight="1" x14ac:dyDescent="0.25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</row>
    <row r="743" spans="1:26" ht="12.75" customHeight="1" x14ac:dyDescent="0.25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</row>
    <row r="744" spans="1:26" ht="12.75" customHeight="1" x14ac:dyDescent="0.25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</row>
    <row r="745" spans="1:26" ht="12.75" customHeight="1" x14ac:dyDescent="0.25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</row>
    <row r="746" spans="1:26" ht="12.75" customHeight="1" x14ac:dyDescent="0.25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</row>
    <row r="747" spans="1:26" ht="12.75" customHeight="1" x14ac:dyDescent="0.25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</row>
    <row r="748" spans="1:26" ht="12.75" customHeight="1" x14ac:dyDescent="0.25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</row>
    <row r="749" spans="1:26" ht="12.75" customHeight="1" x14ac:dyDescent="0.25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</row>
    <row r="750" spans="1:26" ht="12.75" customHeight="1" x14ac:dyDescent="0.25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</row>
    <row r="751" spans="1:26" ht="12.75" customHeight="1" x14ac:dyDescent="0.25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</row>
    <row r="752" spans="1:26" ht="12.75" customHeight="1" x14ac:dyDescent="0.25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</row>
    <row r="753" spans="1:26" ht="12.75" customHeight="1" x14ac:dyDescent="0.25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</row>
    <row r="754" spans="1:26" ht="12.75" customHeight="1" x14ac:dyDescent="0.25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</row>
    <row r="755" spans="1:26" ht="12.75" customHeight="1" x14ac:dyDescent="0.25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</row>
    <row r="756" spans="1:26" ht="12.75" customHeight="1" x14ac:dyDescent="0.25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</row>
    <row r="757" spans="1:26" ht="12.75" customHeight="1" x14ac:dyDescent="0.25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</row>
    <row r="758" spans="1:26" ht="12.75" customHeight="1" x14ac:dyDescent="0.25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</row>
    <row r="759" spans="1:26" ht="12.75" customHeight="1" x14ac:dyDescent="0.25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</row>
    <row r="760" spans="1:26" ht="12.75" customHeight="1" x14ac:dyDescent="0.25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</row>
    <row r="761" spans="1:26" ht="12.75" customHeight="1" x14ac:dyDescent="0.25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</row>
    <row r="762" spans="1:26" ht="12.75" customHeight="1" x14ac:dyDescent="0.25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</row>
    <row r="763" spans="1:26" ht="12.75" customHeight="1" x14ac:dyDescent="0.25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</row>
    <row r="764" spans="1:26" ht="12.75" customHeight="1" x14ac:dyDescent="0.25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</row>
    <row r="765" spans="1:26" ht="12.75" customHeight="1" x14ac:dyDescent="0.25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</row>
    <row r="766" spans="1:26" ht="12.75" customHeight="1" x14ac:dyDescent="0.25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</row>
    <row r="767" spans="1:26" ht="12.75" customHeight="1" x14ac:dyDescent="0.25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</row>
    <row r="768" spans="1:26" ht="12.75" customHeight="1" x14ac:dyDescent="0.25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</row>
    <row r="769" spans="1:26" ht="12.75" customHeight="1" x14ac:dyDescent="0.25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</row>
    <row r="770" spans="1:26" ht="12.75" customHeight="1" x14ac:dyDescent="0.25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</row>
    <row r="771" spans="1:26" ht="12.75" customHeight="1" x14ac:dyDescent="0.25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</row>
    <row r="772" spans="1:26" ht="12.75" customHeight="1" x14ac:dyDescent="0.25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</row>
    <row r="773" spans="1:26" ht="12.75" customHeight="1" x14ac:dyDescent="0.25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</row>
    <row r="774" spans="1:26" ht="12.75" customHeight="1" x14ac:dyDescent="0.25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</row>
    <row r="775" spans="1:26" ht="12.75" customHeight="1" x14ac:dyDescent="0.25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</row>
    <row r="776" spans="1:26" ht="12.75" customHeight="1" x14ac:dyDescent="0.25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</row>
    <row r="777" spans="1:26" ht="12.75" customHeight="1" x14ac:dyDescent="0.25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</row>
    <row r="778" spans="1:26" ht="12.75" customHeight="1" x14ac:dyDescent="0.25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</row>
    <row r="779" spans="1:26" ht="12.75" customHeight="1" x14ac:dyDescent="0.25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</row>
    <row r="780" spans="1:26" ht="12.75" customHeight="1" x14ac:dyDescent="0.25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</row>
    <row r="781" spans="1:26" ht="12.75" customHeight="1" x14ac:dyDescent="0.25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</row>
    <row r="782" spans="1:26" ht="12.75" customHeight="1" x14ac:dyDescent="0.25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</row>
    <row r="783" spans="1:26" ht="12.75" customHeight="1" x14ac:dyDescent="0.25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</row>
    <row r="784" spans="1:26" ht="12.75" customHeight="1" x14ac:dyDescent="0.25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</row>
    <row r="785" spans="1:26" ht="12.75" customHeight="1" x14ac:dyDescent="0.25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</row>
    <row r="786" spans="1:26" ht="12.75" customHeight="1" x14ac:dyDescent="0.25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</row>
    <row r="787" spans="1:26" ht="12.75" customHeight="1" x14ac:dyDescent="0.25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</row>
    <row r="788" spans="1:26" ht="12.75" customHeight="1" x14ac:dyDescent="0.25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</row>
    <row r="789" spans="1:26" ht="12.75" customHeight="1" x14ac:dyDescent="0.25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</row>
    <row r="790" spans="1:26" ht="12.75" customHeight="1" x14ac:dyDescent="0.25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</row>
    <row r="791" spans="1:26" ht="12.75" customHeight="1" x14ac:dyDescent="0.25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</row>
    <row r="792" spans="1:26" ht="12.75" customHeight="1" x14ac:dyDescent="0.25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</row>
    <row r="793" spans="1:26" ht="12.75" customHeight="1" x14ac:dyDescent="0.25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</row>
    <row r="794" spans="1:26" ht="12.75" customHeight="1" x14ac:dyDescent="0.25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</row>
    <row r="795" spans="1:26" ht="12.75" customHeight="1" x14ac:dyDescent="0.25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</row>
    <row r="796" spans="1:26" ht="12.75" customHeight="1" x14ac:dyDescent="0.25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</row>
    <row r="797" spans="1:26" ht="12.75" customHeight="1" x14ac:dyDescent="0.25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</row>
    <row r="798" spans="1:26" ht="12.75" customHeight="1" x14ac:dyDescent="0.25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</row>
    <row r="799" spans="1:26" ht="12.75" customHeight="1" x14ac:dyDescent="0.25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</row>
    <row r="800" spans="1:26" ht="12.75" customHeight="1" x14ac:dyDescent="0.25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</row>
    <row r="801" spans="1:26" ht="12.75" customHeight="1" x14ac:dyDescent="0.25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</row>
    <row r="802" spans="1:26" ht="12.75" customHeight="1" x14ac:dyDescent="0.25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</row>
    <row r="803" spans="1:26" ht="12.75" customHeight="1" x14ac:dyDescent="0.25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</row>
    <row r="804" spans="1:26" ht="12.75" customHeight="1" x14ac:dyDescent="0.25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</row>
    <row r="805" spans="1:26" ht="12.75" customHeight="1" x14ac:dyDescent="0.25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</row>
    <row r="806" spans="1:26" ht="12.75" customHeight="1" x14ac:dyDescent="0.25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</row>
    <row r="807" spans="1:26" ht="12.75" customHeight="1" x14ac:dyDescent="0.25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</row>
    <row r="808" spans="1:26" ht="12.75" customHeight="1" x14ac:dyDescent="0.25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</row>
    <row r="809" spans="1:26" ht="12.75" customHeight="1" x14ac:dyDescent="0.25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</row>
    <row r="810" spans="1:26" ht="12.75" customHeight="1" x14ac:dyDescent="0.25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</row>
    <row r="811" spans="1:26" ht="12.75" customHeight="1" x14ac:dyDescent="0.25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</row>
    <row r="812" spans="1:26" ht="12.75" customHeight="1" x14ac:dyDescent="0.25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</row>
    <row r="813" spans="1:26" ht="12.75" customHeight="1" x14ac:dyDescent="0.25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</row>
    <row r="814" spans="1:26" ht="12.75" customHeight="1" x14ac:dyDescent="0.25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</row>
    <row r="815" spans="1:26" ht="12.75" customHeight="1" x14ac:dyDescent="0.25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</row>
    <row r="816" spans="1:26" ht="12.75" customHeight="1" x14ac:dyDescent="0.25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</row>
    <row r="817" spans="1:26" ht="12.75" customHeight="1" x14ac:dyDescent="0.25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</row>
    <row r="818" spans="1:26" ht="12.75" customHeight="1" x14ac:dyDescent="0.25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</row>
    <row r="819" spans="1:26" ht="12.75" customHeight="1" x14ac:dyDescent="0.25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</row>
    <row r="820" spans="1:26" ht="12.75" customHeight="1" x14ac:dyDescent="0.25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</row>
    <row r="821" spans="1:26" ht="12.75" customHeight="1" x14ac:dyDescent="0.25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</row>
    <row r="822" spans="1:26" ht="12.75" customHeight="1" x14ac:dyDescent="0.25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</row>
    <row r="823" spans="1:26" ht="12.75" customHeight="1" x14ac:dyDescent="0.25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</row>
    <row r="824" spans="1:26" ht="12.75" customHeight="1" x14ac:dyDescent="0.25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</row>
    <row r="825" spans="1:26" ht="12.75" customHeight="1" x14ac:dyDescent="0.25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</row>
    <row r="826" spans="1:26" ht="12.75" customHeight="1" x14ac:dyDescent="0.25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</row>
    <row r="827" spans="1:26" ht="12.75" customHeight="1" x14ac:dyDescent="0.25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</row>
    <row r="828" spans="1:26" ht="12.75" customHeight="1" x14ac:dyDescent="0.25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</row>
    <row r="829" spans="1:26" ht="12.75" customHeight="1" x14ac:dyDescent="0.25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</row>
    <row r="830" spans="1:26" ht="12.75" customHeight="1" x14ac:dyDescent="0.25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</row>
    <row r="831" spans="1:26" ht="12.75" customHeight="1" x14ac:dyDescent="0.25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</row>
    <row r="832" spans="1:26" ht="12.75" customHeight="1" x14ac:dyDescent="0.25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</row>
    <row r="833" spans="1:26" ht="12.75" customHeight="1" x14ac:dyDescent="0.25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</row>
    <row r="834" spans="1:26" ht="12.75" customHeight="1" x14ac:dyDescent="0.25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</row>
    <row r="835" spans="1:26" ht="12.75" customHeight="1" x14ac:dyDescent="0.25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</row>
    <row r="836" spans="1:26" ht="12.75" customHeight="1" x14ac:dyDescent="0.25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</row>
    <row r="837" spans="1:26" ht="12.75" customHeight="1" x14ac:dyDescent="0.25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</row>
    <row r="838" spans="1:26" ht="12.75" customHeight="1" x14ac:dyDescent="0.25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</row>
    <row r="839" spans="1:26" ht="12.75" customHeight="1" x14ac:dyDescent="0.25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</row>
    <row r="840" spans="1:26" ht="12.75" customHeight="1" x14ac:dyDescent="0.25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</row>
    <row r="841" spans="1:26" ht="12.75" customHeight="1" x14ac:dyDescent="0.25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</row>
    <row r="842" spans="1:26" ht="12.75" customHeight="1" x14ac:dyDescent="0.25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</row>
    <row r="843" spans="1:26" ht="12.75" customHeight="1" x14ac:dyDescent="0.25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</row>
    <row r="844" spans="1:26" ht="12.75" customHeight="1" x14ac:dyDescent="0.25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</row>
    <row r="845" spans="1:26" ht="12.75" customHeight="1" x14ac:dyDescent="0.25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</row>
    <row r="846" spans="1:26" ht="12.75" customHeight="1" x14ac:dyDescent="0.25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</row>
    <row r="847" spans="1:26" ht="12.75" customHeight="1" x14ac:dyDescent="0.25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</row>
    <row r="848" spans="1:26" ht="12.75" customHeight="1" x14ac:dyDescent="0.25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</row>
    <row r="849" spans="1:26" ht="12.75" customHeight="1" x14ac:dyDescent="0.25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</row>
    <row r="850" spans="1:26" ht="12.75" customHeight="1" x14ac:dyDescent="0.25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</row>
    <row r="851" spans="1:26" ht="12.75" customHeight="1" x14ac:dyDescent="0.25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</row>
    <row r="852" spans="1:26" ht="12.75" customHeight="1" x14ac:dyDescent="0.25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</row>
    <row r="853" spans="1:26" ht="12.75" customHeight="1" x14ac:dyDescent="0.25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</row>
    <row r="854" spans="1:26" ht="12.75" customHeight="1" x14ac:dyDescent="0.25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</row>
    <row r="855" spans="1:26" ht="12.75" customHeight="1" x14ac:dyDescent="0.25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</row>
    <row r="856" spans="1:26" ht="12.75" customHeight="1" x14ac:dyDescent="0.25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</row>
    <row r="857" spans="1:26" ht="12.75" customHeight="1" x14ac:dyDescent="0.25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</row>
    <row r="858" spans="1:26" ht="12.75" customHeight="1" x14ac:dyDescent="0.25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</row>
    <row r="859" spans="1:26" ht="12.75" customHeight="1" x14ac:dyDescent="0.25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</row>
    <row r="860" spans="1:26" ht="12.75" customHeight="1" x14ac:dyDescent="0.25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</row>
    <row r="861" spans="1:26" ht="12.75" customHeight="1" x14ac:dyDescent="0.25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</row>
    <row r="862" spans="1:26" ht="12.75" customHeight="1" x14ac:dyDescent="0.25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</row>
    <row r="863" spans="1:26" ht="12.75" customHeight="1" x14ac:dyDescent="0.25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</row>
    <row r="864" spans="1:26" ht="12.75" customHeight="1" x14ac:dyDescent="0.25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</row>
    <row r="865" spans="1:26" ht="12.75" customHeight="1" x14ac:dyDescent="0.25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</row>
    <row r="866" spans="1:26" ht="12.75" customHeight="1" x14ac:dyDescent="0.25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</row>
    <row r="867" spans="1:26" ht="12.75" customHeight="1" x14ac:dyDescent="0.25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</row>
    <row r="868" spans="1:26" ht="12.75" customHeight="1" x14ac:dyDescent="0.25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</row>
    <row r="869" spans="1:26" ht="12.75" customHeight="1" x14ac:dyDescent="0.25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</row>
    <row r="870" spans="1:26" ht="12.75" customHeight="1" x14ac:dyDescent="0.25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</row>
    <row r="871" spans="1:26" ht="12.75" customHeight="1" x14ac:dyDescent="0.25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</row>
    <row r="872" spans="1:26" ht="12.75" customHeight="1" x14ac:dyDescent="0.25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</row>
    <row r="873" spans="1:26" ht="12.75" customHeight="1" x14ac:dyDescent="0.25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</row>
    <row r="874" spans="1:26" ht="12.75" customHeight="1" x14ac:dyDescent="0.25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</row>
    <row r="875" spans="1:26" ht="12.75" customHeight="1" x14ac:dyDescent="0.25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</row>
    <row r="876" spans="1:26" ht="12.75" customHeight="1" x14ac:dyDescent="0.25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</row>
    <row r="877" spans="1:26" ht="12.75" customHeight="1" x14ac:dyDescent="0.25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</row>
    <row r="878" spans="1:26" ht="12.75" customHeight="1" x14ac:dyDescent="0.25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</row>
    <row r="879" spans="1:26" ht="12.75" customHeight="1" x14ac:dyDescent="0.25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</row>
    <row r="880" spans="1:26" ht="12.75" customHeight="1" x14ac:dyDescent="0.25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</row>
    <row r="881" spans="1:26" ht="12.75" customHeight="1" x14ac:dyDescent="0.25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</row>
    <row r="882" spans="1:26" ht="12.75" customHeight="1" x14ac:dyDescent="0.25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</row>
    <row r="883" spans="1:26" ht="12.75" customHeight="1" x14ac:dyDescent="0.25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</row>
    <row r="884" spans="1:26" ht="12.75" customHeight="1" x14ac:dyDescent="0.25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</row>
    <row r="885" spans="1:26" ht="12.75" customHeight="1" x14ac:dyDescent="0.25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</row>
    <row r="886" spans="1:26" ht="12.75" customHeight="1" x14ac:dyDescent="0.25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</row>
    <row r="887" spans="1:26" ht="12.75" customHeight="1" x14ac:dyDescent="0.25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</row>
    <row r="888" spans="1:26" ht="12.75" customHeight="1" x14ac:dyDescent="0.25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</row>
    <row r="889" spans="1:26" ht="12.75" customHeight="1" x14ac:dyDescent="0.25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</row>
    <row r="890" spans="1:26" ht="12.75" customHeight="1" x14ac:dyDescent="0.25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</row>
    <row r="891" spans="1:26" ht="12.75" customHeight="1" x14ac:dyDescent="0.25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</row>
    <row r="892" spans="1:26" ht="12.75" customHeight="1" x14ac:dyDescent="0.25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</row>
    <row r="893" spans="1:26" ht="12.75" customHeight="1" x14ac:dyDescent="0.25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</row>
    <row r="894" spans="1:26" ht="12.75" customHeight="1" x14ac:dyDescent="0.25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</row>
    <row r="895" spans="1:26" ht="12.75" customHeight="1" x14ac:dyDescent="0.25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</row>
    <row r="896" spans="1:26" ht="12.75" customHeight="1" x14ac:dyDescent="0.25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</row>
    <row r="897" spans="1:26" ht="12.75" customHeight="1" x14ac:dyDescent="0.25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</row>
    <row r="898" spans="1:26" ht="12.75" customHeight="1" x14ac:dyDescent="0.25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</row>
    <row r="899" spans="1:26" ht="12.75" customHeight="1" x14ac:dyDescent="0.25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</row>
    <row r="900" spans="1:26" ht="12.75" customHeight="1" x14ac:dyDescent="0.25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</row>
    <row r="901" spans="1:26" ht="12.75" customHeight="1" x14ac:dyDescent="0.25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</row>
    <row r="902" spans="1:26" ht="12.75" customHeight="1" x14ac:dyDescent="0.25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</row>
    <row r="903" spans="1:26" ht="12.75" customHeight="1" x14ac:dyDescent="0.25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</row>
    <row r="904" spans="1:26" ht="12.75" customHeight="1" x14ac:dyDescent="0.25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</row>
    <row r="905" spans="1:26" ht="12.75" customHeight="1" x14ac:dyDescent="0.25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</row>
    <row r="906" spans="1:26" ht="12.75" customHeight="1" x14ac:dyDescent="0.25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</row>
    <row r="907" spans="1:26" ht="12.75" customHeight="1" x14ac:dyDescent="0.25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</row>
    <row r="908" spans="1:26" ht="12.75" customHeight="1" x14ac:dyDescent="0.25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</row>
    <row r="909" spans="1:26" ht="12.75" customHeight="1" x14ac:dyDescent="0.25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</row>
    <row r="910" spans="1:26" ht="12.75" customHeight="1" x14ac:dyDescent="0.25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</row>
    <row r="911" spans="1:26" ht="12.75" customHeight="1" x14ac:dyDescent="0.25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</row>
    <row r="912" spans="1:26" ht="12.75" customHeight="1" x14ac:dyDescent="0.25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</row>
    <row r="913" spans="1:26" ht="12.75" customHeight="1" x14ac:dyDescent="0.25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</row>
    <row r="914" spans="1:26" ht="12.75" customHeight="1" x14ac:dyDescent="0.25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</row>
    <row r="915" spans="1:26" ht="12.75" customHeight="1" x14ac:dyDescent="0.25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</row>
    <row r="916" spans="1:26" ht="12.75" customHeight="1" x14ac:dyDescent="0.25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</row>
    <row r="917" spans="1:26" ht="12.75" customHeight="1" x14ac:dyDescent="0.25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</row>
    <row r="918" spans="1:26" ht="12.75" customHeight="1" x14ac:dyDescent="0.25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</row>
    <row r="919" spans="1:26" ht="12.75" customHeight="1" x14ac:dyDescent="0.25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</row>
    <row r="920" spans="1:26" ht="12.75" customHeight="1" x14ac:dyDescent="0.25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</row>
    <row r="921" spans="1:26" ht="12.75" customHeight="1" x14ac:dyDescent="0.25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</row>
    <row r="922" spans="1:26" ht="12.75" customHeight="1" x14ac:dyDescent="0.25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</row>
    <row r="923" spans="1:26" ht="12.75" customHeight="1" x14ac:dyDescent="0.25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</row>
    <row r="924" spans="1:26" ht="12.75" customHeight="1" x14ac:dyDescent="0.25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</row>
    <row r="925" spans="1:26" ht="12.75" customHeight="1" x14ac:dyDescent="0.25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</row>
    <row r="926" spans="1:26" ht="12.75" customHeight="1" x14ac:dyDescent="0.25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</row>
    <row r="927" spans="1:26" ht="12.75" customHeight="1" x14ac:dyDescent="0.25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</row>
    <row r="928" spans="1:26" ht="12.75" customHeight="1" x14ac:dyDescent="0.25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</row>
    <row r="929" spans="1:26" ht="12.75" customHeight="1" x14ac:dyDescent="0.25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</row>
    <row r="930" spans="1:26" ht="12.75" customHeight="1" x14ac:dyDescent="0.25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</row>
    <row r="931" spans="1:26" ht="12.75" customHeight="1" x14ac:dyDescent="0.25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</row>
    <row r="932" spans="1:26" ht="12.75" customHeight="1" x14ac:dyDescent="0.25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</row>
    <row r="933" spans="1:26" ht="12.75" customHeight="1" x14ac:dyDescent="0.25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</row>
    <row r="934" spans="1:26" ht="12.75" customHeight="1" x14ac:dyDescent="0.25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</row>
    <row r="935" spans="1:26" ht="12.75" customHeight="1" x14ac:dyDescent="0.25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</row>
    <row r="936" spans="1:26" ht="12.75" customHeight="1" x14ac:dyDescent="0.25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</row>
    <row r="937" spans="1:26" ht="12.75" customHeight="1" x14ac:dyDescent="0.25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</row>
    <row r="938" spans="1:26" ht="12.75" customHeight="1" x14ac:dyDescent="0.25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</row>
    <row r="939" spans="1:26" ht="12.75" customHeight="1" x14ac:dyDescent="0.25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</row>
    <row r="940" spans="1:26" ht="12.75" customHeight="1" x14ac:dyDescent="0.25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</row>
    <row r="941" spans="1:26" ht="12.75" customHeight="1" x14ac:dyDescent="0.25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</row>
    <row r="942" spans="1:26" ht="12.75" customHeight="1" x14ac:dyDescent="0.25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</row>
    <row r="943" spans="1:26" ht="12.75" customHeight="1" x14ac:dyDescent="0.25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</row>
    <row r="944" spans="1:26" ht="12.75" customHeight="1" x14ac:dyDescent="0.25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</row>
    <row r="945" spans="1:26" ht="12.75" customHeight="1" x14ac:dyDescent="0.25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</row>
    <row r="946" spans="1:26" ht="12.75" customHeight="1" x14ac:dyDescent="0.25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</row>
    <row r="947" spans="1:26" ht="12.75" customHeight="1" x14ac:dyDescent="0.25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</row>
    <row r="948" spans="1:26" ht="12.75" customHeight="1" x14ac:dyDescent="0.25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</row>
    <row r="949" spans="1:26" ht="12.75" customHeight="1" x14ac:dyDescent="0.25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</row>
    <row r="950" spans="1:26" ht="12.75" customHeight="1" x14ac:dyDescent="0.25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</row>
    <row r="951" spans="1:26" ht="12.75" customHeight="1" x14ac:dyDescent="0.25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</row>
    <row r="952" spans="1:26" ht="12.75" customHeight="1" x14ac:dyDescent="0.25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</row>
    <row r="953" spans="1:26" ht="12.75" customHeight="1" x14ac:dyDescent="0.25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</row>
    <row r="954" spans="1:26" ht="12.75" customHeight="1" x14ac:dyDescent="0.25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</row>
    <row r="955" spans="1:26" ht="12.75" customHeight="1" x14ac:dyDescent="0.25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</row>
    <row r="956" spans="1:26" ht="12.75" customHeight="1" x14ac:dyDescent="0.25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</row>
    <row r="957" spans="1:26" ht="12.75" customHeight="1" x14ac:dyDescent="0.25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</row>
    <row r="958" spans="1:26" ht="12.75" customHeight="1" x14ac:dyDescent="0.25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</row>
    <row r="959" spans="1:26" ht="12.75" customHeight="1" x14ac:dyDescent="0.25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</row>
    <row r="960" spans="1:26" ht="12.75" customHeight="1" x14ac:dyDescent="0.25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</row>
    <row r="961" spans="1:26" ht="12.75" customHeight="1" x14ac:dyDescent="0.25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</row>
    <row r="962" spans="1:26" ht="12.75" customHeight="1" x14ac:dyDescent="0.25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</row>
    <row r="963" spans="1:26" ht="12.75" customHeight="1" x14ac:dyDescent="0.25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</row>
    <row r="964" spans="1:26" ht="12.75" customHeight="1" x14ac:dyDescent="0.25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</row>
    <row r="965" spans="1:26" ht="12.75" customHeight="1" x14ac:dyDescent="0.25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</row>
    <row r="966" spans="1:26" ht="12.75" customHeight="1" x14ac:dyDescent="0.25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</row>
    <row r="967" spans="1:26" ht="12.75" customHeight="1" x14ac:dyDescent="0.25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</row>
    <row r="968" spans="1:26" ht="12.75" customHeight="1" x14ac:dyDescent="0.25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</row>
    <row r="969" spans="1:26" ht="12.75" customHeight="1" x14ac:dyDescent="0.25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</row>
    <row r="970" spans="1:26" ht="12.75" customHeight="1" x14ac:dyDescent="0.25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</row>
    <row r="971" spans="1:26" ht="12.75" customHeight="1" x14ac:dyDescent="0.25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</row>
    <row r="972" spans="1:26" ht="12.75" customHeight="1" x14ac:dyDescent="0.25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</row>
    <row r="973" spans="1:26" ht="12.75" customHeight="1" x14ac:dyDescent="0.25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</row>
    <row r="974" spans="1:26" ht="12.75" customHeight="1" x14ac:dyDescent="0.25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</row>
    <row r="975" spans="1:26" ht="12.75" customHeight="1" x14ac:dyDescent="0.25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</row>
    <row r="976" spans="1:26" ht="12.75" customHeight="1" x14ac:dyDescent="0.25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</row>
    <row r="977" spans="1:26" ht="12.75" customHeight="1" x14ac:dyDescent="0.25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</row>
    <row r="978" spans="1:26" ht="12.75" customHeight="1" x14ac:dyDescent="0.25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</row>
    <row r="979" spans="1:26" ht="12.75" customHeight="1" x14ac:dyDescent="0.25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</row>
    <row r="980" spans="1:26" ht="12.75" customHeight="1" x14ac:dyDescent="0.25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</row>
    <row r="981" spans="1:26" ht="12.75" customHeight="1" x14ac:dyDescent="0.25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</row>
    <row r="982" spans="1:26" ht="12.75" customHeight="1" x14ac:dyDescent="0.25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</row>
    <row r="983" spans="1:26" ht="12.75" customHeight="1" x14ac:dyDescent="0.25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</row>
    <row r="984" spans="1:26" ht="12.75" customHeight="1" x14ac:dyDescent="0.25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</row>
    <row r="985" spans="1:26" ht="12.75" customHeight="1" x14ac:dyDescent="0.25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</row>
    <row r="986" spans="1:26" ht="12.75" customHeight="1" x14ac:dyDescent="0.25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</row>
    <row r="987" spans="1:26" ht="12.75" customHeight="1" x14ac:dyDescent="0.25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</row>
    <row r="988" spans="1:26" ht="12.75" customHeight="1" x14ac:dyDescent="0.25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</row>
    <row r="989" spans="1:26" ht="12.75" customHeight="1" x14ac:dyDescent="0.25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</row>
    <row r="990" spans="1:26" ht="12.75" customHeight="1" x14ac:dyDescent="0.25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</row>
    <row r="991" spans="1:26" ht="12.75" customHeight="1" x14ac:dyDescent="0.25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</row>
    <row r="992" spans="1:26" ht="12.75" customHeight="1" x14ac:dyDescent="0.25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</row>
    <row r="993" spans="1:26" ht="12.75" customHeight="1" x14ac:dyDescent="0.25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</row>
    <row r="994" spans="1:26" ht="12.75" customHeight="1" x14ac:dyDescent="0.25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</row>
    <row r="995" spans="1:26" ht="12.75" customHeight="1" x14ac:dyDescent="0.25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</row>
    <row r="996" spans="1:26" ht="12.75" customHeight="1" x14ac:dyDescent="0.25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</row>
    <row r="997" spans="1:26" ht="12.75" customHeight="1" x14ac:dyDescent="0.25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</row>
    <row r="998" spans="1:26" ht="12.75" customHeight="1" x14ac:dyDescent="0.25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</row>
    <row r="999" spans="1:26" ht="12.75" customHeight="1" x14ac:dyDescent="0.25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</row>
    <row r="1000" spans="1:26" ht="12.75" customHeight="1" x14ac:dyDescent="0.25">
      <c r="A1000" s="76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</row>
  </sheetData>
  <customSheetViews>
    <customSheetView guid="{BE76FD70-CA4C-4303-ADB2-BCDE1C445427}" state="hidden">
      <pageMargins left="0.7" right="0.7" top="0.75" bottom="0.75" header="0.3" footer="0.3"/>
      <pageSetup paperSize="9" orientation="portrait" r:id="rId1"/>
    </customSheetView>
    <customSheetView guid="{B8CD8764-8103-4BA7-A294-F5FED5EA74ED}" state="hidden">
      <pageMargins left="0.7" right="0.7" top="0.75" bottom="0.75" header="0.3" footer="0.3"/>
    </customSheetView>
    <customSheetView guid="{CF50DB9B-0F8D-41A5-9576-F9345942CE97}" state="hidden">
      <pageMargins left="0.7" right="0.7" top="0.75" bottom="0.75" header="0.3" footer="0.3"/>
    </customSheetView>
    <customSheetView guid="{845F3A43-EF96-4057-9777-D2F2301CC149}" showPageBreaks="1" state="hidden"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19"/>
  <dimension ref="A1:K1000"/>
  <sheetViews>
    <sheetView workbookViewId="0"/>
  </sheetViews>
  <sheetFormatPr baseColWidth="10" defaultColWidth="17.26953125" defaultRowHeight="15" customHeight="1" x14ac:dyDescent="0.25"/>
  <cols>
    <col min="1" max="1" width="46.26953125" customWidth="1"/>
    <col min="2" max="2" width="68.26953125" customWidth="1"/>
    <col min="3" max="6" width="10" customWidth="1"/>
    <col min="7" max="7" width="13.7265625" customWidth="1"/>
    <col min="8" max="10" width="10" customWidth="1"/>
    <col min="11" max="11" width="47.26953125" customWidth="1"/>
    <col min="12" max="26" width="10" customWidth="1"/>
  </cols>
  <sheetData>
    <row r="1" spans="1:11" ht="12.75" customHeight="1" x14ac:dyDescent="0.3">
      <c r="A1" s="60" t="s">
        <v>268</v>
      </c>
      <c r="B1" s="60" t="s">
        <v>172</v>
      </c>
      <c r="C1" s="60"/>
      <c r="D1" s="60">
        <v>2014</v>
      </c>
      <c r="E1" s="60"/>
      <c r="F1" s="60">
        <v>2015</v>
      </c>
      <c r="G1" s="60"/>
      <c r="H1" s="60">
        <v>2016</v>
      </c>
      <c r="I1" s="60"/>
      <c r="J1" s="60">
        <v>2017</v>
      </c>
      <c r="K1" s="60" t="s">
        <v>269</v>
      </c>
    </row>
    <row r="2" spans="1:11" ht="15" customHeight="1" x14ac:dyDescent="0.35">
      <c r="A2" s="72" t="s">
        <v>0</v>
      </c>
      <c r="B2" s="74" t="s">
        <v>270</v>
      </c>
      <c r="C2" s="74"/>
      <c r="D2" s="74">
        <f>171505</f>
        <v>171505</v>
      </c>
      <c r="E2" s="74"/>
      <c r="F2" s="100">
        <v>410002</v>
      </c>
      <c r="G2" s="74"/>
      <c r="H2" s="100">
        <v>152905</v>
      </c>
      <c r="I2" s="74">
        <f>(D2+F3+H2)/3</f>
        <v>156824</v>
      </c>
      <c r="J2" s="100">
        <v>160000</v>
      </c>
      <c r="K2" s="74" t="s">
        <v>271</v>
      </c>
    </row>
    <row r="3" spans="1:11" ht="12.75" customHeight="1" x14ac:dyDescent="0.25">
      <c r="A3" s="76"/>
      <c r="B3" s="74"/>
      <c r="C3" s="74"/>
      <c r="D3" s="74"/>
      <c r="E3" s="74"/>
      <c r="F3" s="74">
        <v>146062</v>
      </c>
      <c r="G3" s="74"/>
      <c r="H3" s="74"/>
      <c r="I3" s="74"/>
      <c r="J3" s="74"/>
      <c r="K3" s="74"/>
    </row>
    <row r="4" spans="1:11" ht="26.25" customHeight="1" x14ac:dyDescent="0.35">
      <c r="A4" s="72" t="s">
        <v>133</v>
      </c>
      <c r="B4" s="101" t="s">
        <v>272</v>
      </c>
      <c r="C4" s="74"/>
      <c r="D4" s="100">
        <v>394580</v>
      </c>
      <c r="E4" s="74"/>
      <c r="F4" s="100">
        <v>478454</v>
      </c>
      <c r="G4" s="74"/>
      <c r="H4" s="100">
        <v>492885</v>
      </c>
      <c r="I4" s="102">
        <f>SUM(D4:H4)/3</f>
        <v>455306.33333333331</v>
      </c>
      <c r="J4" s="74"/>
      <c r="K4" s="74"/>
    </row>
    <row r="5" spans="1:11" ht="12.75" customHeight="1" x14ac:dyDescent="0.25">
      <c r="A5" s="76"/>
      <c r="B5" s="76"/>
      <c r="C5" s="71"/>
      <c r="D5" s="71"/>
      <c r="E5" s="71"/>
      <c r="F5" s="71"/>
      <c r="G5" s="76"/>
      <c r="H5" s="71"/>
      <c r="I5" s="103"/>
      <c r="J5" s="71"/>
      <c r="K5" s="76"/>
    </row>
    <row r="6" spans="1:11" ht="39" customHeight="1" x14ac:dyDescent="0.35">
      <c r="A6" s="72" t="s">
        <v>134</v>
      </c>
      <c r="B6" s="76"/>
      <c r="C6" s="71"/>
      <c r="D6" s="98">
        <v>100000</v>
      </c>
      <c r="E6" s="71"/>
      <c r="F6" s="98">
        <v>50000</v>
      </c>
      <c r="G6" s="76"/>
      <c r="H6" s="98">
        <v>120000</v>
      </c>
      <c r="I6" s="103">
        <f>SUM(D6:H6)/3</f>
        <v>90000</v>
      </c>
      <c r="J6" s="71"/>
      <c r="K6" s="99" t="s">
        <v>273</v>
      </c>
    </row>
    <row r="7" spans="1:11" ht="12.75" customHeight="1" x14ac:dyDescent="0.25">
      <c r="A7" s="76"/>
      <c r="B7" s="76"/>
      <c r="C7" s="71"/>
      <c r="D7" s="71"/>
      <c r="E7" s="76" t="s">
        <v>274</v>
      </c>
      <c r="F7" s="76">
        <v>47267</v>
      </c>
      <c r="G7" s="76" t="s">
        <v>275</v>
      </c>
      <c r="H7" s="71"/>
      <c r="I7" s="103"/>
      <c r="J7" s="98">
        <v>130000</v>
      </c>
      <c r="K7" s="76" t="s">
        <v>276</v>
      </c>
    </row>
    <row r="8" spans="1:11" ht="12.75" customHeight="1" x14ac:dyDescent="0.25">
      <c r="A8" s="76"/>
      <c r="B8" s="76"/>
      <c r="C8" s="71"/>
      <c r="D8" s="71"/>
      <c r="E8" s="71"/>
      <c r="F8" s="71"/>
      <c r="G8" s="76" t="s">
        <v>277</v>
      </c>
      <c r="H8" s="76">
        <v>88190</v>
      </c>
      <c r="I8" s="103"/>
      <c r="J8" s="71"/>
      <c r="K8" s="76"/>
    </row>
    <row r="9" spans="1:11" ht="26.25" customHeight="1" x14ac:dyDescent="0.35">
      <c r="A9" s="6" t="s">
        <v>6</v>
      </c>
      <c r="B9" s="6"/>
      <c r="C9" s="74">
        <v>2842</v>
      </c>
      <c r="D9" s="74">
        <f>C9*$B$10</f>
        <v>0</v>
      </c>
      <c r="E9" s="74">
        <v>3052</v>
      </c>
      <c r="F9" s="74">
        <f>E9*$B$10</f>
        <v>0</v>
      </c>
      <c r="G9" s="74">
        <v>2905</v>
      </c>
      <c r="H9" s="74">
        <f>G9*B10</f>
        <v>0</v>
      </c>
      <c r="I9" s="103">
        <f>SUM(D9:H9)/3</f>
        <v>1985.6666666666667</v>
      </c>
      <c r="J9" s="74"/>
      <c r="K9" s="101" t="s">
        <v>278</v>
      </c>
    </row>
    <row r="10" spans="1:11" ht="12.75" customHeight="1" x14ac:dyDescent="0.25">
      <c r="A10" s="77">
        <v>50</v>
      </c>
      <c r="B10" s="77"/>
      <c r="C10" s="71"/>
      <c r="D10" s="71"/>
      <c r="E10" s="71"/>
      <c r="F10" s="71"/>
      <c r="G10" s="76"/>
      <c r="H10" s="71"/>
      <c r="I10" s="71"/>
      <c r="J10" s="71"/>
      <c r="K10" s="76"/>
    </row>
    <row r="11" spans="1:11" ht="15" customHeight="1" x14ac:dyDescent="0.35">
      <c r="A11" s="6" t="s">
        <v>135</v>
      </c>
      <c r="B11" s="6"/>
      <c r="C11" s="74"/>
      <c r="D11" s="74"/>
      <c r="E11" s="74"/>
      <c r="F11" s="74"/>
      <c r="G11" s="74"/>
      <c r="H11" s="61">
        <v>475000</v>
      </c>
      <c r="I11" s="74"/>
      <c r="J11" s="100">
        <v>500000</v>
      </c>
      <c r="K11" s="74" t="s">
        <v>279</v>
      </c>
    </row>
    <row r="12" spans="1:11" ht="39" customHeight="1" x14ac:dyDescent="0.35">
      <c r="A12" s="76"/>
      <c r="B12" s="76"/>
      <c r="C12" s="71"/>
      <c r="D12" s="71"/>
      <c r="E12" s="71"/>
      <c r="F12" s="62">
        <v>616025</v>
      </c>
      <c r="G12" s="76" t="s">
        <v>17</v>
      </c>
      <c r="H12" s="62">
        <v>811835</v>
      </c>
      <c r="I12" s="71"/>
      <c r="J12" s="71"/>
      <c r="K12" s="99" t="s">
        <v>280</v>
      </c>
    </row>
    <row r="13" spans="1:11" ht="15" customHeight="1" x14ac:dyDescent="0.35">
      <c r="A13" s="76"/>
      <c r="B13" s="76"/>
      <c r="C13" s="71"/>
      <c r="D13" s="71"/>
      <c r="E13" s="71"/>
      <c r="F13" s="62">
        <v>482219</v>
      </c>
      <c r="G13" s="76"/>
      <c r="H13" s="62">
        <f>H12-(H12*H15)</f>
        <v>527692.75</v>
      </c>
      <c r="I13" s="71"/>
      <c r="J13" s="71"/>
      <c r="K13" s="76" t="s">
        <v>281</v>
      </c>
    </row>
    <row r="14" spans="1:11" ht="15" customHeight="1" x14ac:dyDescent="0.35">
      <c r="A14" s="76"/>
      <c r="B14" s="76"/>
      <c r="C14" s="71"/>
      <c r="D14" s="71"/>
      <c r="E14" s="71"/>
      <c r="F14" s="62">
        <f>F12-F13</f>
        <v>133806</v>
      </c>
      <c r="G14" s="76"/>
      <c r="H14" s="62"/>
      <c r="I14" s="71"/>
      <c r="J14" s="71"/>
      <c r="K14" s="76"/>
    </row>
    <row r="15" spans="1:11" ht="15" customHeight="1" x14ac:dyDescent="0.35">
      <c r="A15" s="76"/>
      <c r="B15" s="76" t="s">
        <v>282</v>
      </c>
      <c r="C15" s="71"/>
      <c r="D15" s="71"/>
      <c r="E15" s="71"/>
      <c r="F15" s="3">
        <f>F14/F12</f>
        <v>0.21720871717868592</v>
      </c>
      <c r="G15" s="76"/>
      <c r="H15" s="97">
        <v>0.35</v>
      </c>
      <c r="I15" s="71"/>
      <c r="J15" s="71"/>
      <c r="K15" s="76"/>
    </row>
    <row r="16" spans="1:11" ht="12.75" customHeight="1" x14ac:dyDescent="0.25">
      <c r="A16" s="76"/>
      <c r="B16" s="76"/>
      <c r="C16" s="71"/>
      <c r="D16" s="71"/>
      <c r="E16" s="71"/>
      <c r="F16" s="71"/>
      <c r="G16" s="76"/>
      <c r="H16" s="71"/>
      <c r="I16" s="71"/>
      <c r="J16" s="71"/>
      <c r="K16" s="76"/>
    </row>
    <row r="17" spans="1:11" ht="12.75" customHeight="1" x14ac:dyDescent="0.25">
      <c r="A17" s="76"/>
      <c r="B17" s="76"/>
      <c r="C17" s="71"/>
      <c r="D17" s="71"/>
      <c r="E17" s="71"/>
      <c r="F17" s="71"/>
      <c r="G17" s="76"/>
      <c r="H17" s="71"/>
      <c r="I17" s="71"/>
      <c r="J17" s="71"/>
      <c r="K17" s="76"/>
    </row>
    <row r="18" spans="1:11" ht="15" customHeight="1" x14ac:dyDescent="0.35">
      <c r="A18" s="32" t="s">
        <v>136</v>
      </c>
      <c r="B18" s="32" t="s">
        <v>283</v>
      </c>
      <c r="C18" s="74"/>
      <c r="D18" s="74">
        <v>20</v>
      </c>
      <c r="E18" s="74"/>
      <c r="F18" s="74">
        <v>20</v>
      </c>
      <c r="G18" s="74"/>
      <c r="H18" s="74">
        <v>21</v>
      </c>
      <c r="I18" s="74">
        <v>1.05</v>
      </c>
      <c r="J18" s="102">
        <f>H18*I18</f>
        <v>22.05</v>
      </c>
      <c r="K18" s="74"/>
    </row>
    <row r="19" spans="1:11" ht="15" customHeight="1" x14ac:dyDescent="0.35">
      <c r="A19" s="76"/>
      <c r="B19" s="1"/>
      <c r="C19" s="76"/>
      <c r="D19" s="76"/>
      <c r="E19" s="76"/>
      <c r="F19" s="76"/>
      <c r="G19" s="76">
        <v>1616</v>
      </c>
      <c r="H19" s="76">
        <f>H18*G19</f>
        <v>33936</v>
      </c>
      <c r="I19" s="76"/>
      <c r="J19" s="76">
        <f>J18*G19</f>
        <v>35632.800000000003</v>
      </c>
      <c r="K19" s="104" t="s">
        <v>284</v>
      </c>
    </row>
    <row r="20" spans="1:11" ht="15" customHeight="1" x14ac:dyDescent="0.35">
      <c r="A20" s="76" t="s">
        <v>137</v>
      </c>
      <c r="B20" s="1" t="s">
        <v>285</v>
      </c>
      <c r="C20" s="76"/>
      <c r="D20" s="76"/>
      <c r="E20" s="76"/>
      <c r="F20" s="76"/>
      <c r="G20" s="76"/>
      <c r="H20" s="76"/>
      <c r="I20" s="76"/>
      <c r="J20" s="76"/>
      <c r="K20" s="76"/>
    </row>
    <row r="21" spans="1:11" ht="15" customHeight="1" x14ac:dyDescent="0.35">
      <c r="A21" s="76"/>
      <c r="B21" s="1" t="s">
        <v>286</v>
      </c>
      <c r="C21" s="71"/>
      <c r="D21" s="71"/>
      <c r="E21" s="71"/>
      <c r="F21" s="71"/>
      <c r="G21" s="76"/>
      <c r="H21" s="71"/>
      <c r="I21" s="71"/>
      <c r="J21" s="71"/>
      <c r="K21" s="76"/>
    </row>
    <row r="22" spans="1:11" ht="15" customHeight="1" x14ac:dyDescent="0.35">
      <c r="A22" s="76"/>
      <c r="B22" s="1" t="s">
        <v>287</v>
      </c>
      <c r="C22" s="71"/>
      <c r="D22" s="71"/>
      <c r="E22" s="71"/>
      <c r="F22" s="71"/>
      <c r="G22" s="98"/>
      <c r="H22" s="71"/>
      <c r="I22" s="71"/>
      <c r="J22" s="71"/>
      <c r="K22" s="76"/>
    </row>
    <row r="23" spans="1:11" ht="15" customHeight="1" x14ac:dyDescent="0.35">
      <c r="A23" s="76"/>
      <c r="B23" s="1" t="s">
        <v>288</v>
      </c>
      <c r="C23" s="71"/>
      <c r="D23" s="71"/>
      <c r="E23" s="71"/>
      <c r="F23" s="71"/>
      <c r="G23" s="76"/>
      <c r="H23" s="71"/>
      <c r="I23" s="71"/>
      <c r="J23" s="71"/>
      <c r="K23" s="76"/>
    </row>
    <row r="24" spans="1:11" ht="15" customHeight="1" x14ac:dyDescent="0.35">
      <c r="A24" s="76"/>
      <c r="B24" s="1" t="s">
        <v>289</v>
      </c>
      <c r="C24" s="71"/>
      <c r="D24" s="71"/>
      <c r="E24" s="71"/>
      <c r="F24" s="71"/>
      <c r="G24" s="76"/>
      <c r="H24" s="71"/>
      <c r="I24" s="71"/>
      <c r="J24" s="71"/>
      <c r="K24" s="76"/>
    </row>
    <row r="25" spans="1:11" ht="15" customHeight="1" x14ac:dyDescent="0.35">
      <c r="A25" s="76"/>
      <c r="B25" s="1" t="s">
        <v>290</v>
      </c>
      <c r="C25" s="71"/>
      <c r="D25" s="71"/>
      <c r="E25" s="71"/>
      <c r="F25" s="71"/>
      <c r="G25" s="76"/>
      <c r="H25" s="71"/>
      <c r="I25" s="71"/>
      <c r="J25" s="71"/>
      <c r="K25" s="76"/>
    </row>
    <row r="26" spans="1:11" ht="51.75" customHeight="1" x14ac:dyDescent="0.35">
      <c r="A26" s="99" t="s">
        <v>291</v>
      </c>
      <c r="B26" s="63" t="s">
        <v>292</v>
      </c>
      <c r="C26" s="71"/>
      <c r="D26" s="71"/>
      <c r="E26" s="71"/>
      <c r="F26" s="71"/>
      <c r="G26" s="76"/>
      <c r="H26" s="71"/>
      <c r="I26" s="71"/>
      <c r="J26" s="71"/>
      <c r="K26" s="76"/>
    </row>
    <row r="27" spans="1:11" ht="15" customHeight="1" x14ac:dyDescent="0.35">
      <c r="A27" s="1" t="s">
        <v>138</v>
      </c>
      <c r="B27" s="1"/>
      <c r="C27" s="71"/>
      <c r="D27" s="71"/>
      <c r="E27" s="71"/>
      <c r="F27" s="71"/>
      <c r="G27" s="76"/>
      <c r="H27" s="71"/>
      <c r="I27" s="71"/>
      <c r="J27" s="71"/>
      <c r="K27" s="104" t="s">
        <v>284</v>
      </c>
    </row>
    <row r="28" spans="1:11" ht="12.75" customHeight="1" x14ac:dyDescent="0.25">
      <c r="A28" s="76"/>
      <c r="B28" s="76"/>
      <c r="C28" s="71"/>
      <c r="D28" s="71"/>
      <c r="E28" s="71"/>
      <c r="F28" s="71"/>
      <c r="G28" s="76"/>
      <c r="H28" s="71"/>
      <c r="I28" s="71"/>
      <c r="J28" s="71"/>
      <c r="K28" s="76"/>
    </row>
    <row r="29" spans="1:11" ht="12.75" customHeight="1" x14ac:dyDescent="0.25">
      <c r="A29" s="76"/>
      <c r="B29" s="76"/>
      <c r="C29" s="71"/>
      <c r="D29" s="71"/>
      <c r="E29" s="71"/>
      <c r="F29" s="71"/>
      <c r="G29" s="76"/>
      <c r="H29" s="71"/>
      <c r="I29" s="71"/>
      <c r="J29" s="71"/>
      <c r="K29" s="76"/>
    </row>
    <row r="30" spans="1:11" ht="39" customHeight="1" x14ac:dyDescent="0.35">
      <c r="A30" s="6" t="s">
        <v>142</v>
      </c>
      <c r="B30" s="101" t="s">
        <v>293</v>
      </c>
      <c r="C30" s="74"/>
      <c r="D30" s="74"/>
      <c r="E30" s="74"/>
      <c r="F30" s="74"/>
      <c r="G30" s="74"/>
      <c r="H30" s="74"/>
      <c r="I30" s="74"/>
      <c r="J30" s="74"/>
      <c r="K30" s="74"/>
    </row>
    <row r="31" spans="1:11" ht="26.25" customHeight="1" x14ac:dyDescent="0.35">
      <c r="A31" s="6" t="s">
        <v>143</v>
      </c>
      <c r="B31" s="101" t="s">
        <v>294</v>
      </c>
      <c r="C31" s="74"/>
      <c r="D31" s="74"/>
      <c r="E31" s="74"/>
      <c r="F31" s="74"/>
      <c r="G31" s="74"/>
      <c r="H31" s="9">
        <v>19000</v>
      </c>
      <c r="I31" s="74">
        <v>17500</v>
      </c>
      <c r="J31" s="74"/>
      <c r="K31" s="101" t="s">
        <v>295</v>
      </c>
    </row>
    <row r="32" spans="1:11" ht="15" customHeight="1" x14ac:dyDescent="0.35">
      <c r="A32" s="6" t="s">
        <v>144</v>
      </c>
      <c r="B32" s="74"/>
      <c r="C32" s="74"/>
      <c r="D32" s="74"/>
      <c r="E32" s="74"/>
      <c r="F32" s="74"/>
      <c r="G32" s="74"/>
      <c r="H32" s="74">
        <v>5000</v>
      </c>
      <c r="I32" s="74">
        <f>5*2000+1*5000</f>
        <v>15000</v>
      </c>
      <c r="J32" s="74">
        <v>15000</v>
      </c>
      <c r="K32" s="101" t="s">
        <v>296</v>
      </c>
    </row>
    <row r="33" spans="1:11" ht="39" customHeight="1" x14ac:dyDescent="0.35">
      <c r="A33" s="6" t="s">
        <v>145</v>
      </c>
      <c r="B33" s="74"/>
      <c r="C33" s="74"/>
      <c r="D33" s="74"/>
      <c r="E33" s="74"/>
      <c r="F33" s="74"/>
      <c r="G33" s="74"/>
      <c r="H33" s="74"/>
      <c r="I33" s="74">
        <f>250*4+3*1500+1*4000+1*2000</f>
        <v>11500</v>
      </c>
      <c r="J33" s="74">
        <v>11500</v>
      </c>
      <c r="K33" s="101" t="s">
        <v>297</v>
      </c>
    </row>
    <row r="34" spans="1:11" ht="15" customHeight="1" x14ac:dyDescent="0.35">
      <c r="A34" s="6" t="s">
        <v>146</v>
      </c>
      <c r="B34" s="74"/>
      <c r="C34" s="74"/>
      <c r="D34" s="74"/>
      <c r="E34" s="74"/>
      <c r="F34" s="74"/>
      <c r="G34" s="74"/>
      <c r="H34" s="74">
        <v>5000</v>
      </c>
      <c r="I34" s="74">
        <f>4000+0+1500+2000+2000</f>
        <v>9500</v>
      </c>
      <c r="J34" s="74"/>
      <c r="K34" s="74" t="s">
        <v>298</v>
      </c>
    </row>
    <row r="35" spans="1:11" ht="15" customHeight="1" x14ac:dyDescent="0.35">
      <c r="A35" s="6" t="s">
        <v>147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</row>
    <row r="36" spans="1:11" ht="12.75" customHeight="1" x14ac:dyDescent="0.25">
      <c r="A36" s="76"/>
      <c r="B36" s="76"/>
      <c r="C36" s="71"/>
      <c r="D36" s="71"/>
      <c r="E36" s="71"/>
      <c r="F36" s="71"/>
      <c r="G36" s="76"/>
      <c r="H36" s="71"/>
      <c r="I36" s="71"/>
      <c r="J36" s="71"/>
      <c r="K36" s="76"/>
    </row>
    <row r="37" spans="1:11" ht="15" customHeight="1" x14ac:dyDescent="0.35">
      <c r="A37" s="6" t="s">
        <v>141</v>
      </c>
      <c r="B37" s="76"/>
      <c r="C37" s="71"/>
      <c r="D37" s="71"/>
      <c r="E37" s="71"/>
      <c r="F37" s="71"/>
      <c r="G37" s="76"/>
      <c r="H37" s="71"/>
      <c r="I37" s="71"/>
      <c r="J37" s="71"/>
      <c r="K37" s="76"/>
    </row>
    <row r="38" spans="1:11" ht="15" customHeight="1" x14ac:dyDescent="0.35">
      <c r="A38" s="72" t="s">
        <v>142</v>
      </c>
      <c r="B38" s="76"/>
      <c r="C38" s="71"/>
      <c r="D38" s="71"/>
      <c r="E38" s="71"/>
      <c r="F38" s="71"/>
      <c r="G38" s="76"/>
      <c r="H38" s="71"/>
      <c r="I38" s="71"/>
      <c r="J38" s="71"/>
      <c r="K38" s="76"/>
    </row>
    <row r="39" spans="1:11" ht="15" customHeight="1" x14ac:dyDescent="0.35">
      <c r="A39" s="72" t="s">
        <v>143</v>
      </c>
      <c r="B39" s="76"/>
      <c r="C39" s="71"/>
      <c r="D39" s="71"/>
      <c r="E39" s="71"/>
      <c r="F39" s="71"/>
      <c r="G39" s="76"/>
      <c r="H39" s="76">
        <v>4200</v>
      </c>
      <c r="I39" s="71"/>
      <c r="J39" s="76">
        <v>4200</v>
      </c>
      <c r="K39" s="76"/>
    </row>
    <row r="40" spans="1:11" ht="25.5" customHeight="1" x14ac:dyDescent="0.25">
      <c r="A40" s="76"/>
      <c r="B40" s="76"/>
      <c r="C40" s="71"/>
      <c r="D40" s="71"/>
      <c r="E40" s="71"/>
      <c r="F40" s="71"/>
      <c r="G40" s="76"/>
      <c r="H40" s="98">
        <v>100000</v>
      </c>
      <c r="I40" s="71"/>
      <c r="J40" s="71"/>
      <c r="K40" s="99" t="s">
        <v>299</v>
      </c>
    </row>
    <row r="41" spans="1:11" ht="12.75" customHeight="1" x14ac:dyDescent="0.25">
      <c r="A41" s="76"/>
      <c r="B41" s="76">
        <v>9</v>
      </c>
      <c r="C41" s="71"/>
      <c r="D41" s="71"/>
      <c r="E41" s="71"/>
      <c r="F41" s="71"/>
      <c r="G41" s="76"/>
      <c r="H41" s="71"/>
      <c r="I41" s="71"/>
      <c r="J41" s="71"/>
      <c r="K41" s="76" t="s">
        <v>300</v>
      </c>
    </row>
    <row r="42" spans="1:11" ht="15" customHeight="1" x14ac:dyDescent="0.35">
      <c r="A42" s="2" t="s">
        <v>301</v>
      </c>
      <c r="B42" s="76"/>
      <c r="C42" s="71"/>
      <c r="D42" s="71"/>
      <c r="E42" s="71"/>
      <c r="F42" s="71"/>
      <c r="G42" s="76"/>
      <c r="H42" s="71"/>
      <c r="I42" s="71"/>
      <c r="J42" s="71"/>
      <c r="K42" s="76"/>
    </row>
    <row r="43" spans="1:11" ht="12.75" customHeight="1" x14ac:dyDescent="0.25">
      <c r="A43" s="46" t="s">
        <v>218</v>
      </c>
      <c r="B43" s="46" t="s">
        <v>219</v>
      </c>
      <c r="C43" s="71"/>
      <c r="D43" s="71"/>
      <c r="E43" s="71"/>
      <c r="F43" s="71"/>
      <c r="G43" s="76"/>
      <c r="H43" s="71"/>
      <c r="I43" s="71"/>
      <c r="J43" s="71"/>
      <c r="K43" s="76" t="s">
        <v>302</v>
      </c>
    </row>
    <row r="44" spans="1:11" ht="12.75" customHeight="1" x14ac:dyDescent="0.25">
      <c r="A44" s="48" t="s">
        <v>224</v>
      </c>
      <c r="B44" s="48" t="s">
        <v>225</v>
      </c>
      <c r="C44" s="71"/>
      <c r="D44" s="71"/>
      <c r="E44" s="71"/>
      <c r="F44" s="71"/>
      <c r="G44" s="76"/>
      <c r="H44" s="71"/>
      <c r="I44" s="71"/>
      <c r="J44" s="71"/>
      <c r="K44" s="76" t="s">
        <v>303</v>
      </c>
    </row>
    <row r="45" spans="1:11" ht="25.5" customHeight="1" x14ac:dyDescent="0.25">
      <c r="A45" s="48" t="s">
        <v>226</v>
      </c>
      <c r="B45" s="48" t="s">
        <v>227</v>
      </c>
      <c r="C45" s="71"/>
      <c r="D45" s="71"/>
      <c r="E45" s="71"/>
      <c r="F45" s="71"/>
      <c r="G45" s="76"/>
      <c r="H45" s="71"/>
      <c r="I45" s="71"/>
      <c r="J45" s="71"/>
      <c r="K45" s="99" t="s">
        <v>304</v>
      </c>
    </row>
    <row r="46" spans="1:11" ht="12.75" customHeight="1" x14ac:dyDescent="0.25">
      <c r="A46" s="48" t="s">
        <v>228</v>
      </c>
      <c r="B46" s="48" t="s">
        <v>229</v>
      </c>
      <c r="C46" s="71"/>
      <c r="D46" s="71"/>
      <c r="E46" s="71"/>
      <c r="F46" s="71"/>
      <c r="G46" s="76"/>
      <c r="H46" s="71"/>
      <c r="I46" s="71"/>
      <c r="J46" s="71"/>
      <c r="K46" s="76" t="s">
        <v>305</v>
      </c>
    </row>
    <row r="47" spans="1:11" ht="12.75" customHeight="1" x14ac:dyDescent="0.25">
      <c r="A47" s="48" t="s">
        <v>230</v>
      </c>
      <c r="B47" s="48" t="s">
        <v>231</v>
      </c>
      <c r="C47" s="71"/>
      <c r="D47" s="71"/>
      <c r="E47" s="71"/>
      <c r="F47" s="71"/>
      <c r="G47" s="76"/>
      <c r="H47" s="71"/>
      <c r="I47" s="71"/>
      <c r="J47" s="71"/>
      <c r="K47" s="76"/>
    </row>
    <row r="48" spans="1:11" ht="12.75" customHeight="1" x14ac:dyDescent="0.25">
      <c r="A48" s="48" t="s">
        <v>232</v>
      </c>
      <c r="B48" s="48" t="s">
        <v>233</v>
      </c>
      <c r="C48" s="71"/>
      <c r="D48" s="71"/>
      <c r="E48" s="71"/>
      <c r="F48" s="71"/>
      <c r="G48" s="76"/>
      <c r="H48" s="71"/>
      <c r="I48" s="71"/>
      <c r="J48" s="71"/>
      <c r="K48" s="76"/>
    </row>
    <row r="49" spans="1:11" ht="12.75" customHeight="1" x14ac:dyDescent="0.25">
      <c r="A49" s="48" t="s">
        <v>234</v>
      </c>
      <c r="B49" s="48" t="s">
        <v>233</v>
      </c>
      <c r="C49" s="71"/>
      <c r="D49" s="71"/>
      <c r="E49" s="71"/>
      <c r="F49" s="71"/>
      <c r="G49" s="76"/>
      <c r="H49" s="71"/>
      <c r="I49" s="71"/>
      <c r="J49" s="71"/>
      <c r="K49" s="76"/>
    </row>
    <row r="50" spans="1:11" ht="12.75" customHeight="1" x14ac:dyDescent="0.25">
      <c r="A50" s="48" t="s">
        <v>235</v>
      </c>
      <c r="B50" s="48" t="s">
        <v>236</v>
      </c>
      <c r="C50" s="71"/>
      <c r="D50" s="71"/>
      <c r="E50" s="71"/>
      <c r="F50" s="71"/>
      <c r="G50" s="76"/>
      <c r="H50" s="71"/>
      <c r="I50" s="71"/>
      <c r="J50" s="71"/>
      <c r="K50" s="76"/>
    </row>
    <row r="51" spans="1:11" ht="12.75" customHeight="1" x14ac:dyDescent="0.25">
      <c r="A51" s="76"/>
      <c r="B51" s="76"/>
      <c r="C51" s="71"/>
      <c r="D51" s="71"/>
      <c r="E51" s="71"/>
      <c r="F51" s="71"/>
      <c r="G51" s="76"/>
      <c r="H51" s="71"/>
      <c r="I51" s="71"/>
      <c r="J51" s="71"/>
      <c r="K51" s="76"/>
    </row>
    <row r="52" spans="1:11" ht="12.75" customHeight="1" x14ac:dyDescent="0.25">
      <c r="A52" s="76"/>
      <c r="B52" s="76"/>
      <c r="C52" s="71"/>
      <c r="D52" s="71"/>
      <c r="E52" s="71"/>
      <c r="F52" s="71"/>
      <c r="G52" s="76"/>
      <c r="H52" s="71"/>
      <c r="I52" s="71"/>
      <c r="J52" s="71"/>
      <c r="K52" s="76"/>
    </row>
    <row r="53" spans="1:11" ht="12.75" customHeight="1" x14ac:dyDescent="0.25">
      <c r="A53" s="76"/>
      <c r="B53" s="76"/>
      <c r="C53" s="71"/>
      <c r="D53" s="71"/>
      <c r="E53" s="71"/>
      <c r="F53" s="71"/>
      <c r="G53" s="76"/>
      <c r="H53" s="71"/>
      <c r="I53" s="71"/>
      <c r="J53" s="71"/>
      <c r="K53" s="76"/>
    </row>
    <row r="54" spans="1:11" ht="12.75" customHeight="1" x14ac:dyDescent="0.25">
      <c r="A54" s="76"/>
      <c r="B54" s="76"/>
      <c r="C54" s="71"/>
      <c r="D54" s="71"/>
      <c r="E54" s="71"/>
      <c r="F54" s="71"/>
      <c r="G54" s="76"/>
      <c r="H54" s="71"/>
      <c r="I54" s="71"/>
      <c r="J54" s="71"/>
      <c r="K54" s="76"/>
    </row>
    <row r="55" spans="1:11" ht="12.75" customHeight="1" x14ac:dyDescent="0.25">
      <c r="A55" s="76"/>
      <c r="B55" s="76"/>
      <c r="C55" s="71"/>
      <c r="D55" s="71"/>
      <c r="E55" s="71"/>
      <c r="F55" s="71"/>
      <c r="G55" s="76"/>
      <c r="H55" s="71"/>
      <c r="I55" s="71"/>
      <c r="J55" s="71"/>
      <c r="K55" s="76"/>
    </row>
    <row r="56" spans="1:11" ht="12.75" customHeight="1" x14ac:dyDescent="0.25">
      <c r="A56" s="76"/>
      <c r="B56" s="76"/>
      <c r="C56" s="71"/>
      <c r="D56" s="71"/>
      <c r="E56" s="71"/>
      <c r="F56" s="71"/>
      <c r="G56" s="76"/>
      <c r="H56" s="71"/>
      <c r="I56" s="71"/>
      <c r="J56" s="71"/>
      <c r="K56" s="76"/>
    </row>
    <row r="57" spans="1:11" ht="12.75" customHeight="1" x14ac:dyDescent="0.25">
      <c r="A57" s="76"/>
      <c r="B57" s="76"/>
      <c r="C57" s="71"/>
      <c r="D57" s="71"/>
      <c r="E57" s="71"/>
      <c r="F57" s="71"/>
      <c r="G57" s="76"/>
      <c r="H57" s="71"/>
      <c r="I57" s="71"/>
      <c r="J57" s="71"/>
      <c r="K57" s="76"/>
    </row>
    <row r="58" spans="1:11" ht="12.75" customHeight="1" x14ac:dyDescent="0.25">
      <c r="A58" s="76"/>
      <c r="B58" s="76"/>
      <c r="C58" s="71"/>
      <c r="D58" s="71"/>
      <c r="E58" s="71"/>
      <c r="F58" s="71"/>
      <c r="G58" s="76"/>
      <c r="H58" s="71"/>
      <c r="I58" s="71"/>
      <c r="J58" s="71"/>
      <c r="K58" s="76"/>
    </row>
    <row r="59" spans="1:11" ht="12.75" customHeight="1" x14ac:dyDescent="0.25">
      <c r="A59" s="76"/>
      <c r="B59" s="76"/>
      <c r="C59" s="71"/>
      <c r="D59" s="71"/>
      <c r="E59" s="71"/>
      <c r="F59" s="71"/>
      <c r="G59" s="76"/>
      <c r="H59" s="71"/>
      <c r="I59" s="71"/>
      <c r="J59" s="71"/>
      <c r="K59" s="76"/>
    </row>
    <row r="60" spans="1:11" ht="12.75" customHeight="1" x14ac:dyDescent="0.25">
      <c r="A60" s="76"/>
      <c r="B60" s="76"/>
      <c r="C60" s="71"/>
      <c r="D60" s="71"/>
      <c r="E60" s="71"/>
      <c r="F60" s="71"/>
      <c r="G60" s="76"/>
      <c r="H60" s="71"/>
      <c r="I60" s="71"/>
      <c r="J60" s="71"/>
      <c r="K60" s="76"/>
    </row>
    <row r="61" spans="1:11" ht="12.75" customHeight="1" x14ac:dyDescent="0.25">
      <c r="A61" s="76"/>
      <c r="B61" s="76"/>
      <c r="C61" s="71"/>
      <c r="D61" s="71"/>
      <c r="E61" s="71"/>
      <c r="F61" s="71"/>
      <c r="G61" s="76"/>
      <c r="H61" s="71"/>
      <c r="I61" s="71"/>
      <c r="J61" s="71"/>
      <c r="K61" s="76"/>
    </row>
    <row r="62" spans="1:11" ht="12.75" customHeight="1" x14ac:dyDescent="0.25">
      <c r="A62" s="76"/>
      <c r="B62" s="76"/>
      <c r="C62" s="71"/>
      <c r="D62" s="71"/>
      <c r="E62" s="71"/>
      <c r="F62" s="71"/>
      <c r="G62" s="76"/>
      <c r="H62" s="71"/>
      <c r="I62" s="71"/>
      <c r="J62" s="71"/>
      <c r="K62" s="76"/>
    </row>
    <row r="63" spans="1:11" ht="12.75" customHeight="1" x14ac:dyDescent="0.25">
      <c r="A63" s="76"/>
      <c r="B63" s="76"/>
      <c r="C63" s="71"/>
      <c r="D63" s="71"/>
      <c r="E63" s="71"/>
      <c r="F63" s="71"/>
      <c r="G63" s="76"/>
      <c r="H63" s="71"/>
      <c r="I63" s="71"/>
      <c r="J63" s="71"/>
      <c r="K63" s="76"/>
    </row>
    <row r="64" spans="1:11" ht="12.75" customHeight="1" x14ac:dyDescent="0.25">
      <c r="A64" s="76"/>
      <c r="B64" s="76"/>
      <c r="C64" s="71"/>
      <c r="D64" s="71"/>
      <c r="E64" s="71"/>
      <c r="F64" s="71"/>
      <c r="G64" s="76"/>
      <c r="H64" s="71"/>
      <c r="I64" s="71"/>
      <c r="J64" s="71"/>
      <c r="K64" s="76"/>
    </row>
    <row r="65" spans="1:11" ht="12.75" customHeight="1" x14ac:dyDescent="0.25">
      <c r="A65" s="76"/>
      <c r="B65" s="76"/>
      <c r="C65" s="71"/>
      <c r="D65" s="71"/>
      <c r="E65" s="71"/>
      <c r="F65" s="71"/>
      <c r="G65" s="76"/>
      <c r="H65" s="71"/>
      <c r="I65" s="71"/>
      <c r="J65" s="71"/>
      <c r="K65" s="76"/>
    </row>
    <row r="66" spans="1:11" ht="12.75" customHeight="1" x14ac:dyDescent="0.25">
      <c r="A66" s="76"/>
      <c r="B66" s="76"/>
      <c r="C66" s="71"/>
      <c r="D66" s="71"/>
      <c r="E66" s="71"/>
      <c r="F66" s="71"/>
      <c r="G66" s="76"/>
      <c r="H66" s="71"/>
      <c r="I66" s="71"/>
      <c r="J66" s="71"/>
      <c r="K66" s="76"/>
    </row>
    <row r="67" spans="1:11" ht="12.75" customHeight="1" x14ac:dyDescent="0.25">
      <c r="A67" s="76"/>
      <c r="B67" s="76"/>
      <c r="C67" s="71"/>
      <c r="D67" s="71"/>
      <c r="E67" s="71"/>
      <c r="F67" s="71"/>
      <c r="G67" s="76"/>
      <c r="H67" s="71"/>
      <c r="I67" s="71"/>
      <c r="J67" s="71"/>
      <c r="K67" s="76"/>
    </row>
    <row r="68" spans="1:11" ht="12.75" customHeight="1" x14ac:dyDescent="0.25">
      <c r="A68" s="76"/>
      <c r="B68" s="76"/>
      <c r="C68" s="71"/>
      <c r="D68" s="71"/>
      <c r="E68" s="71"/>
      <c r="F68" s="71"/>
      <c r="G68" s="76"/>
      <c r="H68" s="71"/>
      <c r="I68" s="71"/>
      <c r="J68" s="71"/>
      <c r="K68" s="76"/>
    </row>
    <row r="69" spans="1:11" ht="12.75" customHeight="1" x14ac:dyDescent="0.25">
      <c r="A69" s="76"/>
      <c r="B69" s="76"/>
      <c r="C69" s="71"/>
      <c r="D69" s="71"/>
      <c r="E69" s="71"/>
      <c r="F69" s="71"/>
      <c r="G69" s="76"/>
      <c r="H69" s="71"/>
      <c r="I69" s="71"/>
      <c r="J69" s="71"/>
      <c r="K69" s="76"/>
    </row>
    <row r="70" spans="1:11" ht="12.75" customHeight="1" x14ac:dyDescent="0.25">
      <c r="A70" s="76"/>
      <c r="B70" s="76"/>
      <c r="C70" s="71"/>
      <c r="D70" s="71"/>
      <c r="E70" s="71"/>
      <c r="F70" s="71"/>
      <c r="G70" s="76"/>
      <c r="H70" s="71"/>
      <c r="I70" s="71"/>
      <c r="J70" s="71"/>
      <c r="K70" s="76"/>
    </row>
    <row r="71" spans="1:11" ht="12.75" customHeight="1" x14ac:dyDescent="0.25">
      <c r="A71" s="76"/>
      <c r="B71" s="76"/>
      <c r="C71" s="71"/>
      <c r="D71" s="71"/>
      <c r="E71" s="71"/>
      <c r="F71" s="71"/>
      <c r="G71" s="76"/>
      <c r="H71" s="71"/>
      <c r="I71" s="71"/>
      <c r="J71" s="71"/>
      <c r="K71" s="76"/>
    </row>
    <row r="72" spans="1:11" ht="12.75" customHeight="1" x14ac:dyDescent="0.25">
      <c r="A72" s="76"/>
      <c r="B72" s="76"/>
      <c r="C72" s="71"/>
      <c r="D72" s="71"/>
      <c r="E72" s="71"/>
      <c r="F72" s="71"/>
      <c r="G72" s="76"/>
      <c r="H72" s="71"/>
      <c r="I72" s="71"/>
      <c r="J72" s="71"/>
      <c r="K72" s="76"/>
    </row>
    <row r="73" spans="1:11" ht="12.75" customHeight="1" x14ac:dyDescent="0.25">
      <c r="A73" s="76"/>
      <c r="B73" s="76"/>
      <c r="C73" s="71"/>
      <c r="D73" s="71"/>
      <c r="E73" s="71"/>
      <c r="F73" s="71"/>
      <c r="G73" s="76"/>
      <c r="H73" s="71"/>
      <c r="I73" s="71"/>
      <c r="J73" s="71"/>
      <c r="K73" s="76"/>
    </row>
    <row r="74" spans="1:11" ht="12.75" customHeight="1" x14ac:dyDescent="0.25">
      <c r="A74" s="76"/>
      <c r="B74" s="76"/>
      <c r="C74" s="71"/>
      <c r="D74" s="71"/>
      <c r="E74" s="71"/>
      <c r="F74" s="71"/>
      <c r="G74" s="76"/>
      <c r="H74" s="71"/>
      <c r="I74" s="71"/>
      <c r="J74" s="71"/>
      <c r="K74" s="76"/>
    </row>
    <row r="75" spans="1:11" ht="12.75" customHeight="1" x14ac:dyDescent="0.25">
      <c r="A75" s="76"/>
      <c r="B75" s="76"/>
      <c r="C75" s="71"/>
      <c r="D75" s="71"/>
      <c r="E75" s="71"/>
      <c r="F75" s="71"/>
      <c r="G75" s="76"/>
      <c r="H75" s="71"/>
      <c r="I75" s="71"/>
      <c r="J75" s="71"/>
      <c r="K75" s="76"/>
    </row>
    <row r="76" spans="1:11" ht="12.75" customHeight="1" x14ac:dyDescent="0.25">
      <c r="A76" s="76"/>
      <c r="B76" s="76"/>
      <c r="C76" s="71"/>
      <c r="D76" s="71"/>
      <c r="E76" s="71"/>
      <c r="F76" s="71"/>
      <c r="G76" s="76"/>
      <c r="H76" s="71"/>
      <c r="I76" s="71"/>
      <c r="J76" s="71"/>
      <c r="K76" s="76"/>
    </row>
    <row r="77" spans="1:11" ht="12.75" customHeight="1" x14ac:dyDescent="0.25">
      <c r="A77" s="76"/>
      <c r="B77" s="76"/>
      <c r="C77" s="71"/>
      <c r="D77" s="71"/>
      <c r="E77" s="71"/>
      <c r="F77" s="71"/>
      <c r="G77" s="76"/>
      <c r="H77" s="71"/>
      <c r="I77" s="71"/>
      <c r="J77" s="71"/>
      <c r="K77" s="76"/>
    </row>
    <row r="78" spans="1:11" ht="12.75" customHeight="1" x14ac:dyDescent="0.25">
      <c r="A78" s="76"/>
      <c r="B78" s="76"/>
      <c r="C78" s="71"/>
      <c r="D78" s="71"/>
      <c r="E78" s="71"/>
      <c r="F78" s="71"/>
      <c r="G78" s="76"/>
      <c r="H78" s="71"/>
      <c r="I78" s="71"/>
      <c r="J78" s="71"/>
      <c r="K78" s="76"/>
    </row>
    <row r="79" spans="1:11" ht="12.75" customHeight="1" x14ac:dyDescent="0.25">
      <c r="A79" s="76"/>
      <c r="B79" s="76"/>
      <c r="C79" s="71"/>
      <c r="D79" s="71"/>
      <c r="E79" s="71"/>
      <c r="F79" s="71"/>
      <c r="G79" s="76"/>
      <c r="H79" s="71"/>
      <c r="I79" s="71"/>
      <c r="J79" s="71"/>
      <c r="K79" s="76"/>
    </row>
    <row r="80" spans="1:11" ht="12.75" customHeight="1" x14ac:dyDescent="0.25">
      <c r="A80" s="76"/>
      <c r="B80" s="76"/>
      <c r="C80" s="71"/>
      <c r="D80" s="71"/>
      <c r="E80" s="71"/>
      <c r="F80" s="71"/>
      <c r="G80" s="76"/>
      <c r="H80" s="71"/>
      <c r="I80" s="71"/>
      <c r="J80" s="71"/>
      <c r="K80" s="76"/>
    </row>
    <row r="81" spans="1:11" ht="12.75" customHeight="1" x14ac:dyDescent="0.25">
      <c r="A81" s="76"/>
      <c r="B81" s="76"/>
      <c r="C81" s="71"/>
      <c r="D81" s="71"/>
      <c r="E81" s="71"/>
      <c r="F81" s="71"/>
      <c r="G81" s="76"/>
      <c r="H81" s="71"/>
      <c r="I81" s="71"/>
      <c r="J81" s="71"/>
      <c r="K81" s="76"/>
    </row>
    <row r="82" spans="1:11" ht="12.75" customHeight="1" x14ac:dyDescent="0.25">
      <c r="A82" s="76"/>
      <c r="B82" s="76"/>
      <c r="C82" s="71"/>
      <c r="D82" s="71"/>
      <c r="E82" s="71"/>
      <c r="F82" s="71"/>
      <c r="G82" s="76"/>
      <c r="H82" s="71"/>
      <c r="I82" s="71"/>
      <c r="J82" s="71"/>
      <c r="K82" s="76"/>
    </row>
    <row r="83" spans="1:11" ht="12.75" customHeight="1" x14ac:dyDescent="0.25">
      <c r="A83" s="76"/>
      <c r="B83" s="76"/>
      <c r="C83" s="71"/>
      <c r="D83" s="71"/>
      <c r="E83" s="71"/>
      <c r="F83" s="71"/>
      <c r="G83" s="76"/>
      <c r="H83" s="71"/>
      <c r="I83" s="71"/>
      <c r="J83" s="71"/>
      <c r="K83" s="76"/>
    </row>
    <row r="84" spans="1:11" ht="12.75" customHeight="1" x14ac:dyDescent="0.25">
      <c r="A84" s="76"/>
      <c r="B84" s="76"/>
      <c r="C84" s="71"/>
      <c r="D84" s="71"/>
      <c r="E84" s="71"/>
      <c r="F84" s="71"/>
      <c r="G84" s="76"/>
      <c r="H84" s="71"/>
      <c r="I84" s="71"/>
      <c r="J84" s="71"/>
      <c r="K84" s="76"/>
    </row>
    <row r="85" spans="1:11" ht="12.75" customHeight="1" x14ac:dyDescent="0.25">
      <c r="A85" s="76"/>
      <c r="B85" s="76"/>
      <c r="C85" s="71"/>
      <c r="D85" s="71"/>
      <c r="E85" s="71"/>
      <c r="F85" s="71"/>
      <c r="G85" s="76"/>
      <c r="H85" s="71"/>
      <c r="I85" s="71"/>
      <c r="J85" s="71"/>
      <c r="K85" s="76"/>
    </row>
    <row r="86" spans="1:11" ht="12.75" customHeight="1" x14ac:dyDescent="0.25">
      <c r="A86" s="76"/>
      <c r="B86" s="76"/>
      <c r="C86" s="71"/>
      <c r="D86" s="71"/>
      <c r="E86" s="71"/>
      <c r="F86" s="71"/>
      <c r="G86" s="76"/>
      <c r="H86" s="71"/>
      <c r="I86" s="71"/>
      <c r="J86" s="71"/>
      <c r="K86" s="76"/>
    </row>
    <row r="87" spans="1:11" ht="12.75" customHeight="1" x14ac:dyDescent="0.25">
      <c r="A87" s="76"/>
      <c r="B87" s="76"/>
      <c r="C87" s="71"/>
      <c r="D87" s="71"/>
      <c r="E87" s="71"/>
      <c r="F87" s="71"/>
      <c r="G87" s="76"/>
      <c r="H87" s="71"/>
      <c r="I87" s="71"/>
      <c r="J87" s="71"/>
      <c r="K87" s="76"/>
    </row>
    <row r="88" spans="1:11" ht="12.75" customHeight="1" x14ac:dyDescent="0.25">
      <c r="A88" s="76"/>
      <c r="B88" s="76"/>
      <c r="C88" s="71"/>
      <c r="D88" s="71"/>
      <c r="E88" s="71"/>
      <c r="F88" s="71"/>
      <c r="G88" s="76"/>
      <c r="H88" s="71"/>
      <c r="I88" s="71"/>
      <c r="J88" s="71"/>
      <c r="K88" s="76"/>
    </row>
    <row r="89" spans="1:11" ht="12.75" customHeight="1" x14ac:dyDescent="0.25">
      <c r="A89" s="76"/>
      <c r="B89" s="76"/>
      <c r="C89" s="71"/>
      <c r="D89" s="71"/>
      <c r="E89" s="71"/>
      <c r="F89" s="71"/>
      <c r="G89" s="76"/>
      <c r="H89" s="71"/>
      <c r="I89" s="71"/>
      <c r="J89" s="71"/>
      <c r="K89" s="76"/>
    </row>
    <row r="90" spans="1:11" ht="12.75" customHeight="1" x14ac:dyDescent="0.25">
      <c r="A90" s="76"/>
      <c r="B90" s="76"/>
      <c r="C90" s="71"/>
      <c r="D90" s="71"/>
      <c r="E90" s="71"/>
      <c r="F90" s="71"/>
      <c r="G90" s="76"/>
      <c r="H90" s="71"/>
      <c r="I90" s="71"/>
      <c r="J90" s="71"/>
      <c r="K90" s="76"/>
    </row>
    <row r="91" spans="1:11" ht="12.75" customHeight="1" x14ac:dyDescent="0.25">
      <c r="A91" s="76"/>
      <c r="B91" s="76"/>
      <c r="C91" s="71"/>
      <c r="D91" s="71"/>
      <c r="E91" s="71"/>
      <c r="F91" s="71"/>
      <c r="G91" s="76"/>
      <c r="H91" s="71"/>
      <c r="I91" s="71"/>
      <c r="J91" s="71"/>
      <c r="K91" s="76"/>
    </row>
    <row r="92" spans="1:11" ht="12.75" customHeight="1" x14ac:dyDescent="0.25">
      <c r="A92" s="76"/>
      <c r="B92" s="76"/>
      <c r="C92" s="71"/>
      <c r="D92" s="71"/>
      <c r="E92" s="71"/>
      <c r="F92" s="71"/>
      <c r="G92" s="76"/>
      <c r="H92" s="71"/>
      <c r="I92" s="71"/>
      <c r="J92" s="71"/>
      <c r="K92" s="76"/>
    </row>
    <row r="93" spans="1:11" ht="12.75" customHeight="1" x14ac:dyDescent="0.25">
      <c r="A93" s="76"/>
      <c r="B93" s="76"/>
      <c r="C93" s="71"/>
      <c r="D93" s="71"/>
      <c r="E93" s="71"/>
      <c r="F93" s="71"/>
      <c r="G93" s="76"/>
      <c r="H93" s="71"/>
      <c r="I93" s="71"/>
      <c r="J93" s="71"/>
      <c r="K93" s="76"/>
    </row>
    <row r="94" spans="1:11" ht="12.75" customHeight="1" x14ac:dyDescent="0.25">
      <c r="A94" s="76"/>
      <c r="B94" s="76"/>
      <c r="C94" s="71"/>
      <c r="D94" s="71"/>
      <c r="E94" s="71"/>
      <c r="F94" s="71"/>
      <c r="G94" s="76"/>
      <c r="H94" s="71"/>
      <c r="I94" s="71"/>
      <c r="J94" s="71"/>
      <c r="K94" s="76"/>
    </row>
    <row r="95" spans="1:11" ht="12.75" customHeight="1" x14ac:dyDescent="0.25">
      <c r="A95" s="76"/>
      <c r="B95" s="76"/>
      <c r="C95" s="71"/>
      <c r="D95" s="71"/>
      <c r="E95" s="71"/>
      <c r="F95" s="71"/>
      <c r="G95" s="76"/>
      <c r="H95" s="71"/>
      <c r="I95" s="71"/>
      <c r="J95" s="71"/>
      <c r="K95" s="76"/>
    </row>
    <row r="96" spans="1:11" ht="12.75" customHeight="1" x14ac:dyDescent="0.25">
      <c r="A96" s="76"/>
      <c r="B96" s="76"/>
      <c r="C96" s="71"/>
      <c r="D96" s="71"/>
      <c r="E96" s="71"/>
      <c r="F96" s="71"/>
      <c r="G96" s="76"/>
      <c r="H96" s="71"/>
      <c r="I96" s="71"/>
      <c r="J96" s="71"/>
      <c r="K96" s="76"/>
    </row>
    <row r="97" spans="1:11" ht="12.75" customHeight="1" x14ac:dyDescent="0.25">
      <c r="A97" s="76"/>
      <c r="B97" s="76"/>
      <c r="C97" s="71"/>
      <c r="D97" s="71"/>
      <c r="E97" s="71"/>
      <c r="F97" s="71"/>
      <c r="G97" s="76"/>
      <c r="H97" s="71"/>
      <c r="I97" s="71"/>
      <c r="J97" s="71"/>
      <c r="K97" s="76"/>
    </row>
    <row r="98" spans="1:11" ht="12.75" customHeight="1" x14ac:dyDescent="0.25">
      <c r="A98" s="76"/>
      <c r="B98" s="76"/>
      <c r="C98" s="71"/>
      <c r="D98" s="71"/>
      <c r="E98" s="71"/>
      <c r="F98" s="71"/>
      <c r="G98" s="76"/>
      <c r="H98" s="71"/>
      <c r="I98" s="71"/>
      <c r="J98" s="71"/>
      <c r="K98" s="76"/>
    </row>
    <row r="99" spans="1:11" ht="12.75" customHeight="1" x14ac:dyDescent="0.25">
      <c r="A99" s="76"/>
      <c r="B99" s="76"/>
      <c r="C99" s="71"/>
      <c r="D99" s="71"/>
      <c r="E99" s="71"/>
      <c r="F99" s="71"/>
      <c r="G99" s="76"/>
      <c r="H99" s="71"/>
      <c r="I99" s="71"/>
      <c r="J99" s="71"/>
      <c r="K99" s="76"/>
    </row>
    <row r="100" spans="1:11" ht="12.75" customHeight="1" x14ac:dyDescent="0.25">
      <c r="A100" s="76"/>
      <c r="B100" s="76"/>
      <c r="C100" s="71"/>
      <c r="D100" s="71"/>
      <c r="E100" s="71"/>
      <c r="F100" s="71"/>
      <c r="G100" s="76"/>
      <c r="H100" s="71"/>
      <c r="I100" s="71"/>
      <c r="J100" s="71"/>
      <c r="K100" s="76"/>
    </row>
    <row r="101" spans="1:11" ht="12.75" customHeight="1" x14ac:dyDescent="0.25">
      <c r="A101" s="76"/>
      <c r="B101" s="76"/>
      <c r="C101" s="71"/>
      <c r="D101" s="71"/>
      <c r="E101" s="71"/>
      <c r="F101" s="71"/>
      <c r="G101" s="76"/>
      <c r="H101" s="71"/>
      <c r="I101" s="71"/>
      <c r="J101" s="71"/>
      <c r="K101" s="76"/>
    </row>
    <row r="102" spans="1:11" ht="12.75" customHeight="1" x14ac:dyDescent="0.25">
      <c r="A102" s="76"/>
      <c r="B102" s="76"/>
      <c r="C102" s="71"/>
      <c r="D102" s="71"/>
      <c r="E102" s="71"/>
      <c r="F102" s="71"/>
      <c r="G102" s="76"/>
      <c r="H102" s="71"/>
      <c r="I102" s="71"/>
      <c r="J102" s="71"/>
      <c r="K102" s="76"/>
    </row>
    <row r="103" spans="1:11" ht="12.75" customHeight="1" x14ac:dyDescent="0.25">
      <c r="A103" s="76"/>
      <c r="B103" s="76"/>
      <c r="C103" s="71"/>
      <c r="D103" s="71"/>
      <c r="E103" s="71"/>
      <c r="F103" s="71"/>
      <c r="G103" s="76"/>
      <c r="H103" s="71"/>
      <c r="I103" s="71"/>
      <c r="J103" s="71"/>
      <c r="K103" s="76"/>
    </row>
    <row r="104" spans="1:11" ht="12.75" customHeight="1" x14ac:dyDescent="0.25">
      <c r="A104" s="76"/>
      <c r="B104" s="76"/>
      <c r="C104" s="71"/>
      <c r="D104" s="71"/>
      <c r="E104" s="71"/>
      <c r="F104" s="71"/>
      <c r="G104" s="76"/>
      <c r="H104" s="71"/>
      <c r="I104" s="71"/>
      <c r="J104" s="71"/>
      <c r="K104" s="76"/>
    </row>
    <row r="105" spans="1:11" ht="12.75" customHeight="1" x14ac:dyDescent="0.25">
      <c r="A105" s="76"/>
      <c r="B105" s="76"/>
      <c r="C105" s="71"/>
      <c r="D105" s="71"/>
      <c r="E105" s="71"/>
      <c r="F105" s="71"/>
      <c r="G105" s="76"/>
      <c r="H105" s="71"/>
      <c r="I105" s="71"/>
      <c r="J105" s="71"/>
      <c r="K105" s="76"/>
    </row>
    <row r="106" spans="1:11" ht="12.75" customHeight="1" x14ac:dyDescent="0.25">
      <c r="A106" s="76"/>
      <c r="B106" s="76"/>
      <c r="C106" s="71"/>
      <c r="D106" s="71"/>
      <c r="E106" s="71"/>
      <c r="F106" s="71"/>
      <c r="G106" s="76"/>
      <c r="H106" s="71"/>
      <c r="I106" s="71"/>
      <c r="J106" s="71"/>
      <c r="K106" s="76"/>
    </row>
    <row r="107" spans="1:11" ht="12.75" customHeight="1" x14ac:dyDescent="0.25">
      <c r="A107" s="76"/>
      <c r="B107" s="76"/>
      <c r="C107" s="71"/>
      <c r="D107" s="71"/>
      <c r="E107" s="71"/>
      <c r="F107" s="71"/>
      <c r="G107" s="76"/>
      <c r="H107" s="71"/>
      <c r="I107" s="71"/>
      <c r="J107" s="71"/>
      <c r="K107" s="76"/>
    </row>
    <row r="108" spans="1:11" ht="12.75" customHeight="1" x14ac:dyDescent="0.25">
      <c r="A108" s="76"/>
      <c r="B108" s="76"/>
      <c r="C108" s="71"/>
      <c r="D108" s="71"/>
      <c r="E108" s="71"/>
      <c r="F108" s="71"/>
      <c r="G108" s="76"/>
      <c r="H108" s="71"/>
      <c r="I108" s="71"/>
      <c r="J108" s="71"/>
      <c r="K108" s="76"/>
    </row>
    <row r="109" spans="1:11" ht="12.75" customHeight="1" x14ac:dyDescent="0.25">
      <c r="A109" s="76"/>
      <c r="B109" s="76"/>
      <c r="C109" s="71"/>
      <c r="D109" s="71"/>
      <c r="E109" s="71"/>
      <c r="F109" s="71"/>
      <c r="G109" s="76"/>
      <c r="H109" s="71"/>
      <c r="I109" s="71"/>
      <c r="J109" s="71"/>
      <c r="K109" s="76"/>
    </row>
    <row r="110" spans="1:11" ht="12.75" customHeight="1" x14ac:dyDescent="0.25">
      <c r="A110" s="76"/>
      <c r="B110" s="76"/>
      <c r="C110" s="71"/>
      <c r="D110" s="71"/>
      <c r="E110" s="71"/>
      <c r="F110" s="71"/>
      <c r="G110" s="76"/>
      <c r="H110" s="71"/>
      <c r="I110" s="71"/>
      <c r="J110" s="71"/>
      <c r="K110" s="76"/>
    </row>
    <row r="111" spans="1:11" ht="12.75" customHeight="1" x14ac:dyDescent="0.25">
      <c r="A111" s="76"/>
      <c r="B111" s="76"/>
      <c r="C111" s="71"/>
      <c r="D111" s="71"/>
      <c r="E111" s="71"/>
      <c r="F111" s="71"/>
      <c r="G111" s="76"/>
      <c r="H111" s="71"/>
      <c r="I111" s="71"/>
      <c r="J111" s="71"/>
      <c r="K111" s="76"/>
    </row>
    <row r="112" spans="1:11" ht="12.75" customHeight="1" x14ac:dyDescent="0.25">
      <c r="A112" s="76"/>
      <c r="B112" s="76"/>
      <c r="C112" s="71"/>
      <c r="D112" s="71"/>
      <c r="E112" s="71"/>
      <c r="F112" s="71"/>
      <c r="G112" s="76"/>
      <c r="H112" s="71"/>
      <c r="I112" s="71"/>
      <c r="J112" s="71"/>
      <c r="K112" s="76"/>
    </row>
    <row r="113" spans="1:11" ht="12.75" customHeight="1" x14ac:dyDescent="0.25">
      <c r="A113" s="76"/>
      <c r="B113" s="76"/>
      <c r="C113" s="71"/>
      <c r="D113" s="71"/>
      <c r="E113" s="71"/>
      <c r="F113" s="71"/>
      <c r="G113" s="76"/>
      <c r="H113" s="71"/>
      <c r="I113" s="71"/>
      <c r="J113" s="71"/>
      <c r="K113" s="76"/>
    </row>
    <row r="114" spans="1:11" ht="12.75" customHeight="1" x14ac:dyDescent="0.25">
      <c r="A114" s="76"/>
      <c r="B114" s="76"/>
      <c r="C114" s="71"/>
      <c r="D114" s="71"/>
      <c r="E114" s="71"/>
      <c r="F114" s="71"/>
      <c r="G114" s="76"/>
      <c r="H114" s="71"/>
      <c r="I114" s="71"/>
      <c r="J114" s="71"/>
      <c r="K114" s="76"/>
    </row>
    <row r="115" spans="1:11" ht="12.75" customHeight="1" x14ac:dyDescent="0.25">
      <c r="A115" s="76"/>
      <c r="B115" s="76"/>
      <c r="C115" s="71"/>
      <c r="D115" s="71"/>
      <c r="E115" s="71"/>
      <c r="F115" s="71"/>
      <c r="G115" s="76"/>
      <c r="H115" s="71"/>
      <c r="I115" s="71"/>
      <c r="J115" s="71"/>
      <c r="K115" s="76"/>
    </row>
    <row r="116" spans="1:11" ht="12.75" customHeight="1" x14ac:dyDescent="0.25">
      <c r="A116" s="76"/>
      <c r="B116" s="76"/>
      <c r="C116" s="71"/>
      <c r="D116" s="71"/>
      <c r="E116" s="71"/>
      <c r="F116" s="71"/>
      <c r="G116" s="76"/>
      <c r="H116" s="71"/>
      <c r="I116" s="71"/>
      <c r="J116" s="71"/>
      <c r="K116" s="76"/>
    </row>
    <row r="117" spans="1:11" ht="12.75" customHeight="1" x14ac:dyDescent="0.25">
      <c r="A117" s="76"/>
      <c r="B117" s="76"/>
      <c r="C117" s="71"/>
      <c r="D117" s="71"/>
      <c r="E117" s="71"/>
      <c r="F117" s="71"/>
      <c r="G117" s="76"/>
      <c r="H117" s="71"/>
      <c r="I117" s="71"/>
      <c r="J117" s="71"/>
      <c r="K117" s="76"/>
    </row>
    <row r="118" spans="1:11" ht="12.75" customHeight="1" x14ac:dyDescent="0.25">
      <c r="A118" s="76"/>
      <c r="B118" s="76"/>
      <c r="C118" s="71"/>
      <c r="D118" s="71"/>
      <c r="E118" s="71"/>
      <c r="F118" s="71"/>
      <c r="G118" s="76"/>
      <c r="H118" s="71"/>
      <c r="I118" s="71"/>
      <c r="J118" s="71"/>
      <c r="K118" s="76"/>
    </row>
    <row r="119" spans="1:11" ht="12.75" customHeight="1" x14ac:dyDescent="0.25">
      <c r="A119" s="76"/>
      <c r="B119" s="76"/>
      <c r="C119" s="71"/>
      <c r="D119" s="71"/>
      <c r="E119" s="71"/>
      <c r="F119" s="71"/>
      <c r="G119" s="76"/>
      <c r="H119" s="71"/>
      <c r="I119" s="71"/>
      <c r="J119" s="71"/>
      <c r="K119" s="76"/>
    </row>
    <row r="120" spans="1:11" ht="12.75" customHeight="1" x14ac:dyDescent="0.25">
      <c r="A120" s="76"/>
      <c r="B120" s="76"/>
      <c r="C120" s="71"/>
      <c r="D120" s="71"/>
      <c r="E120" s="71"/>
      <c r="F120" s="71"/>
      <c r="G120" s="76"/>
      <c r="H120" s="71"/>
      <c r="I120" s="71"/>
      <c r="J120" s="71"/>
      <c r="K120" s="76"/>
    </row>
    <row r="121" spans="1:11" ht="12.75" customHeight="1" x14ac:dyDescent="0.25">
      <c r="A121" s="76"/>
      <c r="B121" s="76"/>
      <c r="C121" s="71"/>
      <c r="D121" s="71"/>
      <c r="E121" s="71"/>
      <c r="F121" s="71"/>
      <c r="G121" s="76"/>
      <c r="H121" s="71"/>
      <c r="I121" s="71"/>
      <c r="J121" s="71"/>
      <c r="K121" s="76"/>
    </row>
    <row r="122" spans="1:11" ht="12.75" customHeight="1" x14ac:dyDescent="0.25">
      <c r="A122" s="76"/>
      <c r="B122" s="76"/>
      <c r="C122" s="71"/>
      <c r="D122" s="71"/>
      <c r="E122" s="71"/>
      <c r="F122" s="71"/>
      <c r="G122" s="76"/>
      <c r="H122" s="71"/>
      <c r="I122" s="71"/>
      <c r="J122" s="71"/>
      <c r="K122" s="76"/>
    </row>
    <row r="123" spans="1:11" ht="12.75" customHeight="1" x14ac:dyDescent="0.25">
      <c r="A123" s="76"/>
      <c r="B123" s="76"/>
      <c r="C123" s="71"/>
      <c r="D123" s="71"/>
      <c r="E123" s="71"/>
      <c r="F123" s="71"/>
      <c r="G123" s="76"/>
      <c r="H123" s="71"/>
      <c r="I123" s="71"/>
      <c r="J123" s="71"/>
      <c r="K123" s="76"/>
    </row>
    <row r="124" spans="1:11" ht="12.75" customHeight="1" x14ac:dyDescent="0.25">
      <c r="A124" s="76"/>
      <c r="B124" s="76"/>
      <c r="C124" s="71"/>
      <c r="D124" s="71"/>
      <c r="E124" s="71"/>
      <c r="F124" s="71"/>
      <c r="G124" s="76"/>
      <c r="H124" s="71"/>
      <c r="I124" s="71"/>
      <c r="J124" s="71"/>
      <c r="K124" s="76"/>
    </row>
    <row r="125" spans="1:11" ht="12.75" customHeight="1" x14ac:dyDescent="0.25">
      <c r="A125" s="76"/>
      <c r="B125" s="76"/>
      <c r="C125" s="71"/>
      <c r="D125" s="71"/>
      <c r="E125" s="71"/>
      <c r="F125" s="71"/>
      <c r="G125" s="76"/>
      <c r="H125" s="71"/>
      <c r="I125" s="71"/>
      <c r="J125" s="71"/>
      <c r="K125" s="76"/>
    </row>
    <row r="126" spans="1:11" ht="12.75" customHeight="1" x14ac:dyDescent="0.25">
      <c r="A126" s="76"/>
      <c r="B126" s="76"/>
      <c r="C126" s="71"/>
      <c r="D126" s="71"/>
      <c r="E126" s="71"/>
      <c r="F126" s="71"/>
      <c r="G126" s="76"/>
      <c r="H126" s="71"/>
      <c r="I126" s="71"/>
      <c r="J126" s="71"/>
      <c r="K126" s="76"/>
    </row>
    <row r="127" spans="1:11" ht="12.75" customHeight="1" x14ac:dyDescent="0.25">
      <c r="A127" s="76"/>
      <c r="B127" s="76"/>
      <c r="C127" s="71"/>
      <c r="D127" s="71"/>
      <c r="E127" s="71"/>
      <c r="F127" s="71"/>
      <c r="G127" s="76"/>
      <c r="H127" s="71"/>
      <c r="I127" s="71"/>
      <c r="J127" s="71"/>
      <c r="K127" s="76"/>
    </row>
    <row r="128" spans="1:11" ht="12.75" customHeight="1" x14ac:dyDescent="0.25">
      <c r="A128" s="76"/>
      <c r="B128" s="76"/>
      <c r="C128" s="71"/>
      <c r="D128" s="71"/>
      <c r="E128" s="71"/>
      <c r="F128" s="71"/>
      <c r="G128" s="76"/>
      <c r="H128" s="71"/>
      <c r="I128" s="71"/>
      <c r="J128" s="71"/>
      <c r="K128" s="76"/>
    </row>
    <row r="129" spans="1:11" ht="12.75" customHeight="1" x14ac:dyDescent="0.25">
      <c r="A129" s="76"/>
      <c r="B129" s="76"/>
      <c r="C129" s="71"/>
      <c r="D129" s="71"/>
      <c r="E129" s="71"/>
      <c r="F129" s="71"/>
      <c r="G129" s="76"/>
      <c r="H129" s="71"/>
      <c r="I129" s="71"/>
      <c r="J129" s="71"/>
      <c r="K129" s="76"/>
    </row>
    <row r="130" spans="1:11" ht="12.75" customHeight="1" x14ac:dyDescent="0.25">
      <c r="A130" s="76"/>
      <c r="B130" s="76"/>
      <c r="C130" s="71"/>
      <c r="D130" s="71"/>
      <c r="E130" s="71"/>
      <c r="F130" s="71"/>
      <c r="G130" s="76"/>
      <c r="H130" s="71"/>
      <c r="I130" s="71"/>
      <c r="J130" s="71"/>
      <c r="K130" s="76"/>
    </row>
    <row r="131" spans="1:11" ht="12.75" customHeight="1" x14ac:dyDescent="0.25">
      <c r="A131" s="76"/>
      <c r="B131" s="76"/>
      <c r="C131" s="71"/>
      <c r="D131" s="71"/>
      <c r="E131" s="71"/>
      <c r="F131" s="71"/>
      <c r="G131" s="76"/>
      <c r="H131" s="71"/>
      <c r="I131" s="71"/>
      <c r="J131" s="71"/>
      <c r="K131" s="76"/>
    </row>
    <row r="132" spans="1:11" ht="12.75" customHeight="1" x14ac:dyDescent="0.25">
      <c r="A132" s="76"/>
      <c r="B132" s="76"/>
      <c r="C132" s="71"/>
      <c r="D132" s="71"/>
      <c r="E132" s="71"/>
      <c r="F132" s="71"/>
      <c r="G132" s="76"/>
      <c r="H132" s="71"/>
      <c r="I132" s="71"/>
      <c r="J132" s="71"/>
      <c r="K132" s="76"/>
    </row>
    <row r="133" spans="1:11" ht="12.75" customHeight="1" x14ac:dyDescent="0.25">
      <c r="A133" s="76"/>
      <c r="B133" s="76"/>
      <c r="C133" s="71"/>
      <c r="D133" s="71"/>
      <c r="E133" s="71"/>
      <c r="F133" s="71"/>
      <c r="G133" s="76"/>
      <c r="H133" s="71"/>
      <c r="I133" s="71"/>
      <c r="J133" s="71"/>
      <c r="K133" s="76"/>
    </row>
    <row r="134" spans="1:11" ht="12.75" customHeight="1" x14ac:dyDescent="0.25">
      <c r="A134" s="76"/>
      <c r="B134" s="76"/>
      <c r="C134" s="71"/>
      <c r="D134" s="71"/>
      <c r="E134" s="71"/>
      <c r="F134" s="71"/>
      <c r="G134" s="76"/>
      <c r="H134" s="71"/>
      <c r="I134" s="71"/>
      <c r="J134" s="71"/>
      <c r="K134" s="76"/>
    </row>
    <row r="135" spans="1:11" ht="12.75" customHeight="1" x14ac:dyDescent="0.25">
      <c r="A135" s="76"/>
      <c r="B135" s="76"/>
      <c r="C135" s="71"/>
      <c r="D135" s="71"/>
      <c r="E135" s="71"/>
      <c r="F135" s="71"/>
      <c r="G135" s="76"/>
      <c r="H135" s="71"/>
      <c r="I135" s="71"/>
      <c r="J135" s="71"/>
      <c r="K135" s="76"/>
    </row>
    <row r="136" spans="1:11" ht="12.75" customHeight="1" x14ac:dyDescent="0.25">
      <c r="A136" s="76"/>
      <c r="B136" s="76"/>
      <c r="C136" s="71"/>
      <c r="D136" s="71"/>
      <c r="E136" s="71"/>
      <c r="F136" s="71"/>
      <c r="G136" s="76"/>
      <c r="H136" s="71"/>
      <c r="I136" s="71"/>
      <c r="J136" s="71"/>
      <c r="K136" s="76"/>
    </row>
    <row r="137" spans="1:11" ht="12.75" customHeight="1" x14ac:dyDescent="0.25">
      <c r="A137" s="76"/>
      <c r="B137" s="76"/>
      <c r="C137" s="71"/>
      <c r="D137" s="71"/>
      <c r="E137" s="71"/>
      <c r="F137" s="71"/>
      <c r="G137" s="76"/>
      <c r="H137" s="71"/>
      <c r="I137" s="71"/>
      <c r="J137" s="71"/>
      <c r="K137" s="76"/>
    </row>
    <row r="138" spans="1:11" ht="12.75" customHeight="1" x14ac:dyDescent="0.25">
      <c r="A138" s="76"/>
      <c r="B138" s="76"/>
      <c r="C138" s="71"/>
      <c r="D138" s="71"/>
      <c r="E138" s="71"/>
      <c r="F138" s="71"/>
      <c r="G138" s="76"/>
      <c r="H138" s="71"/>
      <c r="I138" s="71"/>
      <c r="J138" s="71"/>
      <c r="K138" s="76"/>
    </row>
    <row r="139" spans="1:11" ht="12.75" customHeight="1" x14ac:dyDescent="0.25">
      <c r="A139" s="76"/>
      <c r="B139" s="76"/>
      <c r="C139" s="71"/>
      <c r="D139" s="71"/>
      <c r="E139" s="71"/>
      <c r="F139" s="71"/>
      <c r="G139" s="76"/>
      <c r="H139" s="71"/>
      <c r="I139" s="71"/>
      <c r="J139" s="71"/>
      <c r="K139" s="76"/>
    </row>
    <row r="140" spans="1:11" ht="12.75" customHeight="1" x14ac:dyDescent="0.25">
      <c r="A140" s="76"/>
      <c r="B140" s="76"/>
      <c r="C140" s="71"/>
      <c r="D140" s="71"/>
      <c r="E140" s="71"/>
      <c r="F140" s="71"/>
      <c r="G140" s="76"/>
      <c r="H140" s="71"/>
      <c r="I140" s="71"/>
      <c r="J140" s="71"/>
      <c r="K140" s="76"/>
    </row>
    <row r="141" spans="1:11" ht="12.75" customHeight="1" x14ac:dyDescent="0.25">
      <c r="A141" s="76"/>
      <c r="B141" s="76"/>
      <c r="C141" s="71"/>
      <c r="D141" s="71"/>
      <c r="E141" s="71"/>
      <c r="F141" s="71"/>
      <c r="G141" s="76"/>
      <c r="H141" s="71"/>
      <c r="I141" s="71"/>
      <c r="J141" s="71"/>
      <c r="K141" s="76"/>
    </row>
    <row r="142" spans="1:11" ht="12.75" customHeight="1" x14ac:dyDescent="0.25">
      <c r="A142" s="76"/>
      <c r="B142" s="76"/>
      <c r="C142" s="71"/>
      <c r="D142" s="71"/>
      <c r="E142" s="71"/>
      <c r="F142" s="71"/>
      <c r="G142" s="76"/>
      <c r="H142" s="71"/>
      <c r="I142" s="71"/>
      <c r="J142" s="71"/>
      <c r="K142" s="76"/>
    </row>
    <row r="143" spans="1:11" ht="12.75" customHeight="1" x14ac:dyDescent="0.25">
      <c r="A143" s="76"/>
      <c r="B143" s="76"/>
      <c r="C143" s="71"/>
      <c r="D143" s="71"/>
      <c r="E143" s="71"/>
      <c r="F143" s="71"/>
      <c r="G143" s="76"/>
      <c r="H143" s="71"/>
      <c r="I143" s="71"/>
      <c r="J143" s="71"/>
      <c r="K143" s="76"/>
    </row>
    <row r="144" spans="1:11" ht="12.75" customHeight="1" x14ac:dyDescent="0.25">
      <c r="A144" s="76"/>
      <c r="B144" s="76"/>
      <c r="C144" s="71"/>
      <c r="D144" s="71"/>
      <c r="E144" s="71"/>
      <c r="F144" s="71"/>
      <c r="G144" s="76"/>
      <c r="H144" s="71"/>
      <c r="I144" s="71"/>
      <c r="J144" s="71"/>
      <c r="K144" s="76"/>
    </row>
    <row r="145" spans="1:11" ht="12.75" customHeight="1" x14ac:dyDescent="0.25">
      <c r="A145" s="76"/>
      <c r="B145" s="76"/>
      <c r="C145" s="71"/>
      <c r="D145" s="71"/>
      <c r="E145" s="71"/>
      <c r="F145" s="71"/>
      <c r="G145" s="76"/>
      <c r="H145" s="71"/>
      <c r="I145" s="71"/>
      <c r="J145" s="71"/>
      <c r="K145" s="76"/>
    </row>
    <row r="146" spans="1:11" ht="12.75" customHeight="1" x14ac:dyDescent="0.25">
      <c r="A146" s="76"/>
      <c r="B146" s="76"/>
      <c r="C146" s="71"/>
      <c r="D146" s="71"/>
      <c r="E146" s="71"/>
      <c r="F146" s="71"/>
      <c r="G146" s="76"/>
      <c r="H146" s="71"/>
      <c r="I146" s="71"/>
      <c r="J146" s="71"/>
      <c r="K146" s="76"/>
    </row>
    <row r="147" spans="1:11" ht="12.75" customHeight="1" x14ac:dyDescent="0.25">
      <c r="A147" s="76"/>
      <c r="B147" s="76"/>
      <c r="C147" s="71"/>
      <c r="D147" s="71"/>
      <c r="E147" s="71"/>
      <c r="F147" s="71"/>
      <c r="G147" s="76"/>
      <c r="H147" s="71"/>
      <c r="I147" s="71"/>
      <c r="J147" s="71"/>
      <c r="K147" s="76"/>
    </row>
    <row r="148" spans="1:11" ht="12.75" customHeight="1" x14ac:dyDescent="0.25">
      <c r="A148" s="76"/>
      <c r="B148" s="76"/>
      <c r="C148" s="71"/>
      <c r="D148" s="71"/>
      <c r="E148" s="71"/>
      <c r="F148" s="71"/>
      <c r="G148" s="76"/>
      <c r="H148" s="71"/>
      <c r="I148" s="71"/>
      <c r="J148" s="71"/>
      <c r="K148" s="76"/>
    </row>
    <row r="149" spans="1:11" ht="12.75" customHeight="1" x14ac:dyDescent="0.25">
      <c r="A149" s="76"/>
      <c r="B149" s="76"/>
      <c r="C149" s="71"/>
      <c r="D149" s="71"/>
      <c r="E149" s="71"/>
      <c r="F149" s="71"/>
      <c r="G149" s="76"/>
      <c r="H149" s="71"/>
      <c r="I149" s="71"/>
      <c r="J149" s="71"/>
      <c r="K149" s="76"/>
    </row>
    <row r="150" spans="1:11" ht="12.75" customHeight="1" x14ac:dyDescent="0.25">
      <c r="A150" s="76"/>
      <c r="B150" s="76"/>
      <c r="C150" s="71"/>
      <c r="D150" s="71"/>
      <c r="E150" s="71"/>
      <c r="F150" s="71"/>
      <c r="G150" s="76"/>
      <c r="H150" s="71"/>
      <c r="I150" s="71"/>
      <c r="J150" s="71"/>
      <c r="K150" s="76"/>
    </row>
    <row r="151" spans="1:11" ht="12.75" customHeight="1" x14ac:dyDescent="0.25">
      <c r="A151" s="76"/>
      <c r="B151" s="76"/>
      <c r="C151" s="71"/>
      <c r="D151" s="71"/>
      <c r="E151" s="71"/>
      <c r="F151" s="71"/>
      <c r="G151" s="76"/>
      <c r="H151" s="71"/>
      <c r="I151" s="71"/>
      <c r="J151" s="71"/>
      <c r="K151" s="76"/>
    </row>
    <row r="152" spans="1:11" ht="12.75" customHeight="1" x14ac:dyDescent="0.25">
      <c r="A152" s="76"/>
      <c r="B152" s="76"/>
      <c r="C152" s="71"/>
      <c r="D152" s="71"/>
      <c r="E152" s="71"/>
      <c r="F152" s="71"/>
      <c r="G152" s="76"/>
      <c r="H152" s="71"/>
      <c r="I152" s="71"/>
      <c r="J152" s="71"/>
      <c r="K152" s="76"/>
    </row>
    <row r="153" spans="1:11" ht="12.75" customHeight="1" x14ac:dyDescent="0.25">
      <c r="A153" s="76"/>
      <c r="B153" s="76"/>
      <c r="C153" s="71"/>
      <c r="D153" s="71"/>
      <c r="E153" s="71"/>
      <c r="F153" s="71"/>
      <c r="G153" s="76"/>
      <c r="H153" s="71"/>
      <c r="I153" s="71"/>
      <c r="J153" s="71"/>
      <c r="K153" s="76"/>
    </row>
    <row r="154" spans="1:11" ht="12.75" customHeight="1" x14ac:dyDescent="0.25">
      <c r="A154" s="76"/>
      <c r="B154" s="76"/>
      <c r="C154" s="71"/>
      <c r="D154" s="71"/>
      <c r="E154" s="71"/>
      <c r="F154" s="71"/>
      <c r="G154" s="76"/>
      <c r="H154" s="71"/>
      <c r="I154" s="71"/>
      <c r="J154" s="71"/>
      <c r="K154" s="76"/>
    </row>
    <row r="155" spans="1:11" ht="12.75" customHeight="1" x14ac:dyDescent="0.25">
      <c r="A155" s="76"/>
      <c r="B155" s="76"/>
      <c r="C155" s="71"/>
      <c r="D155" s="71"/>
      <c r="E155" s="71"/>
      <c r="F155" s="71"/>
      <c r="G155" s="76"/>
      <c r="H155" s="71"/>
      <c r="I155" s="71"/>
      <c r="J155" s="71"/>
      <c r="K155" s="76"/>
    </row>
    <row r="156" spans="1:11" ht="12.75" customHeight="1" x14ac:dyDescent="0.25">
      <c r="A156" s="76"/>
      <c r="B156" s="76"/>
      <c r="C156" s="71"/>
      <c r="D156" s="71"/>
      <c r="E156" s="71"/>
      <c r="F156" s="71"/>
      <c r="G156" s="76"/>
      <c r="H156" s="71"/>
      <c r="I156" s="71"/>
      <c r="J156" s="71"/>
      <c r="K156" s="76"/>
    </row>
    <row r="157" spans="1:11" ht="12.75" customHeight="1" x14ac:dyDescent="0.25">
      <c r="A157" s="76"/>
      <c r="B157" s="76"/>
      <c r="C157" s="71"/>
      <c r="D157" s="71"/>
      <c r="E157" s="71"/>
      <c r="F157" s="71"/>
      <c r="G157" s="76"/>
      <c r="H157" s="71"/>
      <c r="I157" s="71"/>
      <c r="J157" s="71"/>
      <c r="K157" s="76"/>
    </row>
    <row r="158" spans="1:11" ht="12.75" customHeight="1" x14ac:dyDescent="0.25">
      <c r="A158" s="76"/>
      <c r="B158" s="76"/>
      <c r="C158" s="71"/>
      <c r="D158" s="71"/>
      <c r="E158" s="71"/>
      <c r="F158" s="71"/>
      <c r="G158" s="76"/>
      <c r="H158" s="71"/>
      <c r="I158" s="71"/>
      <c r="J158" s="71"/>
      <c r="K158" s="76"/>
    </row>
    <row r="159" spans="1:11" ht="12.75" customHeight="1" x14ac:dyDescent="0.25">
      <c r="A159" s="76"/>
      <c r="B159" s="76"/>
      <c r="C159" s="71"/>
      <c r="D159" s="71"/>
      <c r="E159" s="71"/>
      <c r="F159" s="71"/>
      <c r="G159" s="76"/>
      <c r="H159" s="71"/>
      <c r="I159" s="71"/>
      <c r="J159" s="71"/>
      <c r="K159" s="76"/>
    </row>
    <row r="160" spans="1:11" ht="12.75" customHeight="1" x14ac:dyDescent="0.25">
      <c r="A160" s="76"/>
      <c r="B160" s="76"/>
      <c r="C160" s="71"/>
      <c r="D160" s="71"/>
      <c r="E160" s="71"/>
      <c r="F160" s="71"/>
      <c r="G160" s="76"/>
      <c r="H160" s="71"/>
      <c r="I160" s="71"/>
      <c r="J160" s="71"/>
      <c r="K160" s="76"/>
    </row>
    <row r="161" spans="1:11" ht="12.75" customHeight="1" x14ac:dyDescent="0.25">
      <c r="A161" s="76"/>
      <c r="B161" s="76"/>
      <c r="C161" s="71"/>
      <c r="D161" s="71"/>
      <c r="E161" s="71"/>
      <c r="F161" s="71"/>
      <c r="G161" s="76"/>
      <c r="H161" s="71"/>
      <c r="I161" s="71"/>
      <c r="J161" s="71"/>
      <c r="K161" s="76"/>
    </row>
    <row r="162" spans="1:11" ht="12.75" customHeight="1" x14ac:dyDescent="0.25">
      <c r="A162" s="76"/>
      <c r="B162" s="76"/>
      <c r="C162" s="71"/>
      <c r="D162" s="71"/>
      <c r="E162" s="71"/>
      <c r="F162" s="71"/>
      <c r="G162" s="76"/>
      <c r="H162" s="71"/>
      <c r="I162" s="71"/>
      <c r="J162" s="71"/>
      <c r="K162" s="76"/>
    </row>
    <row r="163" spans="1:11" ht="12.75" customHeight="1" x14ac:dyDescent="0.25">
      <c r="A163" s="76"/>
      <c r="B163" s="76"/>
      <c r="C163" s="71"/>
      <c r="D163" s="71"/>
      <c r="E163" s="71"/>
      <c r="F163" s="71"/>
      <c r="G163" s="76"/>
      <c r="H163" s="71"/>
      <c r="I163" s="71"/>
      <c r="J163" s="71"/>
      <c r="K163" s="76"/>
    </row>
    <row r="164" spans="1:11" ht="12.75" customHeight="1" x14ac:dyDescent="0.25">
      <c r="A164" s="76"/>
      <c r="B164" s="76"/>
      <c r="C164" s="71"/>
      <c r="D164" s="71"/>
      <c r="E164" s="71"/>
      <c r="F164" s="71"/>
      <c r="G164" s="76"/>
      <c r="H164" s="71"/>
      <c r="I164" s="71"/>
      <c r="J164" s="71"/>
      <c r="K164" s="76"/>
    </row>
    <row r="165" spans="1:11" ht="12.75" customHeight="1" x14ac:dyDescent="0.25">
      <c r="A165" s="76"/>
      <c r="B165" s="76"/>
      <c r="C165" s="71"/>
      <c r="D165" s="71"/>
      <c r="E165" s="71"/>
      <c r="F165" s="71"/>
      <c r="G165" s="76"/>
      <c r="H165" s="71"/>
      <c r="I165" s="71"/>
      <c r="J165" s="71"/>
      <c r="K165" s="76"/>
    </row>
    <row r="166" spans="1:11" ht="12.75" customHeight="1" x14ac:dyDescent="0.25">
      <c r="A166" s="76"/>
      <c r="B166" s="76"/>
      <c r="C166" s="71"/>
      <c r="D166" s="71"/>
      <c r="E166" s="71"/>
      <c r="F166" s="71"/>
      <c r="G166" s="76"/>
      <c r="H166" s="71"/>
      <c r="I166" s="71"/>
      <c r="J166" s="71"/>
      <c r="K166" s="76"/>
    </row>
    <row r="167" spans="1:11" ht="12.75" customHeight="1" x14ac:dyDescent="0.25">
      <c r="A167" s="76"/>
      <c r="B167" s="76"/>
      <c r="C167" s="71"/>
      <c r="D167" s="71"/>
      <c r="E167" s="71"/>
      <c r="F167" s="71"/>
      <c r="G167" s="76"/>
      <c r="H167" s="71"/>
      <c r="I167" s="71"/>
      <c r="J167" s="71"/>
      <c r="K167" s="76"/>
    </row>
    <row r="168" spans="1:11" ht="12.75" customHeight="1" x14ac:dyDescent="0.25">
      <c r="A168" s="76"/>
      <c r="B168" s="76"/>
      <c r="C168" s="71"/>
      <c r="D168" s="71"/>
      <c r="E168" s="71"/>
      <c r="F168" s="71"/>
      <c r="G168" s="76"/>
      <c r="H168" s="71"/>
      <c r="I168" s="71"/>
      <c r="J168" s="71"/>
      <c r="K168" s="76"/>
    </row>
    <row r="169" spans="1:11" ht="12.75" customHeight="1" x14ac:dyDescent="0.25">
      <c r="A169" s="76"/>
      <c r="B169" s="76"/>
      <c r="C169" s="71"/>
      <c r="D169" s="71"/>
      <c r="E169" s="71"/>
      <c r="F169" s="71"/>
      <c r="G169" s="76"/>
      <c r="H169" s="71"/>
      <c r="I169" s="71"/>
      <c r="J169" s="71"/>
      <c r="K169" s="76"/>
    </row>
    <row r="170" spans="1:11" ht="12.75" customHeight="1" x14ac:dyDescent="0.25">
      <c r="A170" s="76"/>
      <c r="B170" s="76"/>
      <c r="C170" s="71"/>
      <c r="D170" s="71"/>
      <c r="E170" s="71"/>
      <c r="F170" s="71"/>
      <c r="G170" s="76"/>
      <c r="H170" s="71"/>
      <c r="I170" s="71"/>
      <c r="J170" s="71"/>
      <c r="K170" s="76"/>
    </row>
    <row r="171" spans="1:11" ht="12.75" customHeight="1" x14ac:dyDescent="0.25">
      <c r="A171" s="76"/>
      <c r="B171" s="76"/>
      <c r="C171" s="71"/>
      <c r="D171" s="71"/>
      <c r="E171" s="71"/>
      <c r="F171" s="71"/>
      <c r="G171" s="76"/>
      <c r="H171" s="71"/>
      <c r="I171" s="71"/>
      <c r="J171" s="71"/>
      <c r="K171" s="76"/>
    </row>
    <row r="172" spans="1:11" ht="12.75" customHeight="1" x14ac:dyDescent="0.25">
      <c r="A172" s="76"/>
      <c r="B172" s="76"/>
      <c r="C172" s="71"/>
      <c r="D172" s="71"/>
      <c r="E172" s="71"/>
      <c r="F172" s="71"/>
      <c r="G172" s="76"/>
      <c r="H172" s="71"/>
      <c r="I172" s="71"/>
      <c r="J172" s="71"/>
      <c r="K172" s="76"/>
    </row>
    <row r="173" spans="1:11" ht="12.75" customHeight="1" x14ac:dyDescent="0.25">
      <c r="A173" s="76"/>
      <c r="B173" s="76"/>
      <c r="C173" s="71"/>
      <c r="D173" s="71"/>
      <c r="E173" s="71"/>
      <c r="F173" s="71"/>
      <c r="G173" s="76"/>
      <c r="H173" s="71"/>
      <c r="I173" s="71"/>
      <c r="J173" s="71"/>
      <c r="K173" s="76"/>
    </row>
    <row r="174" spans="1:11" ht="12.75" customHeight="1" x14ac:dyDescent="0.25">
      <c r="A174" s="76"/>
      <c r="B174" s="76"/>
      <c r="C174" s="71"/>
      <c r="D174" s="71"/>
      <c r="E174" s="71"/>
      <c r="F174" s="71"/>
      <c r="G174" s="76"/>
      <c r="H174" s="71"/>
      <c r="I174" s="71"/>
      <c r="J174" s="71"/>
      <c r="K174" s="76"/>
    </row>
    <row r="175" spans="1:11" ht="12.75" customHeight="1" x14ac:dyDescent="0.25">
      <c r="A175" s="76"/>
      <c r="B175" s="76"/>
      <c r="C175" s="71"/>
      <c r="D175" s="71"/>
      <c r="E175" s="71"/>
      <c r="F175" s="71"/>
      <c r="G175" s="76"/>
      <c r="H175" s="71"/>
      <c r="I175" s="71"/>
      <c r="J175" s="71"/>
      <c r="K175" s="76"/>
    </row>
    <row r="176" spans="1:11" ht="12.75" customHeight="1" x14ac:dyDescent="0.25">
      <c r="A176" s="76"/>
      <c r="B176" s="76"/>
      <c r="C176" s="71"/>
      <c r="D176" s="71"/>
      <c r="E176" s="71"/>
      <c r="F176" s="71"/>
      <c r="G176" s="76"/>
      <c r="H176" s="71"/>
      <c r="I176" s="71"/>
      <c r="J176" s="71"/>
      <c r="K176" s="76"/>
    </row>
    <row r="177" spans="1:11" ht="12.75" customHeight="1" x14ac:dyDescent="0.25">
      <c r="A177" s="76"/>
      <c r="B177" s="76"/>
      <c r="C177" s="71"/>
      <c r="D177" s="71"/>
      <c r="E177" s="71"/>
      <c r="F177" s="71"/>
      <c r="G177" s="76"/>
      <c r="H177" s="71"/>
      <c r="I177" s="71"/>
      <c r="J177" s="71"/>
      <c r="K177" s="76"/>
    </row>
    <row r="178" spans="1:11" ht="12.75" customHeight="1" x14ac:dyDescent="0.25">
      <c r="A178" s="76"/>
      <c r="B178" s="76"/>
      <c r="C178" s="71"/>
      <c r="D178" s="71"/>
      <c r="E178" s="71"/>
      <c r="F178" s="71"/>
      <c r="G178" s="76"/>
      <c r="H178" s="71"/>
      <c r="I178" s="71"/>
      <c r="J178" s="71"/>
      <c r="K178" s="76"/>
    </row>
    <row r="179" spans="1:11" ht="12.75" customHeight="1" x14ac:dyDescent="0.25">
      <c r="A179" s="76"/>
      <c r="B179" s="76"/>
      <c r="C179" s="71"/>
      <c r="D179" s="71"/>
      <c r="E179" s="71"/>
      <c r="F179" s="71"/>
      <c r="G179" s="76"/>
      <c r="H179" s="71"/>
      <c r="I179" s="71"/>
      <c r="J179" s="71"/>
      <c r="K179" s="76"/>
    </row>
    <row r="180" spans="1:11" ht="12.75" customHeight="1" x14ac:dyDescent="0.25">
      <c r="A180" s="76"/>
      <c r="B180" s="76"/>
      <c r="C180" s="71"/>
      <c r="D180" s="71"/>
      <c r="E180" s="71"/>
      <c r="F180" s="71"/>
      <c r="G180" s="76"/>
      <c r="H180" s="71"/>
      <c r="I180" s="71"/>
      <c r="J180" s="71"/>
      <c r="K180" s="76"/>
    </row>
    <row r="181" spans="1:11" ht="12.75" customHeight="1" x14ac:dyDescent="0.25">
      <c r="A181" s="76"/>
      <c r="B181" s="76"/>
      <c r="C181" s="71"/>
      <c r="D181" s="71"/>
      <c r="E181" s="71"/>
      <c r="F181" s="71"/>
      <c r="G181" s="76"/>
      <c r="H181" s="71"/>
      <c r="I181" s="71"/>
      <c r="J181" s="71"/>
      <c r="K181" s="76"/>
    </row>
    <row r="182" spans="1:11" ht="12.75" customHeight="1" x14ac:dyDescent="0.25">
      <c r="A182" s="76"/>
      <c r="B182" s="76"/>
      <c r="C182" s="71"/>
      <c r="D182" s="71"/>
      <c r="E182" s="71"/>
      <c r="F182" s="71"/>
      <c r="G182" s="76"/>
      <c r="H182" s="71"/>
      <c r="I182" s="71"/>
      <c r="J182" s="71"/>
      <c r="K182" s="76"/>
    </row>
    <row r="183" spans="1:11" ht="12.75" customHeight="1" x14ac:dyDescent="0.25">
      <c r="A183" s="76"/>
      <c r="B183" s="76"/>
      <c r="C183" s="71"/>
      <c r="D183" s="71"/>
      <c r="E183" s="71"/>
      <c r="F183" s="71"/>
      <c r="G183" s="76"/>
      <c r="H183" s="71"/>
      <c r="I183" s="71"/>
      <c r="J183" s="71"/>
      <c r="K183" s="76"/>
    </row>
    <row r="184" spans="1:11" ht="12.75" customHeight="1" x14ac:dyDescent="0.25">
      <c r="A184" s="76"/>
      <c r="B184" s="76"/>
      <c r="C184" s="71"/>
      <c r="D184" s="71"/>
      <c r="E184" s="71"/>
      <c r="F184" s="71"/>
      <c r="G184" s="76"/>
      <c r="H184" s="71"/>
      <c r="I184" s="71"/>
      <c r="J184" s="71"/>
      <c r="K184" s="76"/>
    </row>
    <row r="185" spans="1:11" ht="12.75" customHeight="1" x14ac:dyDescent="0.25">
      <c r="A185" s="76"/>
      <c r="B185" s="76"/>
      <c r="C185" s="71"/>
      <c r="D185" s="71"/>
      <c r="E185" s="71"/>
      <c r="F185" s="71"/>
      <c r="G185" s="76"/>
      <c r="H185" s="71"/>
      <c r="I185" s="71"/>
      <c r="J185" s="71"/>
      <c r="K185" s="76"/>
    </row>
    <row r="186" spans="1:11" ht="12.75" customHeight="1" x14ac:dyDescent="0.25">
      <c r="A186" s="76"/>
      <c r="B186" s="76"/>
      <c r="C186" s="71"/>
      <c r="D186" s="71"/>
      <c r="E186" s="71"/>
      <c r="F186" s="71"/>
      <c r="G186" s="76"/>
      <c r="H186" s="71"/>
      <c r="I186" s="71"/>
      <c r="J186" s="71"/>
      <c r="K186" s="76"/>
    </row>
    <row r="187" spans="1:11" ht="12.75" customHeight="1" x14ac:dyDescent="0.25">
      <c r="A187" s="76"/>
      <c r="B187" s="76"/>
      <c r="C187" s="71"/>
      <c r="D187" s="71"/>
      <c r="E187" s="71"/>
      <c r="F187" s="71"/>
      <c r="G187" s="76"/>
      <c r="H187" s="71"/>
      <c r="I187" s="71"/>
      <c r="J187" s="71"/>
      <c r="K187" s="76"/>
    </row>
    <row r="188" spans="1:11" ht="12.75" customHeight="1" x14ac:dyDescent="0.25">
      <c r="A188" s="76"/>
      <c r="B188" s="76"/>
      <c r="C188" s="71"/>
      <c r="D188" s="71"/>
      <c r="E188" s="71"/>
      <c r="F188" s="71"/>
      <c r="G188" s="76"/>
      <c r="H188" s="71"/>
      <c r="I188" s="71"/>
      <c r="J188" s="71"/>
      <c r="K188" s="76"/>
    </row>
    <row r="189" spans="1:11" ht="12.75" customHeight="1" x14ac:dyDescent="0.25">
      <c r="A189" s="76"/>
      <c r="B189" s="76"/>
      <c r="C189" s="71"/>
      <c r="D189" s="71"/>
      <c r="E189" s="71"/>
      <c r="F189" s="71"/>
      <c r="G189" s="76"/>
      <c r="H189" s="71"/>
      <c r="I189" s="71"/>
      <c r="J189" s="71"/>
      <c r="K189" s="76"/>
    </row>
    <row r="190" spans="1:11" ht="12.75" customHeight="1" x14ac:dyDescent="0.25">
      <c r="A190" s="76"/>
      <c r="B190" s="76"/>
      <c r="C190" s="71"/>
      <c r="D190" s="71"/>
      <c r="E190" s="71"/>
      <c r="F190" s="71"/>
      <c r="G190" s="76"/>
      <c r="H190" s="71"/>
      <c r="I190" s="71"/>
      <c r="J190" s="71"/>
      <c r="K190" s="76"/>
    </row>
    <row r="191" spans="1:11" ht="12.75" customHeight="1" x14ac:dyDescent="0.25">
      <c r="A191" s="76"/>
      <c r="B191" s="76"/>
      <c r="C191" s="71"/>
      <c r="D191" s="71"/>
      <c r="E191" s="71"/>
      <c r="F191" s="71"/>
      <c r="G191" s="76"/>
      <c r="H191" s="71"/>
      <c r="I191" s="71"/>
      <c r="J191" s="71"/>
      <c r="K191" s="76"/>
    </row>
    <row r="192" spans="1:11" ht="12.75" customHeight="1" x14ac:dyDescent="0.25">
      <c r="A192" s="76"/>
      <c r="B192" s="76"/>
      <c r="C192" s="71"/>
      <c r="D192" s="71"/>
      <c r="E192" s="71"/>
      <c r="F192" s="71"/>
      <c r="G192" s="76"/>
      <c r="H192" s="71"/>
      <c r="I192" s="71"/>
      <c r="J192" s="71"/>
      <c r="K192" s="76"/>
    </row>
    <row r="193" spans="1:11" ht="12.75" customHeight="1" x14ac:dyDescent="0.25">
      <c r="A193" s="76"/>
      <c r="B193" s="76"/>
      <c r="C193" s="71"/>
      <c r="D193" s="71"/>
      <c r="E193" s="71"/>
      <c r="F193" s="71"/>
      <c r="G193" s="76"/>
      <c r="H193" s="71"/>
      <c r="I193" s="71"/>
      <c r="J193" s="71"/>
      <c r="K193" s="76"/>
    </row>
    <row r="194" spans="1:11" ht="12.75" customHeight="1" x14ac:dyDescent="0.25">
      <c r="A194" s="76"/>
      <c r="B194" s="76"/>
      <c r="C194" s="71"/>
      <c r="D194" s="71"/>
      <c r="E194" s="71"/>
      <c r="F194" s="71"/>
      <c r="G194" s="76"/>
      <c r="H194" s="71"/>
      <c r="I194" s="71"/>
      <c r="J194" s="71"/>
      <c r="K194" s="76"/>
    </row>
    <row r="195" spans="1:11" ht="12.75" customHeight="1" x14ac:dyDescent="0.25">
      <c r="A195" s="76"/>
      <c r="B195" s="76"/>
      <c r="C195" s="71"/>
      <c r="D195" s="71"/>
      <c r="E195" s="71"/>
      <c r="F195" s="71"/>
      <c r="G195" s="76"/>
      <c r="H195" s="71"/>
      <c r="I195" s="71"/>
      <c r="J195" s="71"/>
      <c r="K195" s="76"/>
    </row>
    <row r="196" spans="1:11" ht="12.75" customHeight="1" x14ac:dyDescent="0.25">
      <c r="A196" s="76"/>
      <c r="B196" s="76"/>
      <c r="C196" s="71"/>
      <c r="D196" s="71"/>
      <c r="E196" s="71"/>
      <c r="F196" s="71"/>
      <c r="G196" s="76"/>
      <c r="H196" s="71"/>
      <c r="I196" s="71"/>
      <c r="J196" s="71"/>
      <c r="K196" s="76"/>
    </row>
    <row r="197" spans="1:11" ht="12.75" customHeight="1" x14ac:dyDescent="0.25">
      <c r="A197" s="76"/>
      <c r="B197" s="76"/>
      <c r="C197" s="71"/>
      <c r="D197" s="71"/>
      <c r="E197" s="71"/>
      <c r="F197" s="71"/>
      <c r="G197" s="76"/>
      <c r="H197" s="71"/>
      <c r="I197" s="71"/>
      <c r="J197" s="71"/>
      <c r="K197" s="76"/>
    </row>
    <row r="198" spans="1:11" ht="12.75" customHeight="1" x14ac:dyDescent="0.25">
      <c r="A198" s="76"/>
      <c r="B198" s="76"/>
      <c r="C198" s="71"/>
      <c r="D198" s="71"/>
      <c r="E198" s="71"/>
      <c r="F198" s="71"/>
      <c r="G198" s="76"/>
      <c r="H198" s="71"/>
      <c r="I198" s="71"/>
      <c r="J198" s="71"/>
      <c r="K198" s="76"/>
    </row>
    <row r="199" spans="1:11" ht="12.75" customHeight="1" x14ac:dyDescent="0.25">
      <c r="A199" s="76"/>
      <c r="B199" s="76"/>
      <c r="C199" s="71"/>
      <c r="D199" s="71"/>
      <c r="E199" s="71"/>
      <c r="F199" s="71"/>
      <c r="G199" s="76"/>
      <c r="H199" s="71"/>
      <c r="I199" s="71"/>
      <c r="J199" s="71"/>
      <c r="K199" s="76"/>
    </row>
    <row r="200" spans="1:11" ht="12.75" customHeight="1" x14ac:dyDescent="0.25">
      <c r="A200" s="76"/>
      <c r="B200" s="76"/>
      <c r="C200" s="71"/>
      <c r="D200" s="71"/>
      <c r="E200" s="71"/>
      <c r="F200" s="71"/>
      <c r="G200" s="76"/>
      <c r="H200" s="71"/>
      <c r="I200" s="71"/>
      <c r="J200" s="71"/>
      <c r="K200" s="76"/>
    </row>
    <row r="201" spans="1:11" ht="12.75" customHeight="1" x14ac:dyDescent="0.25">
      <c r="A201" s="76"/>
      <c r="B201" s="76"/>
      <c r="C201" s="71"/>
      <c r="D201" s="71"/>
      <c r="E201" s="71"/>
      <c r="F201" s="71"/>
      <c r="G201" s="76"/>
      <c r="H201" s="71"/>
      <c r="I201" s="71"/>
      <c r="J201" s="71"/>
      <c r="K201" s="76"/>
    </row>
    <row r="202" spans="1:11" ht="12.75" customHeight="1" x14ac:dyDescent="0.25">
      <c r="A202" s="76"/>
      <c r="B202" s="76"/>
      <c r="C202" s="71"/>
      <c r="D202" s="71"/>
      <c r="E202" s="71"/>
      <c r="F202" s="71"/>
      <c r="G202" s="76"/>
      <c r="H202" s="71"/>
      <c r="I202" s="71"/>
      <c r="J202" s="71"/>
      <c r="K202" s="76"/>
    </row>
    <row r="203" spans="1:11" ht="12.75" customHeight="1" x14ac:dyDescent="0.25">
      <c r="A203" s="76"/>
      <c r="B203" s="76"/>
      <c r="C203" s="71"/>
      <c r="D203" s="71"/>
      <c r="E203" s="71"/>
      <c r="F203" s="71"/>
      <c r="G203" s="76"/>
      <c r="H203" s="71"/>
      <c r="I203" s="71"/>
      <c r="J203" s="71"/>
      <c r="K203" s="76"/>
    </row>
    <row r="204" spans="1:11" ht="12.75" customHeight="1" x14ac:dyDescent="0.25">
      <c r="A204" s="76"/>
      <c r="B204" s="76"/>
      <c r="C204" s="71"/>
      <c r="D204" s="71"/>
      <c r="E204" s="71"/>
      <c r="F204" s="71"/>
      <c r="G204" s="76"/>
      <c r="H204" s="71"/>
      <c r="I204" s="71"/>
      <c r="J204" s="71"/>
      <c r="K204" s="76"/>
    </row>
    <row r="205" spans="1:11" ht="12.75" customHeight="1" x14ac:dyDescent="0.25">
      <c r="A205" s="76"/>
      <c r="B205" s="76"/>
      <c r="C205" s="71"/>
      <c r="D205" s="71"/>
      <c r="E205" s="71"/>
      <c r="F205" s="71"/>
      <c r="G205" s="76"/>
      <c r="H205" s="71"/>
      <c r="I205" s="71"/>
      <c r="J205" s="71"/>
      <c r="K205" s="76"/>
    </row>
    <row r="206" spans="1:11" ht="12.75" customHeight="1" x14ac:dyDescent="0.25">
      <c r="A206" s="76"/>
      <c r="B206" s="76"/>
      <c r="C206" s="71"/>
      <c r="D206" s="71"/>
      <c r="E206" s="71"/>
      <c r="F206" s="71"/>
      <c r="G206" s="76"/>
      <c r="H206" s="71"/>
      <c r="I206" s="71"/>
      <c r="J206" s="71"/>
      <c r="K206" s="76"/>
    </row>
    <row r="207" spans="1:11" ht="12.75" customHeight="1" x14ac:dyDescent="0.25">
      <c r="A207" s="76"/>
      <c r="B207" s="76"/>
      <c r="C207" s="71"/>
      <c r="D207" s="71"/>
      <c r="E207" s="71"/>
      <c r="F207" s="71"/>
      <c r="G207" s="76"/>
      <c r="H207" s="71"/>
      <c r="I207" s="71"/>
      <c r="J207" s="71"/>
      <c r="K207" s="76"/>
    </row>
    <row r="208" spans="1:11" ht="12.75" customHeight="1" x14ac:dyDescent="0.25">
      <c r="A208" s="76"/>
      <c r="B208" s="76"/>
      <c r="C208" s="71"/>
      <c r="D208" s="71"/>
      <c r="E208" s="71"/>
      <c r="F208" s="71"/>
      <c r="G208" s="76"/>
      <c r="H208" s="71"/>
      <c r="I208" s="71"/>
      <c r="J208" s="71"/>
      <c r="K208" s="76"/>
    </row>
    <row r="209" spans="1:11" ht="12.75" customHeight="1" x14ac:dyDescent="0.25">
      <c r="A209" s="76"/>
      <c r="B209" s="76"/>
      <c r="C209" s="71"/>
      <c r="D209" s="71"/>
      <c r="E209" s="71"/>
      <c r="F209" s="71"/>
      <c r="G209" s="76"/>
      <c r="H209" s="71"/>
      <c r="I209" s="71"/>
      <c r="J209" s="71"/>
      <c r="K209" s="76"/>
    </row>
    <row r="210" spans="1:11" ht="12.75" customHeight="1" x14ac:dyDescent="0.25">
      <c r="A210" s="76"/>
      <c r="B210" s="76"/>
      <c r="C210" s="71"/>
      <c r="D210" s="71"/>
      <c r="E210" s="71"/>
      <c r="F210" s="71"/>
      <c r="G210" s="76"/>
      <c r="H210" s="71"/>
      <c r="I210" s="71"/>
      <c r="J210" s="71"/>
      <c r="K210" s="76"/>
    </row>
    <row r="211" spans="1:11" ht="12.75" customHeight="1" x14ac:dyDescent="0.25">
      <c r="A211" s="76"/>
      <c r="B211" s="76"/>
      <c r="C211" s="71"/>
      <c r="D211" s="71"/>
      <c r="E211" s="71"/>
      <c r="F211" s="71"/>
      <c r="G211" s="76"/>
      <c r="H211" s="71"/>
      <c r="I211" s="71"/>
      <c r="J211" s="71"/>
      <c r="K211" s="76"/>
    </row>
    <row r="212" spans="1:11" ht="12.75" customHeight="1" x14ac:dyDescent="0.25">
      <c r="A212" s="76"/>
      <c r="B212" s="76"/>
      <c r="C212" s="71"/>
      <c r="D212" s="71"/>
      <c r="E212" s="71"/>
      <c r="F212" s="71"/>
      <c r="G212" s="76"/>
      <c r="H212" s="71"/>
      <c r="I212" s="71"/>
      <c r="J212" s="71"/>
      <c r="K212" s="76"/>
    </row>
    <row r="213" spans="1:11" ht="12.75" customHeight="1" x14ac:dyDescent="0.25">
      <c r="A213" s="76"/>
      <c r="B213" s="76"/>
      <c r="C213" s="71"/>
      <c r="D213" s="71"/>
      <c r="E213" s="71"/>
      <c r="F213" s="71"/>
      <c r="G213" s="76"/>
      <c r="H213" s="71"/>
      <c r="I213" s="71"/>
      <c r="J213" s="71"/>
      <c r="K213" s="76"/>
    </row>
    <row r="214" spans="1:11" ht="12.75" customHeight="1" x14ac:dyDescent="0.25">
      <c r="A214" s="76"/>
      <c r="B214" s="76"/>
      <c r="C214" s="71"/>
      <c r="D214" s="71"/>
      <c r="E214" s="71"/>
      <c r="F214" s="71"/>
      <c r="G214" s="76"/>
      <c r="H214" s="71"/>
      <c r="I214" s="71"/>
      <c r="J214" s="71"/>
      <c r="K214" s="76"/>
    </row>
    <row r="215" spans="1:11" ht="12.75" customHeight="1" x14ac:dyDescent="0.25">
      <c r="A215" s="76"/>
      <c r="B215" s="76"/>
      <c r="C215" s="71"/>
      <c r="D215" s="71"/>
      <c r="E215" s="71"/>
      <c r="F215" s="71"/>
      <c r="G215" s="76"/>
      <c r="H215" s="71"/>
      <c r="I215" s="71"/>
      <c r="J215" s="71"/>
      <c r="K215" s="76"/>
    </row>
    <row r="216" spans="1:11" ht="12.75" customHeight="1" x14ac:dyDescent="0.25">
      <c r="A216" s="76"/>
      <c r="B216" s="76"/>
      <c r="C216" s="71"/>
      <c r="D216" s="71"/>
      <c r="E216" s="71"/>
      <c r="F216" s="71"/>
      <c r="G216" s="76"/>
      <c r="H216" s="71"/>
      <c r="I216" s="71"/>
      <c r="J216" s="71"/>
      <c r="K216" s="76"/>
    </row>
    <row r="217" spans="1:11" ht="12.75" customHeight="1" x14ac:dyDescent="0.25">
      <c r="A217" s="76"/>
      <c r="B217" s="76"/>
      <c r="C217" s="71"/>
      <c r="D217" s="71"/>
      <c r="E217" s="71"/>
      <c r="F217" s="71"/>
      <c r="G217" s="76"/>
      <c r="H217" s="71"/>
      <c r="I217" s="71"/>
      <c r="J217" s="71"/>
      <c r="K217" s="76"/>
    </row>
    <row r="218" spans="1:11" ht="12.75" customHeight="1" x14ac:dyDescent="0.25">
      <c r="A218" s="76"/>
      <c r="B218" s="76"/>
      <c r="C218" s="71"/>
      <c r="D218" s="71"/>
      <c r="E218" s="71"/>
      <c r="F218" s="71"/>
      <c r="G218" s="76"/>
      <c r="H218" s="71"/>
      <c r="I218" s="71"/>
      <c r="J218" s="71"/>
      <c r="K218" s="76"/>
    </row>
    <row r="219" spans="1:11" ht="12.75" customHeight="1" x14ac:dyDescent="0.25">
      <c r="A219" s="76"/>
      <c r="B219" s="76"/>
      <c r="C219" s="71"/>
      <c r="D219" s="71"/>
      <c r="E219" s="71"/>
      <c r="F219" s="71"/>
      <c r="G219" s="76"/>
      <c r="H219" s="71"/>
      <c r="I219" s="71"/>
      <c r="J219" s="71"/>
      <c r="K219" s="76"/>
    </row>
    <row r="220" spans="1:11" ht="12.75" customHeight="1" x14ac:dyDescent="0.25">
      <c r="A220" s="76"/>
      <c r="B220" s="76"/>
      <c r="C220" s="71"/>
      <c r="D220" s="71"/>
      <c r="E220" s="71"/>
      <c r="F220" s="71"/>
      <c r="G220" s="76"/>
      <c r="H220" s="71"/>
      <c r="I220" s="71"/>
      <c r="J220" s="71"/>
      <c r="K220" s="76"/>
    </row>
    <row r="221" spans="1:11" ht="12.75" customHeight="1" x14ac:dyDescent="0.25">
      <c r="A221" s="76"/>
      <c r="B221" s="76"/>
      <c r="C221" s="71"/>
      <c r="D221" s="71"/>
      <c r="E221" s="71"/>
      <c r="F221" s="71"/>
      <c r="G221" s="76"/>
      <c r="H221" s="71"/>
      <c r="I221" s="71"/>
      <c r="J221" s="71"/>
      <c r="K221" s="76"/>
    </row>
    <row r="222" spans="1:11" ht="12.75" customHeight="1" x14ac:dyDescent="0.25">
      <c r="A222" s="76"/>
      <c r="B222" s="76"/>
      <c r="C222" s="71"/>
      <c r="D222" s="71"/>
      <c r="E222" s="71"/>
      <c r="F222" s="71"/>
      <c r="G222" s="76"/>
      <c r="H222" s="71"/>
      <c r="I222" s="71"/>
      <c r="J222" s="71"/>
      <c r="K222" s="76"/>
    </row>
    <row r="223" spans="1:11" ht="12.75" customHeight="1" x14ac:dyDescent="0.25">
      <c r="A223" s="76"/>
      <c r="B223" s="76"/>
      <c r="C223" s="71"/>
      <c r="D223" s="71"/>
      <c r="E223" s="71"/>
      <c r="F223" s="71"/>
      <c r="G223" s="76"/>
      <c r="H223" s="71"/>
      <c r="I223" s="71"/>
      <c r="J223" s="71"/>
      <c r="K223" s="76"/>
    </row>
    <row r="224" spans="1:11" ht="12.75" customHeight="1" x14ac:dyDescent="0.25">
      <c r="A224" s="76"/>
      <c r="B224" s="76"/>
      <c r="C224" s="71"/>
      <c r="D224" s="71"/>
      <c r="E224" s="71"/>
      <c r="F224" s="71"/>
      <c r="G224" s="76"/>
      <c r="H224" s="71"/>
      <c r="I224" s="71"/>
      <c r="J224" s="71"/>
      <c r="K224" s="76"/>
    </row>
    <row r="225" spans="1:11" ht="12.75" customHeight="1" x14ac:dyDescent="0.25">
      <c r="A225" s="76"/>
      <c r="B225" s="76"/>
      <c r="C225" s="71"/>
      <c r="D225" s="71"/>
      <c r="E225" s="71"/>
      <c r="F225" s="71"/>
      <c r="G225" s="76"/>
      <c r="H225" s="71"/>
      <c r="I225" s="71"/>
      <c r="J225" s="71"/>
      <c r="K225" s="76"/>
    </row>
    <row r="226" spans="1:11" ht="12.75" customHeight="1" x14ac:dyDescent="0.25">
      <c r="A226" s="76"/>
      <c r="B226" s="76"/>
      <c r="C226" s="71"/>
      <c r="D226" s="71"/>
      <c r="E226" s="71"/>
      <c r="F226" s="71"/>
      <c r="G226" s="76"/>
      <c r="H226" s="71"/>
      <c r="I226" s="71"/>
      <c r="J226" s="71"/>
      <c r="K226" s="76"/>
    </row>
    <row r="227" spans="1:11" ht="12.75" customHeight="1" x14ac:dyDescent="0.25">
      <c r="A227" s="76"/>
      <c r="B227" s="76"/>
      <c r="C227" s="71"/>
      <c r="D227" s="71"/>
      <c r="E227" s="71"/>
      <c r="F227" s="71"/>
      <c r="G227" s="76"/>
      <c r="H227" s="71"/>
      <c r="I227" s="71"/>
      <c r="J227" s="71"/>
      <c r="K227" s="76"/>
    </row>
    <row r="228" spans="1:11" ht="12.75" customHeight="1" x14ac:dyDescent="0.25">
      <c r="A228" s="76"/>
      <c r="B228" s="76"/>
      <c r="C228" s="71"/>
      <c r="D228" s="71"/>
      <c r="E228" s="71"/>
      <c r="F228" s="71"/>
      <c r="G228" s="76"/>
      <c r="H228" s="71"/>
      <c r="I228" s="71"/>
      <c r="J228" s="71"/>
      <c r="K228" s="76"/>
    </row>
    <row r="229" spans="1:11" ht="12.75" customHeight="1" x14ac:dyDescent="0.25">
      <c r="A229" s="76"/>
      <c r="B229" s="76"/>
      <c r="C229" s="71"/>
      <c r="D229" s="71"/>
      <c r="E229" s="71"/>
      <c r="F229" s="71"/>
      <c r="G229" s="76"/>
      <c r="H229" s="71"/>
      <c r="I229" s="71"/>
      <c r="J229" s="71"/>
      <c r="K229" s="76"/>
    </row>
    <row r="230" spans="1:11" ht="12.75" customHeight="1" x14ac:dyDescent="0.25">
      <c r="A230" s="76"/>
      <c r="B230" s="76"/>
      <c r="C230" s="71"/>
      <c r="D230" s="71"/>
      <c r="E230" s="71"/>
      <c r="F230" s="71"/>
      <c r="G230" s="76"/>
      <c r="H230" s="71"/>
      <c r="I230" s="71"/>
      <c r="J230" s="71"/>
      <c r="K230" s="76"/>
    </row>
    <row r="231" spans="1:11" ht="12.75" customHeight="1" x14ac:dyDescent="0.25">
      <c r="A231" s="76"/>
      <c r="B231" s="76"/>
      <c r="C231" s="71"/>
      <c r="D231" s="71"/>
      <c r="E231" s="71"/>
      <c r="F231" s="71"/>
      <c r="G231" s="76"/>
      <c r="H231" s="71"/>
      <c r="I231" s="71"/>
      <c r="J231" s="71"/>
      <c r="K231" s="76"/>
    </row>
    <row r="232" spans="1:11" ht="12.75" customHeight="1" x14ac:dyDescent="0.25">
      <c r="A232" s="76"/>
      <c r="B232" s="76"/>
      <c r="C232" s="71"/>
      <c r="D232" s="71"/>
      <c r="E232" s="71"/>
      <c r="F232" s="71"/>
      <c r="G232" s="76"/>
      <c r="H232" s="71"/>
      <c r="I232" s="71"/>
      <c r="J232" s="71"/>
      <c r="K232" s="76"/>
    </row>
    <row r="233" spans="1:11" ht="12.75" customHeight="1" x14ac:dyDescent="0.25">
      <c r="A233" s="76"/>
      <c r="B233" s="76"/>
      <c r="C233" s="71"/>
      <c r="D233" s="71"/>
      <c r="E233" s="71"/>
      <c r="F233" s="71"/>
      <c r="G233" s="76"/>
      <c r="H233" s="71"/>
      <c r="I233" s="71"/>
      <c r="J233" s="71"/>
      <c r="K233" s="76"/>
    </row>
    <row r="234" spans="1:11" ht="12.75" customHeight="1" x14ac:dyDescent="0.25">
      <c r="A234" s="76"/>
      <c r="B234" s="76"/>
      <c r="C234" s="71"/>
      <c r="D234" s="71"/>
      <c r="E234" s="71"/>
      <c r="F234" s="71"/>
      <c r="G234" s="76"/>
      <c r="H234" s="71"/>
      <c r="I234" s="71"/>
      <c r="J234" s="71"/>
      <c r="K234" s="76"/>
    </row>
    <row r="235" spans="1:11" ht="12.75" customHeight="1" x14ac:dyDescent="0.25">
      <c r="A235" s="76"/>
      <c r="B235" s="76"/>
      <c r="C235" s="71"/>
      <c r="D235" s="71"/>
      <c r="E235" s="71"/>
      <c r="F235" s="71"/>
      <c r="G235" s="76"/>
      <c r="H235" s="71"/>
      <c r="I235" s="71"/>
      <c r="J235" s="71"/>
      <c r="K235" s="76"/>
    </row>
    <row r="236" spans="1:11" ht="12.75" customHeight="1" x14ac:dyDescent="0.25">
      <c r="A236" s="76"/>
      <c r="B236" s="76"/>
      <c r="C236" s="71"/>
      <c r="D236" s="71"/>
      <c r="E236" s="71"/>
      <c r="F236" s="71"/>
      <c r="G236" s="76"/>
      <c r="H236" s="71"/>
      <c r="I236" s="71"/>
      <c r="J236" s="71"/>
      <c r="K236" s="76"/>
    </row>
    <row r="237" spans="1:11" ht="12.75" customHeight="1" x14ac:dyDescent="0.25">
      <c r="A237" s="76"/>
      <c r="B237" s="76"/>
      <c r="C237" s="71"/>
      <c r="D237" s="71"/>
      <c r="E237" s="71"/>
      <c r="F237" s="71"/>
      <c r="G237" s="76"/>
      <c r="H237" s="71"/>
      <c r="I237" s="71"/>
      <c r="J237" s="71"/>
      <c r="K237" s="76"/>
    </row>
    <row r="238" spans="1:11" ht="12.75" customHeight="1" x14ac:dyDescent="0.25">
      <c r="A238" s="76"/>
      <c r="B238" s="76"/>
      <c r="C238" s="71"/>
      <c r="D238" s="71"/>
      <c r="E238" s="71"/>
      <c r="F238" s="71"/>
      <c r="G238" s="76"/>
      <c r="H238" s="71"/>
      <c r="I238" s="71"/>
      <c r="J238" s="71"/>
      <c r="K238" s="76"/>
    </row>
    <row r="239" spans="1:11" ht="12.75" customHeight="1" x14ac:dyDescent="0.25">
      <c r="A239" s="76"/>
      <c r="B239" s="76"/>
      <c r="C239" s="71"/>
      <c r="D239" s="71"/>
      <c r="E239" s="71"/>
      <c r="F239" s="71"/>
      <c r="G239" s="76"/>
      <c r="H239" s="71"/>
      <c r="I239" s="71"/>
      <c r="J239" s="71"/>
      <c r="K239" s="76"/>
    </row>
    <row r="240" spans="1:11" ht="12.75" customHeight="1" x14ac:dyDescent="0.25">
      <c r="A240" s="76"/>
      <c r="B240" s="76"/>
      <c r="C240" s="71"/>
      <c r="D240" s="71"/>
      <c r="E240" s="71"/>
      <c r="F240" s="71"/>
      <c r="G240" s="76"/>
      <c r="H240" s="71"/>
      <c r="I240" s="71"/>
      <c r="J240" s="71"/>
      <c r="K240" s="76"/>
    </row>
    <row r="241" spans="1:11" ht="12.75" customHeight="1" x14ac:dyDescent="0.25">
      <c r="A241" s="76"/>
      <c r="B241" s="76"/>
      <c r="C241" s="71"/>
      <c r="D241" s="71"/>
      <c r="E241" s="71"/>
      <c r="F241" s="71"/>
      <c r="G241" s="76"/>
      <c r="H241" s="71"/>
      <c r="I241" s="71"/>
      <c r="J241" s="71"/>
      <c r="K241" s="76"/>
    </row>
    <row r="242" spans="1:11" ht="12.75" customHeight="1" x14ac:dyDescent="0.25">
      <c r="A242" s="76"/>
      <c r="B242" s="76"/>
      <c r="C242" s="71"/>
      <c r="D242" s="71"/>
      <c r="E242" s="71"/>
      <c r="F242" s="71"/>
      <c r="G242" s="76"/>
      <c r="H242" s="71"/>
      <c r="I242" s="71"/>
      <c r="J242" s="71"/>
      <c r="K242" s="76"/>
    </row>
    <row r="243" spans="1:11" ht="12.75" customHeight="1" x14ac:dyDescent="0.25">
      <c r="A243" s="76"/>
      <c r="B243" s="76"/>
      <c r="C243" s="71"/>
      <c r="D243" s="71"/>
      <c r="E243" s="71"/>
      <c r="F243" s="71"/>
      <c r="G243" s="76"/>
      <c r="H243" s="71"/>
      <c r="I243" s="71"/>
      <c r="J243" s="71"/>
      <c r="K243" s="76"/>
    </row>
    <row r="244" spans="1:11" ht="12.75" customHeight="1" x14ac:dyDescent="0.25">
      <c r="A244" s="76"/>
      <c r="B244" s="76"/>
      <c r="C244" s="71"/>
      <c r="D244" s="71"/>
      <c r="E244" s="71"/>
      <c r="F244" s="71"/>
      <c r="G244" s="76"/>
      <c r="H244" s="71"/>
      <c r="I244" s="71"/>
      <c r="J244" s="71"/>
      <c r="K244" s="76"/>
    </row>
    <row r="245" spans="1:11" ht="12.75" customHeight="1" x14ac:dyDescent="0.25">
      <c r="A245" s="76"/>
      <c r="B245" s="76"/>
      <c r="C245" s="71"/>
      <c r="D245" s="71"/>
      <c r="E245" s="71"/>
      <c r="F245" s="71"/>
      <c r="G245" s="76"/>
      <c r="H245" s="71"/>
      <c r="I245" s="71"/>
      <c r="J245" s="71"/>
      <c r="K245" s="76"/>
    </row>
    <row r="246" spans="1:11" ht="12.75" customHeight="1" x14ac:dyDescent="0.25">
      <c r="A246" s="76"/>
      <c r="B246" s="76"/>
      <c r="C246" s="71"/>
      <c r="D246" s="71"/>
      <c r="E246" s="71"/>
      <c r="F246" s="71"/>
      <c r="G246" s="76"/>
      <c r="H246" s="71"/>
      <c r="I246" s="71"/>
      <c r="J246" s="71"/>
      <c r="K246" s="76"/>
    </row>
    <row r="247" spans="1:11" ht="12.75" customHeight="1" x14ac:dyDescent="0.25">
      <c r="A247" s="76"/>
      <c r="B247" s="76"/>
      <c r="C247" s="71"/>
      <c r="D247" s="71"/>
      <c r="E247" s="71"/>
      <c r="F247" s="71"/>
      <c r="G247" s="76"/>
      <c r="H247" s="71"/>
      <c r="I247" s="71"/>
      <c r="J247" s="71"/>
      <c r="K247" s="76"/>
    </row>
    <row r="248" spans="1:11" ht="12.75" customHeight="1" x14ac:dyDescent="0.25">
      <c r="A248" s="76"/>
      <c r="B248" s="76"/>
      <c r="C248" s="71"/>
      <c r="D248" s="71"/>
      <c r="E248" s="71"/>
      <c r="F248" s="71"/>
      <c r="G248" s="76"/>
      <c r="H248" s="71"/>
      <c r="I248" s="71"/>
      <c r="J248" s="71"/>
      <c r="K248" s="76"/>
    </row>
    <row r="249" spans="1:11" ht="12.75" customHeight="1" x14ac:dyDescent="0.25">
      <c r="A249" s="76"/>
      <c r="B249" s="76"/>
      <c r="C249" s="71"/>
      <c r="D249" s="71"/>
      <c r="E249" s="71"/>
      <c r="F249" s="71"/>
      <c r="G249" s="76"/>
      <c r="H249" s="71"/>
      <c r="I249" s="71"/>
      <c r="J249" s="71"/>
      <c r="K249" s="76"/>
    </row>
    <row r="250" spans="1:11" ht="12.75" customHeight="1" x14ac:dyDescent="0.25">
      <c r="A250" s="76"/>
      <c r="B250" s="76"/>
      <c r="C250" s="71"/>
      <c r="D250" s="71"/>
      <c r="E250" s="71"/>
      <c r="F250" s="71"/>
      <c r="G250" s="76"/>
      <c r="H250" s="71"/>
      <c r="I250" s="71"/>
      <c r="J250" s="71"/>
      <c r="K250" s="76"/>
    </row>
    <row r="251" spans="1:11" ht="12.75" customHeight="1" x14ac:dyDescent="0.25">
      <c r="A251" s="76"/>
      <c r="B251" s="76"/>
      <c r="C251" s="71"/>
      <c r="D251" s="71"/>
      <c r="E251" s="71"/>
      <c r="F251" s="71"/>
      <c r="G251" s="76"/>
      <c r="H251" s="71"/>
      <c r="I251" s="71"/>
      <c r="J251" s="71"/>
      <c r="K251" s="76"/>
    </row>
    <row r="252" spans="1:11" ht="12.75" customHeight="1" x14ac:dyDescent="0.25">
      <c r="A252" s="76"/>
      <c r="B252" s="76"/>
      <c r="C252" s="71"/>
      <c r="D252" s="71"/>
      <c r="E252" s="71"/>
      <c r="F252" s="71"/>
      <c r="G252" s="76"/>
      <c r="H252" s="71"/>
      <c r="I252" s="71"/>
      <c r="J252" s="71"/>
      <c r="K252" s="76"/>
    </row>
    <row r="253" spans="1:11" ht="12.75" customHeight="1" x14ac:dyDescent="0.25">
      <c r="A253" s="76"/>
      <c r="B253" s="76"/>
      <c r="C253" s="71"/>
      <c r="D253" s="71"/>
      <c r="E253" s="71"/>
      <c r="F253" s="71"/>
      <c r="G253" s="76"/>
      <c r="H253" s="71"/>
      <c r="I253" s="71"/>
      <c r="J253" s="71"/>
      <c r="K253" s="76"/>
    </row>
    <row r="254" spans="1:11" ht="12.75" customHeight="1" x14ac:dyDescent="0.25">
      <c r="A254" s="76"/>
      <c r="B254" s="76"/>
      <c r="C254" s="71"/>
      <c r="D254" s="71"/>
      <c r="E254" s="71"/>
      <c r="F254" s="71"/>
      <c r="G254" s="76"/>
      <c r="H254" s="71"/>
      <c r="I254" s="71"/>
      <c r="J254" s="71"/>
      <c r="K254" s="76"/>
    </row>
    <row r="255" spans="1:11" ht="12.75" customHeight="1" x14ac:dyDescent="0.25">
      <c r="A255" s="76"/>
      <c r="B255" s="76"/>
      <c r="C255" s="71"/>
      <c r="D255" s="71"/>
      <c r="E255" s="71"/>
      <c r="F255" s="71"/>
      <c r="G255" s="76"/>
      <c r="H255" s="71"/>
      <c r="I255" s="71"/>
      <c r="J255" s="71"/>
      <c r="K255" s="76"/>
    </row>
    <row r="256" spans="1:11" ht="12.75" customHeight="1" x14ac:dyDescent="0.25">
      <c r="A256" s="76"/>
      <c r="B256" s="76"/>
      <c r="C256" s="71"/>
      <c r="D256" s="71"/>
      <c r="E256" s="71"/>
      <c r="F256" s="71"/>
      <c r="G256" s="76"/>
      <c r="H256" s="71"/>
      <c r="I256" s="71"/>
      <c r="J256" s="71"/>
      <c r="K256" s="76"/>
    </row>
    <row r="257" spans="1:11" ht="12.75" customHeight="1" x14ac:dyDescent="0.25">
      <c r="A257" s="76"/>
      <c r="B257" s="76"/>
      <c r="C257" s="71"/>
      <c r="D257" s="71"/>
      <c r="E257" s="71"/>
      <c r="F257" s="71"/>
      <c r="G257" s="76"/>
      <c r="H257" s="71"/>
      <c r="I257" s="71"/>
      <c r="J257" s="71"/>
      <c r="K257" s="76"/>
    </row>
    <row r="258" spans="1:11" ht="12.75" customHeight="1" x14ac:dyDescent="0.25">
      <c r="A258" s="76"/>
      <c r="B258" s="76"/>
      <c r="C258" s="71"/>
      <c r="D258" s="71"/>
      <c r="E258" s="71"/>
      <c r="F258" s="71"/>
      <c r="G258" s="76"/>
      <c r="H258" s="71"/>
      <c r="I258" s="71"/>
      <c r="J258" s="71"/>
      <c r="K258" s="76"/>
    </row>
    <row r="259" spans="1:11" ht="12.75" customHeight="1" x14ac:dyDescent="0.25">
      <c r="A259" s="76"/>
      <c r="B259" s="76"/>
      <c r="C259" s="71"/>
      <c r="D259" s="71"/>
      <c r="E259" s="71"/>
      <c r="F259" s="71"/>
      <c r="G259" s="76"/>
      <c r="H259" s="71"/>
      <c r="I259" s="71"/>
      <c r="J259" s="71"/>
      <c r="K259" s="76"/>
    </row>
    <row r="260" spans="1:11" ht="12.75" customHeight="1" x14ac:dyDescent="0.25">
      <c r="A260" s="76"/>
      <c r="B260" s="76"/>
      <c r="C260" s="71"/>
      <c r="D260" s="71"/>
      <c r="E260" s="71"/>
      <c r="F260" s="71"/>
      <c r="G260" s="76"/>
      <c r="H260" s="71"/>
      <c r="I260" s="71"/>
      <c r="J260" s="71"/>
      <c r="K260" s="76"/>
    </row>
    <row r="261" spans="1:11" ht="12.75" customHeight="1" x14ac:dyDescent="0.25">
      <c r="A261" s="76"/>
      <c r="B261" s="76"/>
      <c r="C261" s="71"/>
      <c r="D261" s="71"/>
      <c r="E261" s="71"/>
      <c r="F261" s="71"/>
      <c r="G261" s="76"/>
      <c r="H261" s="71"/>
      <c r="I261" s="71"/>
      <c r="J261" s="71"/>
      <c r="K261" s="76"/>
    </row>
    <row r="262" spans="1:11" ht="12.75" customHeight="1" x14ac:dyDescent="0.25">
      <c r="A262" s="76"/>
      <c r="B262" s="76"/>
      <c r="C262" s="71"/>
      <c r="D262" s="71"/>
      <c r="E262" s="71"/>
      <c r="F262" s="71"/>
      <c r="G262" s="76"/>
      <c r="H262" s="71"/>
      <c r="I262" s="71"/>
      <c r="J262" s="71"/>
      <c r="K262" s="76"/>
    </row>
    <row r="263" spans="1:11" ht="12.75" customHeight="1" x14ac:dyDescent="0.25">
      <c r="A263" s="76"/>
      <c r="B263" s="76"/>
      <c r="C263" s="71"/>
      <c r="D263" s="71"/>
      <c r="E263" s="71"/>
      <c r="F263" s="71"/>
      <c r="G263" s="76"/>
      <c r="H263" s="71"/>
      <c r="I263" s="71"/>
      <c r="J263" s="71"/>
      <c r="K263" s="76"/>
    </row>
    <row r="264" spans="1:11" ht="12.75" customHeight="1" x14ac:dyDescent="0.25">
      <c r="A264" s="76"/>
      <c r="B264" s="76"/>
      <c r="C264" s="71"/>
      <c r="D264" s="71"/>
      <c r="E264" s="71"/>
      <c r="F264" s="71"/>
      <c r="G264" s="76"/>
      <c r="H264" s="71"/>
      <c r="I264" s="71"/>
      <c r="J264" s="71"/>
      <c r="K264" s="76"/>
    </row>
    <row r="265" spans="1:11" ht="12.75" customHeight="1" x14ac:dyDescent="0.25">
      <c r="A265" s="76"/>
      <c r="B265" s="76"/>
      <c r="C265" s="71"/>
      <c r="D265" s="71"/>
      <c r="E265" s="71"/>
      <c r="F265" s="71"/>
      <c r="G265" s="76"/>
      <c r="H265" s="71"/>
      <c r="I265" s="71"/>
      <c r="J265" s="71"/>
      <c r="K265" s="76"/>
    </row>
    <row r="266" spans="1:11" ht="12.75" customHeight="1" x14ac:dyDescent="0.25">
      <c r="A266" s="76"/>
      <c r="B266" s="76"/>
      <c r="C266" s="71"/>
      <c r="D266" s="71"/>
      <c r="E266" s="71"/>
      <c r="F266" s="71"/>
      <c r="G266" s="76"/>
      <c r="H266" s="71"/>
      <c r="I266" s="71"/>
      <c r="J266" s="71"/>
      <c r="K266" s="76"/>
    </row>
    <row r="267" spans="1:11" ht="12.75" customHeight="1" x14ac:dyDescent="0.25">
      <c r="A267" s="76"/>
      <c r="B267" s="76"/>
      <c r="C267" s="71"/>
      <c r="D267" s="71"/>
      <c r="E267" s="71"/>
      <c r="F267" s="71"/>
      <c r="G267" s="76"/>
      <c r="H267" s="71"/>
      <c r="I267" s="71"/>
      <c r="J267" s="71"/>
      <c r="K267" s="76"/>
    </row>
    <row r="268" spans="1:11" ht="12.75" customHeight="1" x14ac:dyDescent="0.25">
      <c r="A268" s="76"/>
      <c r="B268" s="76"/>
      <c r="C268" s="71"/>
      <c r="D268" s="71"/>
      <c r="E268" s="71"/>
      <c r="F268" s="71"/>
      <c r="G268" s="76"/>
      <c r="H268" s="71"/>
      <c r="I268" s="71"/>
      <c r="J268" s="71"/>
      <c r="K268" s="76"/>
    </row>
    <row r="269" spans="1:11" ht="12.75" customHeight="1" x14ac:dyDescent="0.25">
      <c r="A269" s="76"/>
      <c r="B269" s="76"/>
      <c r="C269" s="71"/>
      <c r="D269" s="71"/>
      <c r="E269" s="71"/>
      <c r="F269" s="71"/>
      <c r="G269" s="76"/>
      <c r="H269" s="71"/>
      <c r="I269" s="71"/>
      <c r="J269" s="71"/>
      <c r="K269" s="76"/>
    </row>
    <row r="270" spans="1:11" ht="12.75" customHeight="1" x14ac:dyDescent="0.25">
      <c r="A270" s="76"/>
      <c r="B270" s="76"/>
      <c r="C270" s="71"/>
      <c r="D270" s="71"/>
      <c r="E270" s="71"/>
      <c r="F270" s="71"/>
      <c r="G270" s="76"/>
      <c r="H270" s="71"/>
      <c r="I270" s="71"/>
      <c r="J270" s="71"/>
      <c r="K270" s="76"/>
    </row>
    <row r="271" spans="1:11" ht="12.75" customHeight="1" x14ac:dyDescent="0.25">
      <c r="A271" s="76"/>
      <c r="B271" s="76"/>
      <c r="C271" s="71"/>
      <c r="D271" s="71"/>
      <c r="E271" s="71"/>
      <c r="F271" s="71"/>
      <c r="G271" s="76"/>
      <c r="H271" s="71"/>
      <c r="I271" s="71"/>
      <c r="J271" s="71"/>
      <c r="K271" s="76"/>
    </row>
    <row r="272" spans="1:11" ht="12.75" customHeight="1" x14ac:dyDescent="0.25">
      <c r="A272" s="76"/>
      <c r="B272" s="76"/>
      <c r="C272" s="71"/>
      <c r="D272" s="71"/>
      <c r="E272" s="71"/>
      <c r="F272" s="71"/>
      <c r="G272" s="76"/>
      <c r="H272" s="71"/>
      <c r="I272" s="71"/>
      <c r="J272" s="71"/>
      <c r="K272" s="76"/>
    </row>
    <row r="273" spans="1:11" ht="12.75" customHeight="1" x14ac:dyDescent="0.25">
      <c r="A273" s="76"/>
      <c r="B273" s="76"/>
      <c r="C273" s="71"/>
      <c r="D273" s="71"/>
      <c r="E273" s="71"/>
      <c r="F273" s="71"/>
      <c r="G273" s="76"/>
      <c r="H273" s="71"/>
      <c r="I273" s="71"/>
      <c r="J273" s="71"/>
      <c r="K273" s="76"/>
    </row>
    <row r="274" spans="1:11" ht="12.75" customHeight="1" x14ac:dyDescent="0.25">
      <c r="A274" s="76"/>
      <c r="B274" s="76"/>
      <c r="C274" s="71"/>
      <c r="D274" s="71"/>
      <c r="E274" s="71"/>
      <c r="F274" s="71"/>
      <c r="G274" s="76"/>
      <c r="H274" s="71"/>
      <c r="I274" s="71"/>
      <c r="J274" s="71"/>
      <c r="K274" s="76"/>
    </row>
    <row r="275" spans="1:11" ht="12.75" customHeight="1" x14ac:dyDescent="0.25">
      <c r="A275" s="76"/>
      <c r="B275" s="76"/>
      <c r="C275" s="71"/>
      <c r="D275" s="71"/>
      <c r="E275" s="71"/>
      <c r="F275" s="71"/>
      <c r="G275" s="76"/>
      <c r="H275" s="71"/>
      <c r="I275" s="71"/>
      <c r="J275" s="71"/>
      <c r="K275" s="76"/>
    </row>
    <row r="276" spans="1:11" ht="12.75" customHeight="1" x14ac:dyDescent="0.25">
      <c r="A276" s="76"/>
      <c r="B276" s="76"/>
      <c r="C276" s="71"/>
      <c r="D276" s="71"/>
      <c r="E276" s="71"/>
      <c r="F276" s="71"/>
      <c r="G276" s="76"/>
      <c r="H276" s="71"/>
      <c r="I276" s="71"/>
      <c r="J276" s="71"/>
      <c r="K276" s="76"/>
    </row>
    <row r="277" spans="1:11" ht="12.75" customHeight="1" x14ac:dyDescent="0.25">
      <c r="A277" s="76"/>
      <c r="B277" s="76"/>
      <c r="C277" s="71"/>
      <c r="D277" s="71"/>
      <c r="E277" s="71"/>
      <c r="F277" s="71"/>
      <c r="G277" s="76"/>
      <c r="H277" s="71"/>
      <c r="I277" s="71"/>
      <c r="J277" s="71"/>
      <c r="K277" s="76"/>
    </row>
    <row r="278" spans="1:11" ht="12.75" customHeight="1" x14ac:dyDescent="0.25">
      <c r="A278" s="76"/>
      <c r="B278" s="76"/>
      <c r="C278" s="71"/>
      <c r="D278" s="71"/>
      <c r="E278" s="71"/>
      <c r="F278" s="71"/>
      <c r="G278" s="76"/>
      <c r="H278" s="71"/>
      <c r="I278" s="71"/>
      <c r="J278" s="71"/>
      <c r="K278" s="76"/>
    </row>
    <row r="279" spans="1:11" ht="12.75" customHeight="1" x14ac:dyDescent="0.25">
      <c r="A279" s="76"/>
      <c r="B279" s="76"/>
      <c r="C279" s="71"/>
      <c r="D279" s="71"/>
      <c r="E279" s="71"/>
      <c r="F279" s="71"/>
      <c r="G279" s="76"/>
      <c r="H279" s="71"/>
      <c r="I279" s="71"/>
      <c r="J279" s="71"/>
      <c r="K279" s="76"/>
    </row>
    <row r="280" spans="1:11" ht="12.75" customHeight="1" x14ac:dyDescent="0.25">
      <c r="A280" s="76"/>
      <c r="B280" s="76"/>
      <c r="C280" s="71"/>
      <c r="D280" s="71"/>
      <c r="E280" s="71"/>
      <c r="F280" s="71"/>
      <c r="G280" s="76"/>
      <c r="H280" s="71"/>
      <c r="I280" s="71"/>
      <c r="J280" s="71"/>
      <c r="K280" s="76"/>
    </row>
    <row r="281" spans="1:11" ht="12.75" customHeight="1" x14ac:dyDescent="0.25">
      <c r="A281" s="76"/>
      <c r="B281" s="76"/>
      <c r="C281" s="71"/>
      <c r="D281" s="71"/>
      <c r="E281" s="71"/>
      <c r="F281" s="71"/>
      <c r="G281" s="76"/>
      <c r="H281" s="71"/>
      <c r="I281" s="71"/>
      <c r="J281" s="71"/>
      <c r="K281" s="76"/>
    </row>
    <row r="282" spans="1:11" ht="12.75" customHeight="1" x14ac:dyDescent="0.25">
      <c r="A282" s="76"/>
      <c r="B282" s="76"/>
      <c r="C282" s="71"/>
      <c r="D282" s="71"/>
      <c r="E282" s="71"/>
      <c r="F282" s="71"/>
      <c r="G282" s="76"/>
      <c r="H282" s="71"/>
      <c r="I282" s="71"/>
      <c r="J282" s="71"/>
      <c r="K282" s="76"/>
    </row>
    <row r="283" spans="1:11" ht="12.75" customHeight="1" x14ac:dyDescent="0.25">
      <c r="A283" s="76"/>
      <c r="B283" s="76"/>
      <c r="C283" s="71"/>
      <c r="D283" s="71"/>
      <c r="E283" s="71"/>
      <c r="F283" s="71"/>
      <c r="G283" s="76"/>
      <c r="H283" s="71"/>
      <c r="I283" s="71"/>
      <c r="J283" s="71"/>
      <c r="K283" s="76"/>
    </row>
    <row r="284" spans="1:11" ht="12.75" customHeight="1" x14ac:dyDescent="0.25">
      <c r="A284" s="76"/>
      <c r="B284" s="76"/>
      <c r="C284" s="71"/>
      <c r="D284" s="71"/>
      <c r="E284" s="71"/>
      <c r="F284" s="71"/>
      <c r="G284" s="76"/>
      <c r="H284" s="71"/>
      <c r="I284" s="71"/>
      <c r="J284" s="71"/>
      <c r="K284" s="76"/>
    </row>
    <row r="285" spans="1:11" ht="12.75" customHeight="1" x14ac:dyDescent="0.25">
      <c r="A285" s="76"/>
      <c r="B285" s="76"/>
      <c r="C285" s="71"/>
      <c r="D285" s="71"/>
      <c r="E285" s="71"/>
      <c r="F285" s="71"/>
      <c r="G285" s="76"/>
      <c r="H285" s="71"/>
      <c r="I285" s="71"/>
      <c r="J285" s="71"/>
      <c r="K285" s="76"/>
    </row>
    <row r="286" spans="1:11" ht="12.75" customHeight="1" x14ac:dyDescent="0.25">
      <c r="A286" s="76"/>
      <c r="B286" s="76"/>
      <c r="C286" s="71"/>
      <c r="D286" s="71"/>
      <c r="E286" s="71"/>
      <c r="F286" s="71"/>
      <c r="G286" s="76"/>
      <c r="H286" s="71"/>
      <c r="I286" s="71"/>
      <c r="J286" s="71"/>
      <c r="K286" s="76"/>
    </row>
    <row r="287" spans="1:11" ht="12.75" customHeight="1" x14ac:dyDescent="0.25">
      <c r="A287" s="76"/>
      <c r="B287" s="76"/>
      <c r="C287" s="71"/>
      <c r="D287" s="71"/>
      <c r="E287" s="71"/>
      <c r="F287" s="71"/>
      <c r="G287" s="76"/>
      <c r="H287" s="71"/>
      <c r="I287" s="71"/>
      <c r="J287" s="71"/>
      <c r="K287" s="76"/>
    </row>
    <row r="288" spans="1:11" ht="12.75" customHeight="1" x14ac:dyDescent="0.25">
      <c r="A288" s="76"/>
      <c r="B288" s="76"/>
      <c r="C288" s="71"/>
      <c r="D288" s="71"/>
      <c r="E288" s="71"/>
      <c r="F288" s="71"/>
      <c r="G288" s="76"/>
      <c r="H288" s="71"/>
      <c r="I288" s="71"/>
      <c r="J288" s="71"/>
      <c r="K288" s="76"/>
    </row>
    <row r="289" spans="1:11" ht="12.75" customHeight="1" x14ac:dyDescent="0.25">
      <c r="A289" s="76"/>
      <c r="B289" s="76"/>
      <c r="C289" s="71"/>
      <c r="D289" s="71"/>
      <c r="E289" s="71"/>
      <c r="F289" s="71"/>
      <c r="G289" s="76"/>
      <c r="H289" s="71"/>
      <c r="I289" s="71"/>
      <c r="J289" s="71"/>
      <c r="K289" s="76"/>
    </row>
    <row r="290" spans="1:11" ht="12.75" customHeight="1" x14ac:dyDescent="0.25">
      <c r="A290" s="76"/>
      <c r="B290" s="76"/>
      <c r="C290" s="71"/>
      <c r="D290" s="71"/>
      <c r="E290" s="71"/>
      <c r="F290" s="71"/>
      <c r="G290" s="76"/>
      <c r="H290" s="71"/>
      <c r="I290" s="71"/>
      <c r="J290" s="71"/>
      <c r="K290" s="76"/>
    </row>
    <row r="291" spans="1:11" ht="12.75" customHeight="1" x14ac:dyDescent="0.25">
      <c r="A291" s="76"/>
      <c r="B291" s="76"/>
      <c r="C291" s="71"/>
      <c r="D291" s="71"/>
      <c r="E291" s="71"/>
      <c r="F291" s="71"/>
      <c r="G291" s="76"/>
      <c r="H291" s="71"/>
      <c r="I291" s="71"/>
      <c r="J291" s="71"/>
      <c r="K291" s="76"/>
    </row>
    <row r="292" spans="1:11" ht="12.75" customHeight="1" x14ac:dyDescent="0.25">
      <c r="A292" s="76"/>
      <c r="B292" s="76"/>
      <c r="C292" s="71"/>
      <c r="D292" s="71"/>
      <c r="E292" s="71"/>
      <c r="F292" s="71"/>
      <c r="G292" s="76"/>
      <c r="H292" s="71"/>
      <c r="I292" s="71"/>
      <c r="J292" s="71"/>
      <c r="K292" s="76"/>
    </row>
    <row r="293" spans="1:11" ht="12.75" customHeight="1" x14ac:dyDescent="0.25">
      <c r="A293" s="76"/>
      <c r="B293" s="76"/>
      <c r="C293" s="71"/>
      <c r="D293" s="71"/>
      <c r="E293" s="71"/>
      <c r="F293" s="71"/>
      <c r="G293" s="76"/>
      <c r="H293" s="71"/>
      <c r="I293" s="71"/>
      <c r="J293" s="71"/>
      <c r="K293" s="76"/>
    </row>
    <row r="294" spans="1:11" ht="12.75" customHeight="1" x14ac:dyDescent="0.25">
      <c r="A294" s="76"/>
      <c r="B294" s="76"/>
      <c r="C294" s="71"/>
      <c r="D294" s="71"/>
      <c r="E294" s="71"/>
      <c r="F294" s="71"/>
      <c r="G294" s="76"/>
      <c r="H294" s="71"/>
      <c r="I294" s="71"/>
      <c r="J294" s="71"/>
      <c r="K294" s="76"/>
    </row>
    <row r="295" spans="1:11" ht="12.75" customHeight="1" x14ac:dyDescent="0.25">
      <c r="A295" s="76"/>
      <c r="B295" s="76"/>
      <c r="C295" s="71"/>
      <c r="D295" s="71"/>
      <c r="E295" s="71"/>
      <c r="F295" s="71"/>
      <c r="G295" s="76"/>
      <c r="H295" s="71"/>
      <c r="I295" s="71"/>
      <c r="J295" s="71"/>
      <c r="K295" s="76"/>
    </row>
    <row r="296" spans="1:11" ht="12.75" customHeight="1" x14ac:dyDescent="0.25">
      <c r="A296" s="76"/>
      <c r="B296" s="76"/>
      <c r="C296" s="71"/>
      <c r="D296" s="71"/>
      <c r="E296" s="71"/>
      <c r="F296" s="71"/>
      <c r="G296" s="76"/>
      <c r="H296" s="71"/>
      <c r="I296" s="71"/>
      <c r="J296" s="71"/>
      <c r="K296" s="76"/>
    </row>
    <row r="297" spans="1:11" ht="12.75" customHeight="1" x14ac:dyDescent="0.25">
      <c r="A297" s="76"/>
      <c r="B297" s="76"/>
      <c r="C297" s="71"/>
      <c r="D297" s="71"/>
      <c r="E297" s="71"/>
      <c r="F297" s="71"/>
      <c r="G297" s="76"/>
      <c r="H297" s="71"/>
      <c r="I297" s="71"/>
      <c r="J297" s="71"/>
      <c r="K297" s="76"/>
    </row>
    <row r="298" spans="1:11" ht="12.75" customHeight="1" x14ac:dyDescent="0.25">
      <c r="A298" s="76"/>
      <c r="B298" s="76"/>
      <c r="C298" s="71"/>
      <c r="D298" s="71"/>
      <c r="E298" s="71"/>
      <c r="F298" s="71"/>
      <c r="G298" s="76"/>
      <c r="H298" s="71"/>
      <c r="I298" s="71"/>
      <c r="J298" s="71"/>
      <c r="K298" s="76"/>
    </row>
    <row r="299" spans="1:11" ht="12.75" customHeight="1" x14ac:dyDescent="0.25">
      <c r="A299" s="76"/>
      <c r="B299" s="76"/>
      <c r="C299" s="71"/>
      <c r="D299" s="71"/>
      <c r="E299" s="71"/>
      <c r="F299" s="71"/>
      <c r="G299" s="76"/>
      <c r="H299" s="71"/>
      <c r="I299" s="71"/>
      <c r="J299" s="71"/>
      <c r="K299" s="76"/>
    </row>
    <row r="300" spans="1:11" ht="12.75" customHeight="1" x14ac:dyDescent="0.25">
      <c r="A300" s="76"/>
      <c r="B300" s="76"/>
      <c r="C300" s="71"/>
      <c r="D300" s="71"/>
      <c r="E300" s="71"/>
      <c r="F300" s="71"/>
      <c r="G300" s="76"/>
      <c r="H300" s="71"/>
      <c r="I300" s="71"/>
      <c r="J300" s="71"/>
      <c r="K300" s="76"/>
    </row>
    <row r="301" spans="1:11" ht="12.75" customHeight="1" x14ac:dyDescent="0.25">
      <c r="A301" s="76"/>
      <c r="B301" s="76"/>
      <c r="C301" s="71"/>
      <c r="D301" s="71"/>
      <c r="E301" s="71"/>
      <c r="F301" s="71"/>
      <c r="G301" s="76"/>
      <c r="H301" s="71"/>
      <c r="I301" s="71"/>
      <c r="J301" s="71"/>
      <c r="K301" s="76"/>
    </row>
    <row r="302" spans="1:11" ht="12.75" customHeight="1" x14ac:dyDescent="0.25">
      <c r="A302" s="76"/>
      <c r="B302" s="76"/>
      <c r="C302" s="71"/>
      <c r="D302" s="71"/>
      <c r="E302" s="71"/>
      <c r="F302" s="71"/>
      <c r="G302" s="76"/>
      <c r="H302" s="71"/>
      <c r="I302" s="71"/>
      <c r="J302" s="71"/>
      <c r="K302" s="76"/>
    </row>
    <row r="303" spans="1:11" ht="12.75" customHeight="1" x14ac:dyDescent="0.25">
      <c r="A303" s="76"/>
      <c r="B303" s="76"/>
      <c r="C303" s="71"/>
      <c r="D303" s="71"/>
      <c r="E303" s="71"/>
      <c r="F303" s="71"/>
      <c r="G303" s="76"/>
      <c r="H303" s="71"/>
      <c r="I303" s="71"/>
      <c r="J303" s="71"/>
      <c r="K303" s="76"/>
    </row>
    <row r="304" spans="1:11" ht="12.75" customHeight="1" x14ac:dyDescent="0.25">
      <c r="A304" s="76"/>
      <c r="B304" s="76"/>
      <c r="C304" s="71"/>
      <c r="D304" s="71"/>
      <c r="E304" s="71"/>
      <c r="F304" s="71"/>
      <c r="G304" s="76"/>
      <c r="H304" s="71"/>
      <c r="I304" s="71"/>
      <c r="J304" s="71"/>
      <c r="K304" s="76"/>
    </row>
    <row r="305" spans="1:11" ht="12.75" customHeight="1" x14ac:dyDescent="0.25">
      <c r="A305" s="76"/>
      <c r="B305" s="76"/>
      <c r="C305" s="71"/>
      <c r="D305" s="71"/>
      <c r="E305" s="71"/>
      <c r="F305" s="71"/>
      <c r="G305" s="76"/>
      <c r="H305" s="71"/>
      <c r="I305" s="71"/>
      <c r="J305" s="71"/>
      <c r="K305" s="76"/>
    </row>
    <row r="306" spans="1:11" ht="12.75" customHeight="1" x14ac:dyDescent="0.25">
      <c r="A306" s="76"/>
      <c r="B306" s="76"/>
      <c r="C306" s="71"/>
      <c r="D306" s="71"/>
      <c r="E306" s="71"/>
      <c r="F306" s="71"/>
      <c r="G306" s="76"/>
      <c r="H306" s="71"/>
      <c r="I306" s="71"/>
      <c r="J306" s="71"/>
      <c r="K306" s="76"/>
    </row>
    <row r="307" spans="1:11" ht="12.75" customHeight="1" x14ac:dyDescent="0.25">
      <c r="A307" s="76"/>
      <c r="B307" s="76"/>
      <c r="C307" s="71"/>
      <c r="D307" s="71"/>
      <c r="E307" s="71"/>
      <c r="F307" s="71"/>
      <c r="G307" s="76"/>
      <c r="H307" s="71"/>
      <c r="I307" s="71"/>
      <c r="J307" s="71"/>
      <c r="K307" s="76"/>
    </row>
    <row r="308" spans="1:11" ht="12.75" customHeight="1" x14ac:dyDescent="0.25">
      <c r="A308" s="76"/>
      <c r="B308" s="76"/>
      <c r="C308" s="71"/>
      <c r="D308" s="71"/>
      <c r="E308" s="71"/>
      <c r="F308" s="71"/>
      <c r="G308" s="76"/>
      <c r="H308" s="71"/>
      <c r="I308" s="71"/>
      <c r="J308" s="71"/>
      <c r="K308" s="76"/>
    </row>
    <row r="309" spans="1:11" ht="12.75" customHeight="1" x14ac:dyDescent="0.25">
      <c r="A309" s="76"/>
      <c r="B309" s="76"/>
      <c r="C309" s="71"/>
      <c r="D309" s="71"/>
      <c r="E309" s="71"/>
      <c r="F309" s="71"/>
      <c r="G309" s="76"/>
      <c r="H309" s="71"/>
      <c r="I309" s="71"/>
      <c r="J309" s="71"/>
      <c r="K309" s="76"/>
    </row>
    <row r="310" spans="1:11" ht="12.75" customHeight="1" x14ac:dyDescent="0.25">
      <c r="A310" s="76"/>
      <c r="B310" s="76"/>
      <c r="C310" s="71"/>
      <c r="D310" s="71"/>
      <c r="E310" s="71"/>
      <c r="F310" s="71"/>
      <c r="G310" s="76"/>
      <c r="H310" s="71"/>
      <c r="I310" s="71"/>
      <c r="J310" s="71"/>
      <c r="K310" s="76"/>
    </row>
    <row r="311" spans="1:11" ht="12.75" customHeight="1" x14ac:dyDescent="0.25">
      <c r="A311" s="76"/>
      <c r="B311" s="76"/>
      <c r="C311" s="71"/>
      <c r="D311" s="71"/>
      <c r="E311" s="71"/>
      <c r="F311" s="71"/>
      <c r="G311" s="76"/>
      <c r="H311" s="71"/>
      <c r="I311" s="71"/>
      <c r="J311" s="71"/>
      <c r="K311" s="76"/>
    </row>
    <row r="312" spans="1:11" ht="12.75" customHeight="1" x14ac:dyDescent="0.25">
      <c r="A312" s="76"/>
      <c r="B312" s="76"/>
      <c r="C312" s="71"/>
      <c r="D312" s="71"/>
      <c r="E312" s="71"/>
      <c r="F312" s="71"/>
      <c r="G312" s="76"/>
      <c r="H312" s="71"/>
      <c r="I312" s="71"/>
      <c r="J312" s="71"/>
      <c r="K312" s="76"/>
    </row>
    <row r="313" spans="1:11" ht="12.75" customHeight="1" x14ac:dyDescent="0.25">
      <c r="A313" s="76"/>
      <c r="B313" s="76"/>
      <c r="C313" s="71"/>
      <c r="D313" s="71"/>
      <c r="E313" s="71"/>
      <c r="F313" s="71"/>
      <c r="G313" s="76"/>
      <c r="H313" s="71"/>
      <c r="I313" s="71"/>
      <c r="J313" s="71"/>
      <c r="K313" s="76"/>
    </row>
    <row r="314" spans="1:11" ht="12.75" customHeight="1" x14ac:dyDescent="0.25">
      <c r="A314" s="76"/>
      <c r="B314" s="76"/>
      <c r="C314" s="71"/>
      <c r="D314" s="71"/>
      <c r="E314" s="71"/>
      <c r="F314" s="71"/>
      <c r="G314" s="76"/>
      <c r="H314" s="71"/>
      <c r="I314" s="71"/>
      <c r="J314" s="71"/>
      <c r="K314" s="76"/>
    </row>
    <row r="315" spans="1:11" ht="12.75" customHeight="1" x14ac:dyDescent="0.25">
      <c r="A315" s="76"/>
      <c r="B315" s="76"/>
      <c r="C315" s="71"/>
      <c r="D315" s="71"/>
      <c r="E315" s="71"/>
      <c r="F315" s="71"/>
      <c r="G315" s="76"/>
      <c r="H315" s="71"/>
      <c r="I315" s="71"/>
      <c r="J315" s="71"/>
      <c r="K315" s="76"/>
    </row>
    <row r="316" spans="1:11" ht="12.75" customHeight="1" x14ac:dyDescent="0.25">
      <c r="A316" s="76"/>
      <c r="B316" s="76"/>
      <c r="C316" s="71"/>
      <c r="D316" s="71"/>
      <c r="E316" s="71"/>
      <c r="F316" s="71"/>
      <c r="G316" s="76"/>
      <c r="H316" s="71"/>
      <c r="I316" s="71"/>
      <c r="J316" s="71"/>
      <c r="K316" s="76"/>
    </row>
    <row r="317" spans="1:11" ht="12.75" customHeight="1" x14ac:dyDescent="0.25">
      <c r="A317" s="76"/>
      <c r="B317" s="76"/>
      <c r="C317" s="71"/>
      <c r="D317" s="71"/>
      <c r="E317" s="71"/>
      <c r="F317" s="71"/>
      <c r="G317" s="76"/>
      <c r="H317" s="71"/>
      <c r="I317" s="71"/>
      <c r="J317" s="71"/>
      <c r="K317" s="76"/>
    </row>
    <row r="318" spans="1:11" ht="12.75" customHeight="1" x14ac:dyDescent="0.25">
      <c r="A318" s="76"/>
      <c r="B318" s="76"/>
      <c r="C318" s="71"/>
      <c r="D318" s="71"/>
      <c r="E318" s="71"/>
      <c r="F318" s="71"/>
      <c r="G318" s="76"/>
      <c r="H318" s="71"/>
      <c r="I318" s="71"/>
      <c r="J318" s="71"/>
      <c r="K318" s="76"/>
    </row>
    <row r="319" spans="1:11" ht="12.75" customHeight="1" x14ac:dyDescent="0.25">
      <c r="A319" s="76"/>
      <c r="B319" s="76"/>
      <c r="C319" s="71"/>
      <c r="D319" s="71"/>
      <c r="E319" s="71"/>
      <c r="F319" s="71"/>
      <c r="G319" s="76"/>
      <c r="H319" s="71"/>
      <c r="I319" s="71"/>
      <c r="J319" s="71"/>
      <c r="K319" s="76"/>
    </row>
    <row r="320" spans="1:11" ht="12.75" customHeight="1" x14ac:dyDescent="0.25">
      <c r="A320" s="76"/>
      <c r="B320" s="76"/>
      <c r="C320" s="71"/>
      <c r="D320" s="71"/>
      <c r="E320" s="71"/>
      <c r="F320" s="71"/>
      <c r="G320" s="76"/>
      <c r="H320" s="71"/>
      <c r="I320" s="71"/>
      <c r="J320" s="71"/>
      <c r="K320" s="76"/>
    </row>
    <row r="321" spans="1:11" ht="12.75" customHeight="1" x14ac:dyDescent="0.25">
      <c r="A321" s="76"/>
      <c r="B321" s="76"/>
      <c r="C321" s="71"/>
      <c r="D321" s="71"/>
      <c r="E321" s="71"/>
      <c r="F321" s="71"/>
      <c r="G321" s="76"/>
      <c r="H321" s="71"/>
      <c r="I321" s="71"/>
      <c r="J321" s="71"/>
      <c r="K321" s="76"/>
    </row>
    <row r="322" spans="1:11" ht="12.75" customHeight="1" x14ac:dyDescent="0.25">
      <c r="A322" s="76"/>
      <c r="B322" s="76"/>
      <c r="C322" s="71"/>
      <c r="D322" s="71"/>
      <c r="E322" s="71"/>
      <c r="F322" s="71"/>
      <c r="G322" s="76"/>
      <c r="H322" s="71"/>
      <c r="I322" s="71"/>
      <c r="J322" s="71"/>
      <c r="K322" s="76"/>
    </row>
    <row r="323" spans="1:11" ht="12.75" customHeight="1" x14ac:dyDescent="0.25">
      <c r="A323" s="76"/>
      <c r="B323" s="76"/>
      <c r="C323" s="71"/>
      <c r="D323" s="71"/>
      <c r="E323" s="71"/>
      <c r="F323" s="71"/>
      <c r="G323" s="76"/>
      <c r="H323" s="71"/>
      <c r="I323" s="71"/>
      <c r="J323" s="71"/>
      <c r="K323" s="76"/>
    </row>
    <row r="324" spans="1:11" ht="12.75" customHeight="1" x14ac:dyDescent="0.25">
      <c r="A324" s="76"/>
      <c r="B324" s="76"/>
      <c r="C324" s="71"/>
      <c r="D324" s="71"/>
      <c r="E324" s="71"/>
      <c r="F324" s="71"/>
      <c r="G324" s="76"/>
      <c r="H324" s="71"/>
      <c r="I324" s="71"/>
      <c r="J324" s="71"/>
      <c r="K324" s="76"/>
    </row>
    <row r="325" spans="1:11" ht="12.75" customHeight="1" x14ac:dyDescent="0.25">
      <c r="A325" s="76"/>
      <c r="B325" s="76"/>
      <c r="C325" s="71"/>
      <c r="D325" s="71"/>
      <c r="E325" s="71"/>
      <c r="F325" s="71"/>
      <c r="G325" s="76"/>
      <c r="H325" s="71"/>
      <c r="I325" s="71"/>
      <c r="J325" s="71"/>
      <c r="K325" s="76"/>
    </row>
    <row r="326" spans="1:11" ht="12.75" customHeight="1" x14ac:dyDescent="0.25">
      <c r="A326" s="76"/>
      <c r="B326" s="76"/>
      <c r="C326" s="71"/>
      <c r="D326" s="71"/>
      <c r="E326" s="71"/>
      <c r="F326" s="71"/>
      <c r="G326" s="76"/>
      <c r="H326" s="71"/>
      <c r="I326" s="71"/>
      <c r="J326" s="71"/>
      <c r="K326" s="76"/>
    </row>
    <row r="327" spans="1:11" ht="12.75" customHeight="1" x14ac:dyDescent="0.25">
      <c r="A327" s="76"/>
      <c r="B327" s="76"/>
      <c r="C327" s="71"/>
      <c r="D327" s="71"/>
      <c r="E327" s="71"/>
      <c r="F327" s="71"/>
      <c r="G327" s="76"/>
      <c r="H327" s="71"/>
      <c r="I327" s="71"/>
      <c r="J327" s="71"/>
      <c r="K327" s="76"/>
    </row>
    <row r="328" spans="1:11" ht="12.75" customHeight="1" x14ac:dyDescent="0.25">
      <c r="A328" s="76"/>
      <c r="B328" s="76"/>
      <c r="C328" s="71"/>
      <c r="D328" s="71"/>
      <c r="E328" s="71"/>
      <c r="F328" s="71"/>
      <c r="G328" s="76"/>
      <c r="H328" s="71"/>
      <c r="I328" s="71"/>
      <c r="J328" s="71"/>
      <c r="K328" s="76"/>
    </row>
    <row r="329" spans="1:11" ht="12.75" customHeight="1" x14ac:dyDescent="0.25">
      <c r="A329" s="76"/>
      <c r="B329" s="76"/>
      <c r="C329" s="71"/>
      <c r="D329" s="71"/>
      <c r="E329" s="71"/>
      <c r="F329" s="71"/>
      <c r="G329" s="76"/>
      <c r="H329" s="71"/>
      <c r="I329" s="71"/>
      <c r="J329" s="71"/>
      <c r="K329" s="76"/>
    </row>
    <row r="330" spans="1:11" ht="12.75" customHeight="1" x14ac:dyDescent="0.25">
      <c r="A330" s="76"/>
      <c r="B330" s="76"/>
      <c r="C330" s="71"/>
      <c r="D330" s="71"/>
      <c r="E330" s="71"/>
      <c r="F330" s="71"/>
      <c r="G330" s="76"/>
      <c r="H330" s="71"/>
      <c r="I330" s="71"/>
      <c r="J330" s="71"/>
      <c r="K330" s="76"/>
    </row>
    <row r="331" spans="1:11" ht="12.75" customHeight="1" x14ac:dyDescent="0.25">
      <c r="A331" s="76"/>
      <c r="B331" s="76"/>
      <c r="C331" s="71"/>
      <c r="D331" s="71"/>
      <c r="E331" s="71"/>
      <c r="F331" s="71"/>
      <c r="G331" s="76"/>
      <c r="H331" s="71"/>
      <c r="I331" s="71"/>
      <c r="J331" s="71"/>
      <c r="K331" s="76"/>
    </row>
    <row r="332" spans="1:11" ht="12.75" customHeight="1" x14ac:dyDescent="0.25">
      <c r="A332" s="76"/>
      <c r="B332" s="76"/>
      <c r="C332" s="71"/>
      <c r="D332" s="71"/>
      <c r="E332" s="71"/>
      <c r="F332" s="71"/>
      <c r="G332" s="76"/>
      <c r="H332" s="71"/>
      <c r="I332" s="71"/>
      <c r="J332" s="71"/>
      <c r="K332" s="76"/>
    </row>
    <row r="333" spans="1:11" ht="12.75" customHeight="1" x14ac:dyDescent="0.25">
      <c r="A333" s="76"/>
      <c r="B333" s="76"/>
      <c r="C333" s="71"/>
      <c r="D333" s="71"/>
      <c r="E333" s="71"/>
      <c r="F333" s="71"/>
      <c r="G333" s="76"/>
      <c r="H333" s="71"/>
      <c r="I333" s="71"/>
      <c r="J333" s="71"/>
      <c r="K333" s="76"/>
    </row>
    <row r="334" spans="1:11" ht="12.75" customHeight="1" x14ac:dyDescent="0.25">
      <c r="A334" s="76"/>
      <c r="B334" s="76"/>
      <c r="C334" s="71"/>
      <c r="D334" s="71"/>
      <c r="E334" s="71"/>
      <c r="F334" s="71"/>
      <c r="G334" s="76"/>
      <c r="H334" s="71"/>
      <c r="I334" s="71"/>
      <c r="J334" s="71"/>
      <c r="K334" s="76"/>
    </row>
    <row r="335" spans="1:11" ht="12.75" customHeight="1" x14ac:dyDescent="0.25">
      <c r="A335" s="76"/>
      <c r="B335" s="76"/>
      <c r="C335" s="71"/>
      <c r="D335" s="71"/>
      <c r="E335" s="71"/>
      <c r="F335" s="71"/>
      <c r="G335" s="76"/>
      <c r="H335" s="71"/>
      <c r="I335" s="71"/>
      <c r="J335" s="71"/>
      <c r="K335" s="76"/>
    </row>
    <row r="336" spans="1:11" ht="12.75" customHeight="1" x14ac:dyDescent="0.25">
      <c r="A336" s="76"/>
      <c r="B336" s="76"/>
      <c r="C336" s="71"/>
      <c r="D336" s="71"/>
      <c r="E336" s="71"/>
      <c r="F336" s="71"/>
      <c r="G336" s="76"/>
      <c r="H336" s="71"/>
      <c r="I336" s="71"/>
      <c r="J336" s="71"/>
      <c r="K336" s="76"/>
    </row>
    <row r="337" spans="1:11" ht="12.75" customHeight="1" x14ac:dyDescent="0.25">
      <c r="A337" s="76"/>
      <c r="B337" s="76"/>
      <c r="C337" s="71"/>
      <c r="D337" s="71"/>
      <c r="E337" s="71"/>
      <c r="F337" s="71"/>
      <c r="G337" s="76"/>
      <c r="H337" s="71"/>
      <c r="I337" s="71"/>
      <c r="J337" s="71"/>
      <c r="K337" s="76"/>
    </row>
    <row r="338" spans="1:11" ht="12.75" customHeight="1" x14ac:dyDescent="0.25">
      <c r="A338" s="76"/>
      <c r="B338" s="76"/>
      <c r="C338" s="71"/>
      <c r="D338" s="71"/>
      <c r="E338" s="71"/>
      <c r="F338" s="71"/>
      <c r="G338" s="76"/>
      <c r="H338" s="71"/>
      <c r="I338" s="71"/>
      <c r="J338" s="71"/>
      <c r="K338" s="76"/>
    </row>
    <row r="339" spans="1:11" ht="12.75" customHeight="1" x14ac:dyDescent="0.25">
      <c r="A339" s="76"/>
      <c r="B339" s="76"/>
      <c r="C339" s="71"/>
      <c r="D339" s="71"/>
      <c r="E339" s="71"/>
      <c r="F339" s="71"/>
      <c r="G339" s="76"/>
      <c r="H339" s="71"/>
      <c r="I339" s="71"/>
      <c r="J339" s="71"/>
      <c r="K339" s="76"/>
    </row>
    <row r="340" spans="1:11" ht="12.75" customHeight="1" x14ac:dyDescent="0.25">
      <c r="A340" s="76"/>
      <c r="B340" s="76"/>
      <c r="C340" s="71"/>
      <c r="D340" s="71"/>
      <c r="E340" s="71"/>
      <c r="F340" s="71"/>
      <c r="G340" s="76"/>
      <c r="H340" s="71"/>
      <c r="I340" s="71"/>
      <c r="J340" s="71"/>
      <c r="K340" s="76"/>
    </row>
    <row r="341" spans="1:11" ht="12.75" customHeight="1" x14ac:dyDescent="0.25">
      <c r="A341" s="76"/>
      <c r="B341" s="76"/>
      <c r="C341" s="71"/>
      <c r="D341" s="71"/>
      <c r="E341" s="71"/>
      <c r="F341" s="71"/>
      <c r="G341" s="76"/>
      <c r="H341" s="71"/>
      <c r="I341" s="71"/>
      <c r="J341" s="71"/>
      <c r="K341" s="76"/>
    </row>
    <row r="342" spans="1:11" ht="12.75" customHeight="1" x14ac:dyDescent="0.25">
      <c r="A342" s="76"/>
      <c r="B342" s="76"/>
      <c r="C342" s="71"/>
      <c r="D342" s="71"/>
      <c r="E342" s="71"/>
      <c r="F342" s="71"/>
      <c r="G342" s="76"/>
      <c r="H342" s="71"/>
      <c r="I342" s="71"/>
      <c r="J342" s="71"/>
      <c r="K342" s="76"/>
    </row>
    <row r="343" spans="1:11" ht="12.75" customHeight="1" x14ac:dyDescent="0.25">
      <c r="A343" s="76"/>
      <c r="B343" s="76"/>
      <c r="C343" s="71"/>
      <c r="D343" s="71"/>
      <c r="E343" s="71"/>
      <c r="F343" s="71"/>
      <c r="G343" s="76"/>
      <c r="H343" s="71"/>
      <c r="I343" s="71"/>
      <c r="J343" s="71"/>
      <c r="K343" s="76"/>
    </row>
    <row r="344" spans="1:11" ht="12.75" customHeight="1" x14ac:dyDescent="0.25">
      <c r="A344" s="76"/>
      <c r="B344" s="76"/>
      <c r="C344" s="71"/>
      <c r="D344" s="71"/>
      <c r="E344" s="71"/>
      <c r="F344" s="71"/>
      <c r="G344" s="76"/>
      <c r="H344" s="71"/>
      <c r="I344" s="71"/>
      <c r="J344" s="71"/>
      <c r="K344" s="76"/>
    </row>
    <row r="345" spans="1:11" ht="12.75" customHeight="1" x14ac:dyDescent="0.25">
      <c r="A345" s="76"/>
      <c r="B345" s="76"/>
      <c r="C345" s="71"/>
      <c r="D345" s="71"/>
      <c r="E345" s="71"/>
      <c r="F345" s="71"/>
      <c r="G345" s="76"/>
      <c r="H345" s="71"/>
      <c r="I345" s="71"/>
      <c r="J345" s="71"/>
      <c r="K345" s="76"/>
    </row>
    <row r="346" spans="1:11" ht="12.75" customHeight="1" x14ac:dyDescent="0.25">
      <c r="A346" s="76"/>
      <c r="B346" s="76"/>
      <c r="C346" s="71"/>
      <c r="D346" s="71"/>
      <c r="E346" s="71"/>
      <c r="F346" s="71"/>
      <c r="G346" s="76"/>
      <c r="H346" s="71"/>
      <c r="I346" s="71"/>
      <c r="J346" s="71"/>
      <c r="K346" s="76"/>
    </row>
    <row r="347" spans="1:11" ht="12.75" customHeight="1" x14ac:dyDescent="0.25">
      <c r="A347" s="76"/>
      <c r="B347" s="76"/>
      <c r="C347" s="71"/>
      <c r="D347" s="71"/>
      <c r="E347" s="71"/>
      <c r="F347" s="71"/>
      <c r="G347" s="76"/>
      <c r="H347" s="71"/>
      <c r="I347" s="71"/>
      <c r="J347" s="71"/>
      <c r="K347" s="76"/>
    </row>
    <row r="348" spans="1:11" ht="12.75" customHeight="1" x14ac:dyDescent="0.25">
      <c r="A348" s="76"/>
      <c r="B348" s="76"/>
      <c r="C348" s="71"/>
      <c r="D348" s="71"/>
      <c r="E348" s="71"/>
      <c r="F348" s="71"/>
      <c r="G348" s="76"/>
      <c r="H348" s="71"/>
      <c r="I348" s="71"/>
      <c r="J348" s="71"/>
      <c r="K348" s="76"/>
    </row>
    <row r="349" spans="1:11" ht="12.75" customHeight="1" x14ac:dyDescent="0.25">
      <c r="A349" s="76"/>
      <c r="B349" s="76"/>
      <c r="C349" s="71"/>
      <c r="D349" s="71"/>
      <c r="E349" s="71"/>
      <c r="F349" s="71"/>
      <c r="G349" s="76"/>
      <c r="H349" s="71"/>
      <c r="I349" s="71"/>
      <c r="J349" s="71"/>
      <c r="K349" s="76"/>
    </row>
    <row r="350" spans="1:11" ht="12.75" customHeight="1" x14ac:dyDescent="0.25">
      <c r="A350" s="76"/>
      <c r="B350" s="76"/>
      <c r="C350" s="71"/>
      <c r="D350" s="71"/>
      <c r="E350" s="71"/>
      <c r="F350" s="71"/>
      <c r="G350" s="76"/>
      <c r="H350" s="71"/>
      <c r="I350" s="71"/>
      <c r="J350" s="71"/>
      <c r="K350" s="76"/>
    </row>
    <row r="351" spans="1:11" ht="12.75" customHeight="1" x14ac:dyDescent="0.25">
      <c r="A351" s="76"/>
      <c r="B351" s="76"/>
      <c r="C351" s="71"/>
      <c r="D351" s="71"/>
      <c r="E351" s="71"/>
      <c r="F351" s="71"/>
      <c r="G351" s="76"/>
      <c r="H351" s="71"/>
      <c r="I351" s="71"/>
      <c r="J351" s="71"/>
      <c r="K351" s="76"/>
    </row>
    <row r="352" spans="1:11" ht="12.75" customHeight="1" x14ac:dyDescent="0.25">
      <c r="A352" s="76"/>
      <c r="B352" s="76"/>
      <c r="C352" s="71"/>
      <c r="D352" s="71"/>
      <c r="E352" s="71"/>
      <c r="F352" s="71"/>
      <c r="G352" s="76"/>
      <c r="H352" s="71"/>
      <c r="I352" s="71"/>
      <c r="J352" s="71"/>
      <c r="K352" s="76"/>
    </row>
    <row r="353" spans="1:11" ht="12.75" customHeight="1" x14ac:dyDescent="0.25">
      <c r="A353" s="76"/>
      <c r="B353" s="76"/>
      <c r="C353" s="71"/>
      <c r="D353" s="71"/>
      <c r="E353" s="71"/>
      <c r="F353" s="71"/>
      <c r="G353" s="76"/>
      <c r="H353" s="71"/>
      <c r="I353" s="71"/>
      <c r="J353" s="71"/>
      <c r="K353" s="76"/>
    </row>
    <row r="354" spans="1:11" ht="12.75" customHeight="1" x14ac:dyDescent="0.25">
      <c r="A354" s="76"/>
      <c r="B354" s="76"/>
      <c r="C354" s="71"/>
      <c r="D354" s="71"/>
      <c r="E354" s="71"/>
      <c r="F354" s="71"/>
      <c r="G354" s="76"/>
      <c r="H354" s="71"/>
      <c r="I354" s="71"/>
      <c r="J354" s="71"/>
      <c r="K354" s="76"/>
    </row>
    <row r="355" spans="1:11" ht="12.75" customHeight="1" x14ac:dyDescent="0.25">
      <c r="A355" s="76"/>
      <c r="B355" s="76"/>
      <c r="C355" s="71"/>
      <c r="D355" s="71"/>
      <c r="E355" s="71"/>
      <c r="F355" s="71"/>
      <c r="G355" s="76"/>
      <c r="H355" s="71"/>
      <c r="I355" s="71"/>
      <c r="J355" s="71"/>
      <c r="K355" s="76"/>
    </row>
    <row r="356" spans="1:11" ht="12.75" customHeight="1" x14ac:dyDescent="0.25">
      <c r="A356" s="76"/>
      <c r="B356" s="76"/>
      <c r="C356" s="71"/>
      <c r="D356" s="71"/>
      <c r="E356" s="71"/>
      <c r="F356" s="71"/>
      <c r="G356" s="76"/>
      <c r="H356" s="71"/>
      <c r="I356" s="71"/>
      <c r="J356" s="71"/>
      <c r="K356" s="76"/>
    </row>
    <row r="357" spans="1:11" ht="12.75" customHeight="1" x14ac:dyDescent="0.25">
      <c r="A357" s="76"/>
      <c r="B357" s="76"/>
      <c r="C357" s="71"/>
      <c r="D357" s="71"/>
      <c r="E357" s="71"/>
      <c r="F357" s="71"/>
      <c r="G357" s="76"/>
      <c r="H357" s="71"/>
      <c r="I357" s="71"/>
      <c r="J357" s="71"/>
      <c r="K357" s="76"/>
    </row>
    <row r="358" spans="1:11" ht="12.75" customHeight="1" x14ac:dyDescent="0.25">
      <c r="A358" s="76"/>
      <c r="B358" s="76"/>
      <c r="C358" s="71"/>
      <c r="D358" s="71"/>
      <c r="E358" s="71"/>
      <c r="F358" s="71"/>
      <c r="G358" s="76"/>
      <c r="H358" s="71"/>
      <c r="I358" s="71"/>
      <c r="J358" s="71"/>
      <c r="K358" s="76"/>
    </row>
    <row r="359" spans="1:11" ht="12.75" customHeight="1" x14ac:dyDescent="0.25">
      <c r="A359" s="76"/>
      <c r="B359" s="76"/>
      <c r="C359" s="71"/>
      <c r="D359" s="71"/>
      <c r="E359" s="71"/>
      <c r="F359" s="71"/>
      <c r="G359" s="76"/>
      <c r="H359" s="71"/>
      <c r="I359" s="71"/>
      <c r="J359" s="71"/>
      <c r="K359" s="76"/>
    </row>
    <row r="360" spans="1:11" ht="12.75" customHeight="1" x14ac:dyDescent="0.25">
      <c r="A360" s="76"/>
      <c r="B360" s="76"/>
      <c r="C360" s="71"/>
      <c r="D360" s="71"/>
      <c r="E360" s="71"/>
      <c r="F360" s="71"/>
      <c r="G360" s="76"/>
      <c r="H360" s="71"/>
      <c r="I360" s="71"/>
      <c r="J360" s="71"/>
      <c r="K360" s="76"/>
    </row>
    <row r="361" spans="1:11" ht="12.75" customHeight="1" x14ac:dyDescent="0.25">
      <c r="A361" s="76"/>
      <c r="B361" s="76"/>
      <c r="C361" s="71"/>
      <c r="D361" s="71"/>
      <c r="E361" s="71"/>
      <c r="F361" s="71"/>
      <c r="G361" s="76"/>
      <c r="H361" s="71"/>
      <c r="I361" s="71"/>
      <c r="J361" s="71"/>
      <c r="K361" s="76"/>
    </row>
    <row r="362" spans="1:11" ht="12.75" customHeight="1" x14ac:dyDescent="0.25">
      <c r="A362" s="76"/>
      <c r="B362" s="76"/>
      <c r="C362" s="71"/>
      <c r="D362" s="71"/>
      <c r="E362" s="71"/>
      <c r="F362" s="71"/>
      <c r="G362" s="76"/>
      <c r="H362" s="71"/>
      <c r="I362" s="71"/>
      <c r="J362" s="71"/>
      <c r="K362" s="76"/>
    </row>
    <row r="363" spans="1:11" ht="12.75" customHeight="1" x14ac:dyDescent="0.25">
      <c r="A363" s="76"/>
      <c r="B363" s="76"/>
      <c r="C363" s="71"/>
      <c r="D363" s="71"/>
      <c r="E363" s="71"/>
      <c r="F363" s="71"/>
      <c r="G363" s="76"/>
      <c r="H363" s="71"/>
      <c r="I363" s="71"/>
      <c r="J363" s="71"/>
      <c r="K363" s="76"/>
    </row>
    <row r="364" spans="1:11" ht="12.75" customHeight="1" x14ac:dyDescent="0.25">
      <c r="A364" s="76"/>
      <c r="B364" s="76"/>
      <c r="C364" s="71"/>
      <c r="D364" s="71"/>
      <c r="E364" s="71"/>
      <c r="F364" s="71"/>
      <c r="G364" s="76"/>
      <c r="H364" s="71"/>
      <c r="I364" s="71"/>
      <c r="J364" s="71"/>
      <c r="K364" s="76"/>
    </row>
    <row r="365" spans="1:11" ht="12.75" customHeight="1" x14ac:dyDescent="0.25">
      <c r="A365" s="76"/>
      <c r="B365" s="76"/>
      <c r="C365" s="71"/>
      <c r="D365" s="71"/>
      <c r="E365" s="71"/>
      <c r="F365" s="71"/>
      <c r="G365" s="76"/>
      <c r="H365" s="71"/>
      <c r="I365" s="71"/>
      <c r="J365" s="71"/>
      <c r="K365" s="76"/>
    </row>
    <row r="366" spans="1:11" ht="12.75" customHeight="1" x14ac:dyDescent="0.25">
      <c r="A366" s="76"/>
      <c r="B366" s="76"/>
      <c r="C366" s="71"/>
      <c r="D366" s="71"/>
      <c r="E366" s="71"/>
      <c r="F366" s="71"/>
      <c r="G366" s="76"/>
      <c r="H366" s="71"/>
      <c r="I366" s="71"/>
      <c r="J366" s="71"/>
      <c r="K366" s="76"/>
    </row>
    <row r="367" spans="1:11" ht="12.75" customHeight="1" x14ac:dyDescent="0.25">
      <c r="A367" s="76"/>
      <c r="B367" s="76"/>
      <c r="C367" s="71"/>
      <c r="D367" s="71"/>
      <c r="E367" s="71"/>
      <c r="F367" s="71"/>
      <c r="G367" s="76"/>
      <c r="H367" s="71"/>
      <c r="I367" s="71"/>
      <c r="J367" s="71"/>
      <c r="K367" s="76"/>
    </row>
    <row r="368" spans="1:11" ht="12.75" customHeight="1" x14ac:dyDescent="0.25">
      <c r="A368" s="76"/>
      <c r="B368" s="76"/>
      <c r="C368" s="71"/>
      <c r="D368" s="71"/>
      <c r="E368" s="71"/>
      <c r="F368" s="71"/>
      <c r="G368" s="76"/>
      <c r="H368" s="71"/>
      <c r="I368" s="71"/>
      <c r="J368" s="71"/>
      <c r="K368" s="76"/>
    </row>
    <row r="369" spans="1:11" ht="12.75" customHeight="1" x14ac:dyDescent="0.25">
      <c r="A369" s="76"/>
      <c r="B369" s="76"/>
      <c r="C369" s="71"/>
      <c r="D369" s="71"/>
      <c r="E369" s="71"/>
      <c r="F369" s="71"/>
      <c r="G369" s="76"/>
      <c r="H369" s="71"/>
      <c r="I369" s="71"/>
      <c r="J369" s="71"/>
      <c r="K369" s="76"/>
    </row>
    <row r="370" spans="1:11" ht="12.75" customHeight="1" x14ac:dyDescent="0.25">
      <c r="A370" s="76"/>
      <c r="B370" s="76"/>
      <c r="C370" s="71"/>
      <c r="D370" s="71"/>
      <c r="E370" s="71"/>
      <c r="F370" s="71"/>
      <c r="G370" s="76"/>
      <c r="H370" s="71"/>
      <c r="I370" s="71"/>
      <c r="J370" s="71"/>
      <c r="K370" s="76"/>
    </row>
    <row r="371" spans="1:11" ht="12.75" customHeight="1" x14ac:dyDescent="0.25">
      <c r="A371" s="76"/>
      <c r="B371" s="76"/>
      <c r="C371" s="71"/>
      <c r="D371" s="71"/>
      <c r="E371" s="71"/>
      <c r="F371" s="71"/>
      <c r="G371" s="76"/>
      <c r="H371" s="71"/>
      <c r="I371" s="71"/>
      <c r="J371" s="71"/>
      <c r="K371" s="76"/>
    </row>
    <row r="372" spans="1:11" ht="12.75" customHeight="1" x14ac:dyDescent="0.25">
      <c r="A372" s="76"/>
      <c r="B372" s="76"/>
      <c r="C372" s="71"/>
      <c r="D372" s="71"/>
      <c r="E372" s="71"/>
      <c r="F372" s="71"/>
      <c r="G372" s="76"/>
      <c r="H372" s="71"/>
      <c r="I372" s="71"/>
      <c r="J372" s="71"/>
      <c r="K372" s="76"/>
    </row>
    <row r="373" spans="1:11" ht="12.75" customHeight="1" x14ac:dyDescent="0.25">
      <c r="A373" s="76"/>
      <c r="B373" s="76"/>
      <c r="C373" s="71"/>
      <c r="D373" s="71"/>
      <c r="E373" s="71"/>
      <c r="F373" s="71"/>
      <c r="G373" s="76"/>
      <c r="H373" s="71"/>
      <c r="I373" s="71"/>
      <c r="J373" s="71"/>
      <c r="K373" s="76"/>
    </row>
    <row r="374" spans="1:11" ht="12.75" customHeight="1" x14ac:dyDescent="0.25">
      <c r="A374" s="76"/>
      <c r="B374" s="76"/>
      <c r="C374" s="71"/>
      <c r="D374" s="71"/>
      <c r="E374" s="71"/>
      <c r="F374" s="71"/>
      <c r="G374" s="76"/>
      <c r="H374" s="71"/>
      <c r="I374" s="71"/>
      <c r="J374" s="71"/>
      <c r="K374" s="76"/>
    </row>
    <row r="375" spans="1:11" ht="12.75" customHeight="1" x14ac:dyDescent="0.25">
      <c r="A375" s="76"/>
      <c r="B375" s="76"/>
      <c r="C375" s="71"/>
      <c r="D375" s="71"/>
      <c r="E375" s="71"/>
      <c r="F375" s="71"/>
      <c r="G375" s="76"/>
      <c r="H375" s="71"/>
      <c r="I375" s="71"/>
      <c r="J375" s="71"/>
      <c r="K375" s="76"/>
    </row>
    <row r="376" spans="1:11" ht="12.75" customHeight="1" x14ac:dyDescent="0.25">
      <c r="A376" s="76"/>
      <c r="B376" s="76"/>
      <c r="C376" s="71"/>
      <c r="D376" s="71"/>
      <c r="E376" s="71"/>
      <c r="F376" s="71"/>
      <c r="G376" s="76"/>
      <c r="H376" s="71"/>
      <c r="I376" s="71"/>
      <c r="J376" s="71"/>
      <c r="K376" s="76"/>
    </row>
    <row r="377" spans="1:11" ht="12.75" customHeight="1" x14ac:dyDescent="0.25">
      <c r="A377" s="76"/>
      <c r="B377" s="76"/>
      <c r="C377" s="71"/>
      <c r="D377" s="71"/>
      <c r="E377" s="71"/>
      <c r="F377" s="71"/>
      <c r="G377" s="76"/>
      <c r="H377" s="71"/>
      <c r="I377" s="71"/>
      <c r="J377" s="71"/>
      <c r="K377" s="76"/>
    </row>
    <row r="378" spans="1:11" ht="12.75" customHeight="1" x14ac:dyDescent="0.25">
      <c r="A378" s="76"/>
      <c r="B378" s="76"/>
      <c r="C378" s="71"/>
      <c r="D378" s="71"/>
      <c r="E378" s="71"/>
      <c r="F378" s="71"/>
      <c r="G378" s="76"/>
      <c r="H378" s="71"/>
      <c r="I378" s="71"/>
      <c r="J378" s="71"/>
      <c r="K378" s="76"/>
    </row>
    <row r="379" spans="1:11" ht="12.75" customHeight="1" x14ac:dyDescent="0.25">
      <c r="A379" s="76"/>
      <c r="B379" s="76"/>
      <c r="C379" s="71"/>
      <c r="D379" s="71"/>
      <c r="E379" s="71"/>
      <c r="F379" s="71"/>
      <c r="G379" s="76"/>
      <c r="H379" s="71"/>
      <c r="I379" s="71"/>
      <c r="J379" s="71"/>
      <c r="K379" s="76"/>
    </row>
    <row r="380" spans="1:11" ht="12.75" customHeight="1" x14ac:dyDescent="0.25">
      <c r="A380" s="76"/>
      <c r="B380" s="76"/>
      <c r="C380" s="71"/>
      <c r="D380" s="71"/>
      <c r="E380" s="71"/>
      <c r="F380" s="71"/>
      <c r="G380" s="76"/>
      <c r="H380" s="71"/>
      <c r="I380" s="71"/>
      <c r="J380" s="71"/>
      <c r="K380" s="76"/>
    </row>
    <row r="381" spans="1:11" ht="12.75" customHeight="1" x14ac:dyDescent="0.25">
      <c r="A381" s="76"/>
      <c r="B381" s="76"/>
      <c r="C381" s="71"/>
      <c r="D381" s="71"/>
      <c r="E381" s="71"/>
      <c r="F381" s="71"/>
      <c r="G381" s="76"/>
      <c r="H381" s="71"/>
      <c r="I381" s="71"/>
      <c r="J381" s="71"/>
      <c r="K381" s="76"/>
    </row>
    <row r="382" spans="1:11" ht="12.75" customHeight="1" x14ac:dyDescent="0.25">
      <c r="A382" s="76"/>
      <c r="B382" s="76"/>
      <c r="C382" s="71"/>
      <c r="D382" s="71"/>
      <c r="E382" s="71"/>
      <c r="F382" s="71"/>
      <c r="G382" s="76"/>
      <c r="H382" s="71"/>
      <c r="I382" s="71"/>
      <c r="J382" s="71"/>
      <c r="K382" s="76"/>
    </row>
    <row r="383" spans="1:11" ht="12.75" customHeight="1" x14ac:dyDescent="0.25">
      <c r="A383" s="76"/>
      <c r="B383" s="76"/>
      <c r="C383" s="71"/>
      <c r="D383" s="71"/>
      <c r="E383" s="71"/>
      <c r="F383" s="71"/>
      <c r="G383" s="76"/>
      <c r="H383" s="71"/>
      <c r="I383" s="71"/>
      <c r="J383" s="71"/>
      <c r="K383" s="76"/>
    </row>
    <row r="384" spans="1:11" ht="12.75" customHeight="1" x14ac:dyDescent="0.25">
      <c r="A384" s="76"/>
      <c r="B384" s="76"/>
      <c r="C384" s="71"/>
      <c r="D384" s="71"/>
      <c r="E384" s="71"/>
      <c r="F384" s="71"/>
      <c r="G384" s="76"/>
      <c r="H384" s="71"/>
      <c r="I384" s="71"/>
      <c r="J384" s="71"/>
      <c r="K384" s="76"/>
    </row>
    <row r="385" spans="1:11" ht="12.75" customHeight="1" x14ac:dyDescent="0.25">
      <c r="A385" s="76"/>
      <c r="B385" s="76"/>
      <c r="C385" s="71"/>
      <c r="D385" s="71"/>
      <c r="E385" s="71"/>
      <c r="F385" s="71"/>
      <c r="G385" s="76"/>
      <c r="H385" s="71"/>
      <c r="I385" s="71"/>
      <c r="J385" s="71"/>
      <c r="K385" s="76"/>
    </row>
    <row r="386" spans="1:11" ht="12.75" customHeight="1" x14ac:dyDescent="0.25">
      <c r="A386" s="76"/>
      <c r="B386" s="76"/>
      <c r="C386" s="71"/>
      <c r="D386" s="71"/>
      <c r="E386" s="71"/>
      <c r="F386" s="71"/>
      <c r="G386" s="76"/>
      <c r="H386" s="71"/>
      <c r="I386" s="71"/>
      <c r="J386" s="71"/>
      <c r="K386" s="76"/>
    </row>
    <row r="387" spans="1:11" ht="12.75" customHeight="1" x14ac:dyDescent="0.25">
      <c r="A387" s="76"/>
      <c r="B387" s="76"/>
      <c r="C387" s="71"/>
      <c r="D387" s="71"/>
      <c r="E387" s="71"/>
      <c r="F387" s="71"/>
      <c r="G387" s="76"/>
      <c r="H387" s="71"/>
      <c r="I387" s="71"/>
      <c r="J387" s="71"/>
      <c r="K387" s="76"/>
    </row>
    <row r="388" spans="1:11" ht="12.75" customHeight="1" x14ac:dyDescent="0.25">
      <c r="A388" s="76"/>
      <c r="B388" s="76"/>
      <c r="C388" s="71"/>
      <c r="D388" s="71"/>
      <c r="E388" s="71"/>
      <c r="F388" s="71"/>
      <c r="G388" s="76"/>
      <c r="H388" s="71"/>
      <c r="I388" s="71"/>
      <c r="J388" s="71"/>
      <c r="K388" s="76"/>
    </row>
    <row r="389" spans="1:11" ht="12.75" customHeight="1" x14ac:dyDescent="0.25">
      <c r="A389" s="76"/>
      <c r="B389" s="76"/>
      <c r="C389" s="71"/>
      <c r="D389" s="71"/>
      <c r="E389" s="71"/>
      <c r="F389" s="71"/>
      <c r="G389" s="76"/>
      <c r="H389" s="71"/>
      <c r="I389" s="71"/>
      <c r="J389" s="71"/>
      <c r="K389" s="76"/>
    </row>
    <row r="390" spans="1:11" ht="12.75" customHeight="1" x14ac:dyDescent="0.25">
      <c r="A390" s="76"/>
      <c r="B390" s="76"/>
      <c r="C390" s="71"/>
      <c r="D390" s="71"/>
      <c r="E390" s="71"/>
      <c r="F390" s="71"/>
      <c r="G390" s="76"/>
      <c r="H390" s="71"/>
      <c r="I390" s="71"/>
      <c r="J390" s="71"/>
      <c r="K390" s="76"/>
    </row>
    <row r="391" spans="1:11" ht="12.75" customHeight="1" x14ac:dyDescent="0.25">
      <c r="A391" s="76"/>
      <c r="B391" s="76"/>
      <c r="C391" s="71"/>
      <c r="D391" s="71"/>
      <c r="E391" s="71"/>
      <c r="F391" s="71"/>
      <c r="G391" s="76"/>
      <c r="H391" s="71"/>
      <c r="I391" s="71"/>
      <c r="J391" s="71"/>
      <c r="K391" s="76"/>
    </row>
    <row r="392" spans="1:11" ht="12.75" customHeight="1" x14ac:dyDescent="0.25">
      <c r="A392" s="76"/>
      <c r="B392" s="76"/>
      <c r="C392" s="71"/>
      <c r="D392" s="71"/>
      <c r="E392" s="71"/>
      <c r="F392" s="71"/>
      <c r="G392" s="76"/>
      <c r="H392" s="71"/>
      <c r="I392" s="71"/>
      <c r="J392" s="71"/>
      <c r="K392" s="76"/>
    </row>
    <row r="393" spans="1:11" ht="12.75" customHeight="1" x14ac:dyDescent="0.25">
      <c r="A393" s="76"/>
      <c r="B393" s="76"/>
      <c r="C393" s="71"/>
      <c r="D393" s="71"/>
      <c r="E393" s="71"/>
      <c r="F393" s="71"/>
      <c r="G393" s="76"/>
      <c r="H393" s="71"/>
      <c r="I393" s="71"/>
      <c r="J393" s="71"/>
      <c r="K393" s="76"/>
    </row>
    <row r="394" spans="1:11" ht="12.75" customHeight="1" x14ac:dyDescent="0.25">
      <c r="A394" s="76"/>
      <c r="B394" s="76"/>
      <c r="C394" s="71"/>
      <c r="D394" s="71"/>
      <c r="E394" s="71"/>
      <c r="F394" s="71"/>
      <c r="G394" s="76"/>
      <c r="H394" s="71"/>
      <c r="I394" s="71"/>
      <c r="J394" s="71"/>
      <c r="K394" s="76"/>
    </row>
    <row r="395" spans="1:11" ht="12.75" customHeight="1" x14ac:dyDescent="0.25">
      <c r="A395" s="76"/>
      <c r="B395" s="76"/>
      <c r="C395" s="71"/>
      <c r="D395" s="71"/>
      <c r="E395" s="71"/>
      <c r="F395" s="71"/>
      <c r="G395" s="76"/>
      <c r="H395" s="71"/>
      <c r="I395" s="71"/>
      <c r="J395" s="71"/>
      <c r="K395" s="76"/>
    </row>
    <row r="396" spans="1:11" ht="12.75" customHeight="1" x14ac:dyDescent="0.25">
      <c r="A396" s="76"/>
      <c r="B396" s="76"/>
      <c r="C396" s="71"/>
      <c r="D396" s="71"/>
      <c r="E396" s="71"/>
      <c r="F396" s="71"/>
      <c r="G396" s="76"/>
      <c r="H396" s="71"/>
      <c r="I396" s="71"/>
      <c r="J396" s="71"/>
      <c r="K396" s="76"/>
    </row>
    <row r="397" spans="1:11" ht="12.75" customHeight="1" x14ac:dyDescent="0.25">
      <c r="A397" s="76"/>
      <c r="B397" s="76"/>
      <c r="C397" s="71"/>
      <c r="D397" s="71"/>
      <c r="E397" s="71"/>
      <c r="F397" s="71"/>
      <c r="G397" s="76"/>
      <c r="H397" s="71"/>
      <c r="I397" s="71"/>
      <c r="J397" s="71"/>
      <c r="K397" s="76"/>
    </row>
    <row r="398" spans="1:11" ht="12.75" customHeight="1" x14ac:dyDescent="0.25">
      <c r="A398" s="76"/>
      <c r="B398" s="76"/>
      <c r="C398" s="71"/>
      <c r="D398" s="71"/>
      <c r="E398" s="71"/>
      <c r="F398" s="71"/>
      <c r="G398" s="76"/>
      <c r="H398" s="71"/>
      <c r="I398" s="71"/>
      <c r="J398" s="71"/>
      <c r="K398" s="76"/>
    </row>
    <row r="399" spans="1:11" ht="12.75" customHeight="1" x14ac:dyDescent="0.25">
      <c r="A399" s="76"/>
      <c r="B399" s="76"/>
      <c r="C399" s="71"/>
      <c r="D399" s="71"/>
      <c r="E399" s="71"/>
      <c r="F399" s="71"/>
      <c r="G399" s="76"/>
      <c r="H399" s="71"/>
      <c r="I399" s="71"/>
      <c r="J399" s="71"/>
      <c r="K399" s="76"/>
    </row>
    <row r="400" spans="1:11" ht="12.75" customHeight="1" x14ac:dyDescent="0.25">
      <c r="A400" s="76"/>
      <c r="B400" s="76"/>
      <c r="C400" s="71"/>
      <c r="D400" s="71"/>
      <c r="E400" s="71"/>
      <c r="F400" s="71"/>
      <c r="G400" s="76"/>
      <c r="H400" s="71"/>
      <c r="I400" s="71"/>
      <c r="J400" s="71"/>
      <c r="K400" s="76"/>
    </row>
    <row r="401" spans="1:11" ht="12.75" customHeight="1" x14ac:dyDescent="0.25">
      <c r="A401" s="76"/>
      <c r="B401" s="76"/>
      <c r="C401" s="71"/>
      <c r="D401" s="71"/>
      <c r="E401" s="71"/>
      <c r="F401" s="71"/>
      <c r="G401" s="76"/>
      <c r="H401" s="71"/>
      <c r="I401" s="71"/>
      <c r="J401" s="71"/>
      <c r="K401" s="76"/>
    </row>
    <row r="402" spans="1:11" ht="12.75" customHeight="1" x14ac:dyDescent="0.25">
      <c r="A402" s="76"/>
      <c r="B402" s="76"/>
      <c r="C402" s="71"/>
      <c r="D402" s="71"/>
      <c r="E402" s="71"/>
      <c r="F402" s="71"/>
      <c r="G402" s="76"/>
      <c r="H402" s="71"/>
      <c r="I402" s="71"/>
      <c r="J402" s="71"/>
      <c r="K402" s="76"/>
    </row>
    <row r="403" spans="1:11" ht="12.75" customHeight="1" x14ac:dyDescent="0.25">
      <c r="A403" s="76"/>
      <c r="B403" s="76"/>
      <c r="C403" s="71"/>
      <c r="D403" s="71"/>
      <c r="E403" s="71"/>
      <c r="F403" s="71"/>
      <c r="G403" s="76"/>
      <c r="H403" s="71"/>
      <c r="I403" s="71"/>
      <c r="J403" s="71"/>
      <c r="K403" s="76"/>
    </row>
    <row r="404" spans="1:11" ht="12.75" customHeight="1" x14ac:dyDescent="0.25">
      <c r="A404" s="76"/>
      <c r="B404" s="76"/>
      <c r="C404" s="71"/>
      <c r="D404" s="71"/>
      <c r="E404" s="71"/>
      <c r="F404" s="71"/>
      <c r="G404" s="76"/>
      <c r="H404" s="71"/>
      <c r="I404" s="71"/>
      <c r="J404" s="71"/>
      <c r="K404" s="76"/>
    </row>
    <row r="405" spans="1:11" ht="12.75" customHeight="1" x14ac:dyDescent="0.25">
      <c r="A405" s="76"/>
      <c r="B405" s="76"/>
      <c r="C405" s="71"/>
      <c r="D405" s="71"/>
      <c r="E405" s="71"/>
      <c r="F405" s="71"/>
      <c r="G405" s="76"/>
      <c r="H405" s="71"/>
      <c r="I405" s="71"/>
      <c r="J405" s="71"/>
      <c r="K405" s="76"/>
    </row>
    <row r="406" spans="1:11" ht="12.75" customHeight="1" x14ac:dyDescent="0.25">
      <c r="A406" s="76"/>
      <c r="B406" s="76"/>
      <c r="C406" s="71"/>
      <c r="D406" s="71"/>
      <c r="E406" s="71"/>
      <c r="F406" s="71"/>
      <c r="G406" s="76"/>
      <c r="H406" s="71"/>
      <c r="I406" s="71"/>
      <c r="J406" s="71"/>
      <c r="K406" s="76"/>
    </row>
    <row r="407" spans="1:11" ht="12.75" customHeight="1" x14ac:dyDescent="0.25">
      <c r="A407" s="76"/>
      <c r="B407" s="76"/>
      <c r="C407" s="71"/>
      <c r="D407" s="71"/>
      <c r="E407" s="71"/>
      <c r="F407" s="71"/>
      <c r="G407" s="76"/>
      <c r="H407" s="71"/>
      <c r="I407" s="71"/>
      <c r="J407" s="71"/>
      <c r="K407" s="76"/>
    </row>
    <row r="408" spans="1:11" ht="12.75" customHeight="1" x14ac:dyDescent="0.25">
      <c r="A408" s="76"/>
      <c r="B408" s="76"/>
      <c r="C408" s="71"/>
      <c r="D408" s="71"/>
      <c r="E408" s="71"/>
      <c r="F408" s="71"/>
      <c r="G408" s="76"/>
      <c r="H408" s="71"/>
      <c r="I408" s="71"/>
      <c r="J408" s="71"/>
      <c r="K408" s="76"/>
    </row>
    <row r="409" spans="1:11" ht="12.75" customHeight="1" x14ac:dyDescent="0.25">
      <c r="A409" s="76"/>
      <c r="B409" s="76"/>
      <c r="C409" s="71"/>
      <c r="D409" s="71"/>
      <c r="E409" s="71"/>
      <c r="F409" s="71"/>
      <c r="G409" s="76"/>
      <c r="H409" s="71"/>
      <c r="I409" s="71"/>
      <c r="J409" s="71"/>
      <c r="K409" s="76"/>
    </row>
    <row r="410" spans="1:11" ht="12.75" customHeight="1" x14ac:dyDescent="0.25">
      <c r="A410" s="76"/>
      <c r="B410" s="76"/>
      <c r="C410" s="71"/>
      <c r="D410" s="71"/>
      <c r="E410" s="71"/>
      <c r="F410" s="71"/>
      <c r="G410" s="76"/>
      <c r="H410" s="71"/>
      <c r="I410" s="71"/>
      <c r="J410" s="71"/>
      <c r="K410" s="76"/>
    </row>
    <row r="411" spans="1:11" ht="12.75" customHeight="1" x14ac:dyDescent="0.25">
      <c r="A411" s="76"/>
      <c r="B411" s="76"/>
      <c r="C411" s="71"/>
      <c r="D411" s="71"/>
      <c r="E411" s="71"/>
      <c r="F411" s="71"/>
      <c r="G411" s="76"/>
      <c r="H411" s="71"/>
      <c r="I411" s="71"/>
      <c r="J411" s="71"/>
      <c r="K411" s="76"/>
    </row>
    <row r="412" spans="1:11" ht="12.75" customHeight="1" x14ac:dyDescent="0.25">
      <c r="A412" s="76"/>
      <c r="B412" s="76"/>
      <c r="C412" s="71"/>
      <c r="D412" s="71"/>
      <c r="E412" s="71"/>
      <c r="F412" s="71"/>
      <c r="G412" s="76"/>
      <c r="H412" s="71"/>
      <c r="I412" s="71"/>
      <c r="J412" s="71"/>
      <c r="K412" s="76"/>
    </row>
    <row r="413" spans="1:11" ht="12.75" customHeight="1" x14ac:dyDescent="0.25">
      <c r="A413" s="76"/>
      <c r="B413" s="76"/>
      <c r="C413" s="71"/>
      <c r="D413" s="71"/>
      <c r="E413" s="71"/>
      <c r="F413" s="71"/>
      <c r="G413" s="76"/>
      <c r="H413" s="71"/>
      <c r="I413" s="71"/>
      <c r="J413" s="71"/>
      <c r="K413" s="76"/>
    </row>
    <row r="414" spans="1:11" ht="12.75" customHeight="1" x14ac:dyDescent="0.25">
      <c r="A414" s="76"/>
      <c r="B414" s="76"/>
      <c r="C414" s="71"/>
      <c r="D414" s="71"/>
      <c r="E414" s="71"/>
      <c r="F414" s="71"/>
      <c r="G414" s="76"/>
      <c r="H414" s="71"/>
      <c r="I414" s="71"/>
      <c r="J414" s="71"/>
      <c r="K414" s="76"/>
    </row>
    <row r="415" spans="1:11" ht="12.75" customHeight="1" x14ac:dyDescent="0.25">
      <c r="A415" s="76"/>
      <c r="B415" s="76"/>
      <c r="C415" s="71"/>
      <c r="D415" s="71"/>
      <c r="E415" s="71"/>
      <c r="F415" s="71"/>
      <c r="G415" s="76"/>
      <c r="H415" s="71"/>
      <c r="I415" s="71"/>
      <c r="J415" s="71"/>
      <c r="K415" s="76"/>
    </row>
    <row r="416" spans="1:11" ht="12.75" customHeight="1" x14ac:dyDescent="0.25">
      <c r="A416" s="76"/>
      <c r="B416" s="76"/>
      <c r="C416" s="71"/>
      <c r="D416" s="71"/>
      <c r="E416" s="71"/>
      <c r="F416" s="71"/>
      <c r="G416" s="76"/>
      <c r="H416" s="71"/>
      <c r="I416" s="71"/>
      <c r="J416" s="71"/>
      <c r="K416" s="76"/>
    </row>
    <row r="417" spans="1:11" ht="12.75" customHeight="1" x14ac:dyDescent="0.25">
      <c r="A417" s="76"/>
      <c r="B417" s="76"/>
      <c r="C417" s="71"/>
      <c r="D417" s="71"/>
      <c r="E417" s="71"/>
      <c r="F417" s="71"/>
      <c r="G417" s="76"/>
      <c r="H417" s="71"/>
      <c r="I417" s="71"/>
      <c r="J417" s="71"/>
      <c r="K417" s="76"/>
    </row>
    <row r="418" spans="1:11" ht="12.75" customHeight="1" x14ac:dyDescent="0.25">
      <c r="A418" s="76"/>
      <c r="B418" s="76"/>
      <c r="C418" s="71"/>
      <c r="D418" s="71"/>
      <c r="E418" s="71"/>
      <c r="F418" s="71"/>
      <c r="G418" s="76"/>
      <c r="H418" s="71"/>
      <c r="I418" s="71"/>
      <c r="J418" s="71"/>
      <c r="K418" s="76"/>
    </row>
    <row r="419" spans="1:11" ht="12.75" customHeight="1" x14ac:dyDescent="0.25">
      <c r="A419" s="76"/>
      <c r="B419" s="76"/>
      <c r="C419" s="71"/>
      <c r="D419" s="71"/>
      <c r="E419" s="71"/>
      <c r="F419" s="71"/>
      <c r="G419" s="76"/>
      <c r="H419" s="71"/>
      <c r="I419" s="71"/>
      <c r="J419" s="71"/>
      <c r="K419" s="76"/>
    </row>
    <row r="420" spans="1:11" ht="12.75" customHeight="1" x14ac:dyDescent="0.25">
      <c r="A420" s="76"/>
      <c r="B420" s="76"/>
      <c r="C420" s="71"/>
      <c r="D420" s="71"/>
      <c r="E420" s="71"/>
      <c r="F420" s="71"/>
      <c r="G420" s="76"/>
      <c r="H420" s="71"/>
      <c r="I420" s="71"/>
      <c r="J420" s="71"/>
      <c r="K420" s="76"/>
    </row>
    <row r="421" spans="1:11" ht="12.75" customHeight="1" x14ac:dyDescent="0.25">
      <c r="A421" s="76"/>
      <c r="B421" s="76"/>
      <c r="C421" s="71"/>
      <c r="D421" s="71"/>
      <c r="E421" s="71"/>
      <c r="F421" s="71"/>
      <c r="G421" s="76"/>
      <c r="H421" s="71"/>
      <c r="I421" s="71"/>
      <c r="J421" s="71"/>
      <c r="K421" s="76"/>
    </row>
    <row r="422" spans="1:11" ht="12.75" customHeight="1" x14ac:dyDescent="0.25">
      <c r="A422" s="76"/>
      <c r="B422" s="76"/>
      <c r="C422" s="71"/>
      <c r="D422" s="71"/>
      <c r="E422" s="71"/>
      <c r="F422" s="71"/>
      <c r="G422" s="76"/>
      <c r="H422" s="71"/>
      <c r="I422" s="71"/>
      <c r="J422" s="71"/>
      <c r="K422" s="76"/>
    </row>
    <row r="423" spans="1:11" ht="12.75" customHeight="1" x14ac:dyDescent="0.25">
      <c r="A423" s="76"/>
      <c r="B423" s="76"/>
      <c r="C423" s="71"/>
      <c r="D423" s="71"/>
      <c r="E423" s="71"/>
      <c r="F423" s="71"/>
      <c r="G423" s="76"/>
      <c r="H423" s="71"/>
      <c r="I423" s="71"/>
      <c r="J423" s="71"/>
      <c r="K423" s="76"/>
    </row>
    <row r="424" spans="1:11" ht="12.75" customHeight="1" x14ac:dyDescent="0.25">
      <c r="A424" s="76"/>
      <c r="B424" s="76"/>
      <c r="C424" s="71"/>
      <c r="D424" s="71"/>
      <c r="E424" s="71"/>
      <c r="F424" s="71"/>
      <c r="G424" s="76"/>
      <c r="H424" s="71"/>
      <c r="I424" s="71"/>
      <c r="J424" s="71"/>
      <c r="K424" s="76"/>
    </row>
    <row r="425" spans="1:11" ht="12.75" customHeight="1" x14ac:dyDescent="0.25">
      <c r="A425" s="76"/>
      <c r="B425" s="76"/>
      <c r="C425" s="71"/>
      <c r="D425" s="71"/>
      <c r="E425" s="71"/>
      <c r="F425" s="71"/>
      <c r="G425" s="76"/>
      <c r="H425" s="71"/>
      <c r="I425" s="71"/>
      <c r="J425" s="71"/>
      <c r="K425" s="76"/>
    </row>
    <row r="426" spans="1:11" ht="12.75" customHeight="1" x14ac:dyDescent="0.25">
      <c r="A426" s="76"/>
      <c r="B426" s="76"/>
      <c r="C426" s="71"/>
      <c r="D426" s="71"/>
      <c r="E426" s="71"/>
      <c r="F426" s="71"/>
      <c r="G426" s="76"/>
      <c r="H426" s="71"/>
      <c r="I426" s="71"/>
      <c r="J426" s="71"/>
      <c r="K426" s="76"/>
    </row>
    <row r="427" spans="1:11" ht="12.75" customHeight="1" x14ac:dyDescent="0.25">
      <c r="A427" s="76"/>
      <c r="B427" s="76"/>
      <c r="C427" s="71"/>
      <c r="D427" s="71"/>
      <c r="E427" s="71"/>
      <c r="F427" s="71"/>
      <c r="G427" s="76"/>
      <c r="H427" s="71"/>
      <c r="I427" s="71"/>
      <c r="J427" s="71"/>
      <c r="K427" s="76"/>
    </row>
    <row r="428" spans="1:11" ht="12.75" customHeight="1" x14ac:dyDescent="0.25">
      <c r="A428" s="76"/>
      <c r="B428" s="76"/>
      <c r="C428" s="71"/>
      <c r="D428" s="71"/>
      <c r="E428" s="71"/>
      <c r="F428" s="71"/>
      <c r="G428" s="76"/>
      <c r="H428" s="71"/>
      <c r="I428" s="71"/>
      <c r="J428" s="71"/>
      <c r="K428" s="76"/>
    </row>
    <row r="429" spans="1:11" ht="12.75" customHeight="1" x14ac:dyDescent="0.25">
      <c r="A429" s="76"/>
      <c r="B429" s="76"/>
      <c r="C429" s="71"/>
      <c r="D429" s="71"/>
      <c r="E429" s="71"/>
      <c r="F429" s="71"/>
      <c r="G429" s="76"/>
      <c r="H429" s="71"/>
      <c r="I429" s="71"/>
      <c r="J429" s="71"/>
      <c r="K429" s="76"/>
    </row>
    <row r="430" spans="1:11" ht="12.75" customHeight="1" x14ac:dyDescent="0.25">
      <c r="A430" s="76"/>
      <c r="B430" s="76"/>
      <c r="C430" s="71"/>
      <c r="D430" s="71"/>
      <c r="E430" s="71"/>
      <c r="F430" s="71"/>
      <c r="G430" s="76"/>
      <c r="H430" s="71"/>
      <c r="I430" s="71"/>
      <c r="J430" s="71"/>
      <c r="K430" s="76"/>
    </row>
    <row r="431" spans="1:11" ht="12.75" customHeight="1" x14ac:dyDescent="0.25">
      <c r="A431" s="76"/>
      <c r="B431" s="76"/>
      <c r="C431" s="71"/>
      <c r="D431" s="71"/>
      <c r="E431" s="71"/>
      <c r="F431" s="71"/>
      <c r="G431" s="76"/>
      <c r="H431" s="71"/>
      <c r="I431" s="71"/>
      <c r="J431" s="71"/>
      <c r="K431" s="76"/>
    </row>
    <row r="432" spans="1:11" ht="12.75" customHeight="1" x14ac:dyDescent="0.25">
      <c r="A432" s="76"/>
      <c r="B432" s="76"/>
      <c r="C432" s="71"/>
      <c r="D432" s="71"/>
      <c r="E432" s="71"/>
      <c r="F432" s="71"/>
      <c r="G432" s="76"/>
      <c r="H432" s="71"/>
      <c r="I432" s="71"/>
      <c r="J432" s="71"/>
      <c r="K432" s="76"/>
    </row>
    <row r="433" spans="1:11" ht="12.75" customHeight="1" x14ac:dyDescent="0.25">
      <c r="A433" s="76"/>
      <c r="B433" s="76"/>
      <c r="C433" s="71"/>
      <c r="D433" s="71"/>
      <c r="E433" s="71"/>
      <c r="F433" s="71"/>
      <c r="G433" s="76"/>
      <c r="H433" s="71"/>
      <c r="I433" s="71"/>
      <c r="J433" s="71"/>
      <c r="K433" s="76"/>
    </row>
    <row r="434" spans="1:11" ht="12.75" customHeight="1" x14ac:dyDescent="0.25">
      <c r="A434" s="76"/>
      <c r="B434" s="76"/>
      <c r="C434" s="71"/>
      <c r="D434" s="71"/>
      <c r="E434" s="71"/>
      <c r="F434" s="71"/>
      <c r="G434" s="76"/>
      <c r="H434" s="71"/>
      <c r="I434" s="71"/>
      <c r="J434" s="71"/>
      <c r="K434" s="76"/>
    </row>
    <row r="435" spans="1:11" ht="12.75" customHeight="1" x14ac:dyDescent="0.25">
      <c r="A435" s="76"/>
      <c r="B435" s="76"/>
      <c r="C435" s="71"/>
      <c r="D435" s="71"/>
      <c r="E435" s="71"/>
      <c r="F435" s="71"/>
      <c r="G435" s="76"/>
      <c r="H435" s="71"/>
      <c r="I435" s="71"/>
      <c r="J435" s="71"/>
      <c r="K435" s="76"/>
    </row>
    <row r="436" spans="1:11" ht="12.75" customHeight="1" x14ac:dyDescent="0.25">
      <c r="A436" s="76"/>
      <c r="B436" s="76"/>
      <c r="C436" s="71"/>
      <c r="D436" s="71"/>
      <c r="E436" s="71"/>
      <c r="F436" s="71"/>
      <c r="G436" s="76"/>
      <c r="H436" s="71"/>
      <c r="I436" s="71"/>
      <c r="J436" s="71"/>
      <c r="K436" s="76"/>
    </row>
    <row r="437" spans="1:11" ht="12.75" customHeight="1" x14ac:dyDescent="0.25">
      <c r="A437" s="76"/>
      <c r="B437" s="76"/>
      <c r="C437" s="71"/>
      <c r="D437" s="71"/>
      <c r="E437" s="71"/>
      <c r="F437" s="71"/>
      <c r="G437" s="76"/>
      <c r="H437" s="71"/>
      <c r="I437" s="71"/>
      <c r="J437" s="71"/>
      <c r="K437" s="76"/>
    </row>
    <row r="438" spans="1:11" ht="12.75" customHeight="1" x14ac:dyDescent="0.25">
      <c r="A438" s="76"/>
      <c r="B438" s="76"/>
      <c r="C438" s="71"/>
      <c r="D438" s="71"/>
      <c r="E438" s="71"/>
      <c r="F438" s="71"/>
      <c r="G438" s="76"/>
      <c r="H438" s="71"/>
      <c r="I438" s="71"/>
      <c r="J438" s="71"/>
      <c r="K438" s="76"/>
    </row>
    <row r="439" spans="1:11" ht="12.75" customHeight="1" x14ac:dyDescent="0.25">
      <c r="A439" s="76"/>
      <c r="B439" s="76"/>
      <c r="C439" s="71"/>
      <c r="D439" s="71"/>
      <c r="E439" s="71"/>
      <c r="F439" s="71"/>
      <c r="G439" s="76"/>
      <c r="H439" s="71"/>
      <c r="I439" s="71"/>
      <c r="J439" s="71"/>
      <c r="K439" s="76"/>
    </row>
    <row r="440" spans="1:11" ht="12.75" customHeight="1" x14ac:dyDescent="0.25">
      <c r="A440" s="76"/>
      <c r="B440" s="76"/>
      <c r="C440" s="71"/>
      <c r="D440" s="71"/>
      <c r="E440" s="71"/>
      <c r="F440" s="71"/>
      <c r="G440" s="76"/>
      <c r="H440" s="71"/>
      <c r="I440" s="71"/>
      <c r="J440" s="71"/>
      <c r="K440" s="76"/>
    </row>
    <row r="441" spans="1:11" ht="12.75" customHeight="1" x14ac:dyDescent="0.25">
      <c r="A441" s="76"/>
      <c r="B441" s="76"/>
      <c r="C441" s="71"/>
      <c r="D441" s="71"/>
      <c r="E441" s="71"/>
      <c r="F441" s="71"/>
      <c r="G441" s="76"/>
      <c r="H441" s="71"/>
      <c r="I441" s="71"/>
      <c r="J441" s="71"/>
      <c r="K441" s="76"/>
    </row>
    <row r="442" spans="1:11" ht="12.75" customHeight="1" x14ac:dyDescent="0.25">
      <c r="A442" s="76"/>
      <c r="B442" s="76"/>
      <c r="C442" s="71"/>
      <c r="D442" s="71"/>
      <c r="E442" s="71"/>
      <c r="F442" s="71"/>
      <c r="G442" s="76"/>
      <c r="H442" s="71"/>
      <c r="I442" s="71"/>
      <c r="J442" s="71"/>
      <c r="K442" s="76"/>
    </row>
    <row r="443" spans="1:11" ht="12.75" customHeight="1" x14ac:dyDescent="0.25">
      <c r="A443" s="76"/>
      <c r="B443" s="76"/>
      <c r="C443" s="71"/>
      <c r="D443" s="71"/>
      <c r="E443" s="71"/>
      <c r="F443" s="71"/>
      <c r="G443" s="76"/>
      <c r="H443" s="71"/>
      <c r="I443" s="71"/>
      <c r="J443" s="71"/>
      <c r="K443" s="76"/>
    </row>
    <row r="444" spans="1:11" ht="12.75" customHeight="1" x14ac:dyDescent="0.25">
      <c r="A444" s="76"/>
      <c r="B444" s="76"/>
      <c r="C444" s="71"/>
      <c r="D444" s="71"/>
      <c r="E444" s="71"/>
      <c r="F444" s="71"/>
      <c r="G444" s="76"/>
      <c r="H444" s="71"/>
      <c r="I444" s="71"/>
      <c r="J444" s="71"/>
      <c r="K444" s="76"/>
    </row>
    <row r="445" spans="1:11" ht="12.75" customHeight="1" x14ac:dyDescent="0.25">
      <c r="A445" s="76"/>
      <c r="B445" s="76"/>
      <c r="C445" s="71"/>
      <c r="D445" s="71"/>
      <c r="E445" s="71"/>
      <c r="F445" s="71"/>
      <c r="G445" s="76"/>
      <c r="H445" s="71"/>
      <c r="I445" s="71"/>
      <c r="J445" s="71"/>
      <c r="K445" s="76"/>
    </row>
    <row r="446" spans="1:11" ht="12.75" customHeight="1" x14ac:dyDescent="0.25">
      <c r="A446" s="76"/>
      <c r="B446" s="76"/>
      <c r="C446" s="71"/>
      <c r="D446" s="71"/>
      <c r="E446" s="71"/>
      <c r="F446" s="71"/>
      <c r="G446" s="76"/>
      <c r="H446" s="71"/>
      <c r="I446" s="71"/>
      <c r="J446" s="71"/>
      <c r="K446" s="76"/>
    </row>
    <row r="447" spans="1:11" ht="12.75" customHeight="1" x14ac:dyDescent="0.25">
      <c r="A447" s="76"/>
      <c r="B447" s="76"/>
      <c r="C447" s="71"/>
      <c r="D447" s="71"/>
      <c r="E447" s="71"/>
      <c r="F447" s="71"/>
      <c r="G447" s="76"/>
      <c r="H447" s="71"/>
      <c r="I447" s="71"/>
      <c r="J447" s="71"/>
      <c r="K447" s="76"/>
    </row>
    <row r="448" spans="1:11" ht="12.75" customHeight="1" x14ac:dyDescent="0.25">
      <c r="A448" s="76"/>
      <c r="B448" s="76"/>
      <c r="C448" s="71"/>
      <c r="D448" s="71"/>
      <c r="E448" s="71"/>
      <c r="F448" s="71"/>
      <c r="G448" s="76"/>
      <c r="H448" s="71"/>
      <c r="I448" s="71"/>
      <c r="J448" s="71"/>
      <c r="K448" s="76"/>
    </row>
    <row r="449" spans="1:11" ht="12.75" customHeight="1" x14ac:dyDescent="0.25">
      <c r="A449" s="76"/>
      <c r="B449" s="76"/>
      <c r="C449" s="71"/>
      <c r="D449" s="71"/>
      <c r="E449" s="71"/>
      <c r="F449" s="71"/>
      <c r="G449" s="76"/>
      <c r="H449" s="71"/>
      <c r="I449" s="71"/>
      <c r="J449" s="71"/>
      <c r="K449" s="76"/>
    </row>
    <row r="450" spans="1:11" ht="12.75" customHeight="1" x14ac:dyDescent="0.25">
      <c r="A450" s="76"/>
      <c r="B450" s="76"/>
      <c r="C450" s="71"/>
      <c r="D450" s="71"/>
      <c r="E450" s="71"/>
      <c r="F450" s="71"/>
      <c r="G450" s="76"/>
      <c r="H450" s="71"/>
      <c r="I450" s="71"/>
      <c r="J450" s="71"/>
      <c r="K450" s="76"/>
    </row>
    <row r="451" spans="1:11" ht="12.75" customHeight="1" x14ac:dyDescent="0.25">
      <c r="A451" s="76"/>
      <c r="B451" s="76"/>
      <c r="C451" s="71"/>
      <c r="D451" s="71"/>
      <c r="E451" s="71"/>
      <c r="F451" s="71"/>
      <c r="G451" s="76"/>
      <c r="H451" s="71"/>
      <c r="I451" s="71"/>
      <c r="J451" s="71"/>
      <c r="K451" s="76"/>
    </row>
    <row r="452" spans="1:11" ht="12.75" customHeight="1" x14ac:dyDescent="0.25">
      <c r="A452" s="76"/>
      <c r="B452" s="76"/>
      <c r="C452" s="71"/>
      <c r="D452" s="71"/>
      <c r="E452" s="71"/>
      <c r="F452" s="71"/>
      <c r="G452" s="76"/>
      <c r="H452" s="71"/>
      <c r="I452" s="71"/>
      <c r="J452" s="71"/>
      <c r="K452" s="76"/>
    </row>
    <row r="453" spans="1:11" ht="12.75" customHeight="1" x14ac:dyDescent="0.25">
      <c r="A453" s="76"/>
      <c r="B453" s="76"/>
      <c r="C453" s="71"/>
      <c r="D453" s="71"/>
      <c r="E453" s="71"/>
      <c r="F453" s="71"/>
      <c r="G453" s="76"/>
      <c r="H453" s="71"/>
      <c r="I453" s="71"/>
      <c r="J453" s="71"/>
      <c r="K453" s="76"/>
    </row>
    <row r="454" spans="1:11" ht="12.75" customHeight="1" x14ac:dyDescent="0.25">
      <c r="A454" s="76"/>
      <c r="B454" s="76"/>
      <c r="C454" s="71"/>
      <c r="D454" s="71"/>
      <c r="E454" s="71"/>
      <c r="F454" s="71"/>
      <c r="G454" s="76"/>
      <c r="H454" s="71"/>
      <c r="I454" s="71"/>
      <c r="J454" s="71"/>
      <c r="K454" s="76"/>
    </row>
    <row r="455" spans="1:11" ht="12.75" customHeight="1" x14ac:dyDescent="0.25">
      <c r="A455" s="76"/>
      <c r="B455" s="76"/>
      <c r="C455" s="71"/>
      <c r="D455" s="71"/>
      <c r="E455" s="71"/>
      <c r="F455" s="71"/>
      <c r="G455" s="76"/>
      <c r="H455" s="71"/>
      <c r="I455" s="71"/>
      <c r="J455" s="71"/>
      <c r="K455" s="76"/>
    </row>
    <row r="456" spans="1:11" ht="12.75" customHeight="1" x14ac:dyDescent="0.25">
      <c r="A456" s="76"/>
      <c r="B456" s="76"/>
      <c r="C456" s="71"/>
      <c r="D456" s="71"/>
      <c r="E456" s="71"/>
      <c r="F456" s="71"/>
      <c r="G456" s="76"/>
      <c r="H456" s="71"/>
      <c r="I456" s="71"/>
      <c r="J456" s="71"/>
      <c r="K456" s="76"/>
    </row>
    <row r="457" spans="1:11" ht="12.75" customHeight="1" x14ac:dyDescent="0.25">
      <c r="A457" s="76"/>
      <c r="B457" s="76"/>
      <c r="C457" s="71"/>
      <c r="D457" s="71"/>
      <c r="E457" s="71"/>
      <c r="F457" s="71"/>
      <c r="G457" s="76"/>
      <c r="H457" s="71"/>
      <c r="I457" s="71"/>
      <c r="J457" s="71"/>
      <c r="K457" s="76"/>
    </row>
    <row r="458" spans="1:11" ht="12.75" customHeight="1" x14ac:dyDescent="0.25">
      <c r="A458" s="76"/>
      <c r="B458" s="76"/>
      <c r="C458" s="71"/>
      <c r="D458" s="71"/>
      <c r="E458" s="71"/>
      <c r="F458" s="71"/>
      <c r="G458" s="76"/>
      <c r="H458" s="71"/>
      <c r="I458" s="71"/>
      <c r="J458" s="71"/>
      <c r="K458" s="76"/>
    </row>
    <row r="459" spans="1:11" ht="12.75" customHeight="1" x14ac:dyDescent="0.25">
      <c r="A459" s="76"/>
      <c r="B459" s="76"/>
      <c r="C459" s="71"/>
      <c r="D459" s="71"/>
      <c r="E459" s="71"/>
      <c r="F459" s="71"/>
      <c r="G459" s="76"/>
      <c r="H459" s="71"/>
      <c r="I459" s="71"/>
      <c r="J459" s="71"/>
      <c r="K459" s="76"/>
    </row>
    <row r="460" spans="1:11" ht="12.75" customHeight="1" x14ac:dyDescent="0.25">
      <c r="A460" s="76"/>
      <c r="B460" s="76"/>
      <c r="C460" s="71"/>
      <c r="D460" s="71"/>
      <c r="E460" s="71"/>
      <c r="F460" s="71"/>
      <c r="G460" s="76"/>
      <c r="H460" s="71"/>
      <c r="I460" s="71"/>
      <c r="J460" s="71"/>
      <c r="K460" s="76"/>
    </row>
    <row r="461" spans="1:11" ht="12.75" customHeight="1" x14ac:dyDescent="0.25">
      <c r="A461" s="76"/>
      <c r="B461" s="76"/>
      <c r="C461" s="71"/>
      <c r="D461" s="71"/>
      <c r="E461" s="71"/>
      <c r="F461" s="71"/>
      <c r="G461" s="76"/>
      <c r="H461" s="71"/>
      <c r="I461" s="71"/>
      <c r="J461" s="71"/>
      <c r="K461" s="76"/>
    </row>
    <row r="462" spans="1:11" ht="12.75" customHeight="1" x14ac:dyDescent="0.25">
      <c r="A462" s="76"/>
      <c r="B462" s="76"/>
      <c r="C462" s="71"/>
      <c r="D462" s="71"/>
      <c r="E462" s="71"/>
      <c r="F462" s="71"/>
      <c r="G462" s="76"/>
      <c r="H462" s="71"/>
      <c r="I462" s="71"/>
      <c r="J462" s="71"/>
      <c r="K462" s="76"/>
    </row>
    <row r="463" spans="1:11" ht="12.75" customHeight="1" x14ac:dyDescent="0.25">
      <c r="A463" s="76"/>
      <c r="B463" s="76"/>
      <c r="C463" s="71"/>
      <c r="D463" s="71"/>
      <c r="E463" s="71"/>
      <c r="F463" s="71"/>
      <c r="G463" s="76"/>
      <c r="H463" s="71"/>
      <c r="I463" s="71"/>
      <c r="J463" s="71"/>
      <c r="K463" s="76"/>
    </row>
    <row r="464" spans="1:11" ht="12.75" customHeight="1" x14ac:dyDescent="0.25">
      <c r="A464" s="76"/>
      <c r="B464" s="76"/>
      <c r="C464" s="71"/>
      <c r="D464" s="71"/>
      <c r="E464" s="71"/>
      <c r="F464" s="71"/>
      <c r="G464" s="76"/>
      <c r="H464" s="71"/>
      <c r="I464" s="71"/>
      <c r="J464" s="71"/>
      <c r="K464" s="76"/>
    </row>
    <row r="465" spans="1:11" ht="12.75" customHeight="1" x14ac:dyDescent="0.25">
      <c r="A465" s="76"/>
      <c r="B465" s="76"/>
      <c r="C465" s="71"/>
      <c r="D465" s="71"/>
      <c r="E465" s="71"/>
      <c r="F465" s="71"/>
      <c r="G465" s="76"/>
      <c r="H465" s="71"/>
      <c r="I465" s="71"/>
      <c r="J465" s="71"/>
      <c r="K465" s="76"/>
    </row>
    <row r="466" spans="1:11" ht="12.75" customHeight="1" x14ac:dyDescent="0.25">
      <c r="A466" s="76"/>
      <c r="B466" s="76"/>
      <c r="C466" s="71"/>
      <c r="D466" s="71"/>
      <c r="E466" s="71"/>
      <c r="F466" s="71"/>
      <c r="G466" s="76"/>
      <c r="H466" s="71"/>
      <c r="I466" s="71"/>
      <c r="J466" s="71"/>
      <c r="K466" s="76"/>
    </row>
    <row r="467" spans="1:11" ht="12.75" customHeight="1" x14ac:dyDescent="0.25">
      <c r="A467" s="76"/>
      <c r="B467" s="76"/>
      <c r="C467" s="71"/>
      <c r="D467" s="71"/>
      <c r="E467" s="71"/>
      <c r="F467" s="71"/>
      <c r="G467" s="76"/>
      <c r="H467" s="71"/>
      <c r="I467" s="71"/>
      <c r="J467" s="71"/>
      <c r="K467" s="76"/>
    </row>
    <row r="468" spans="1:11" ht="12.75" customHeight="1" x14ac:dyDescent="0.25">
      <c r="A468" s="76"/>
      <c r="B468" s="76"/>
      <c r="C468" s="71"/>
      <c r="D468" s="71"/>
      <c r="E468" s="71"/>
      <c r="F468" s="71"/>
      <c r="G468" s="76"/>
      <c r="H468" s="71"/>
      <c r="I468" s="71"/>
      <c r="J468" s="71"/>
      <c r="K468" s="76"/>
    </row>
    <row r="469" spans="1:11" ht="12.75" customHeight="1" x14ac:dyDescent="0.25">
      <c r="A469" s="76"/>
      <c r="B469" s="76"/>
      <c r="C469" s="71"/>
      <c r="D469" s="71"/>
      <c r="E469" s="71"/>
      <c r="F469" s="71"/>
      <c r="G469" s="76"/>
      <c r="H469" s="71"/>
      <c r="I469" s="71"/>
      <c r="J469" s="71"/>
      <c r="K469" s="76"/>
    </row>
    <row r="470" spans="1:11" ht="12.75" customHeight="1" x14ac:dyDescent="0.25">
      <c r="A470" s="76"/>
      <c r="B470" s="76"/>
      <c r="C470" s="71"/>
      <c r="D470" s="71"/>
      <c r="E470" s="71"/>
      <c r="F470" s="71"/>
      <c r="G470" s="76"/>
      <c r="H470" s="71"/>
      <c r="I470" s="71"/>
      <c r="J470" s="71"/>
      <c r="K470" s="76"/>
    </row>
    <row r="471" spans="1:11" ht="12.75" customHeight="1" x14ac:dyDescent="0.25">
      <c r="A471" s="76"/>
      <c r="B471" s="76"/>
      <c r="C471" s="71"/>
      <c r="D471" s="71"/>
      <c r="E471" s="71"/>
      <c r="F471" s="71"/>
      <c r="G471" s="76"/>
      <c r="H471" s="71"/>
      <c r="I471" s="71"/>
      <c r="J471" s="71"/>
      <c r="K471" s="76"/>
    </row>
    <row r="472" spans="1:11" ht="12.75" customHeight="1" x14ac:dyDescent="0.25">
      <c r="A472" s="76"/>
      <c r="B472" s="76"/>
      <c r="C472" s="71"/>
      <c r="D472" s="71"/>
      <c r="E472" s="71"/>
      <c r="F472" s="71"/>
      <c r="G472" s="76"/>
      <c r="H472" s="71"/>
      <c r="I472" s="71"/>
      <c r="J472" s="71"/>
      <c r="K472" s="76"/>
    </row>
    <row r="473" spans="1:11" ht="12.75" customHeight="1" x14ac:dyDescent="0.25">
      <c r="A473" s="76"/>
      <c r="B473" s="76"/>
      <c r="C473" s="71"/>
      <c r="D473" s="71"/>
      <c r="E473" s="71"/>
      <c r="F473" s="71"/>
      <c r="G473" s="76"/>
      <c r="H473" s="71"/>
      <c r="I473" s="71"/>
      <c r="J473" s="71"/>
      <c r="K473" s="76"/>
    </row>
    <row r="474" spans="1:11" ht="12.75" customHeight="1" x14ac:dyDescent="0.25">
      <c r="A474" s="76"/>
      <c r="B474" s="76"/>
      <c r="C474" s="71"/>
      <c r="D474" s="71"/>
      <c r="E474" s="71"/>
      <c r="F474" s="71"/>
      <c r="G474" s="76"/>
      <c r="H474" s="71"/>
      <c r="I474" s="71"/>
      <c r="J474" s="71"/>
      <c r="K474" s="76"/>
    </row>
    <row r="475" spans="1:11" ht="12.75" customHeight="1" x14ac:dyDescent="0.25">
      <c r="A475" s="76"/>
      <c r="B475" s="76"/>
      <c r="C475" s="71"/>
      <c r="D475" s="71"/>
      <c r="E475" s="71"/>
      <c r="F475" s="71"/>
      <c r="G475" s="76"/>
      <c r="H475" s="71"/>
      <c r="I475" s="71"/>
      <c r="J475" s="71"/>
      <c r="K475" s="76"/>
    </row>
    <row r="476" spans="1:11" ht="12.75" customHeight="1" x14ac:dyDescent="0.25">
      <c r="A476" s="76"/>
      <c r="B476" s="76"/>
      <c r="C476" s="71"/>
      <c r="D476" s="71"/>
      <c r="E476" s="71"/>
      <c r="F476" s="71"/>
      <c r="G476" s="76"/>
      <c r="H476" s="71"/>
      <c r="I476" s="71"/>
      <c r="J476" s="71"/>
      <c r="K476" s="76"/>
    </row>
    <row r="477" spans="1:11" ht="12.75" customHeight="1" x14ac:dyDescent="0.25">
      <c r="A477" s="76"/>
      <c r="B477" s="76"/>
      <c r="C477" s="71"/>
      <c r="D477" s="71"/>
      <c r="E477" s="71"/>
      <c r="F477" s="71"/>
      <c r="G477" s="76"/>
      <c r="H477" s="71"/>
      <c r="I477" s="71"/>
      <c r="J477" s="71"/>
      <c r="K477" s="76"/>
    </row>
    <row r="478" spans="1:11" ht="12.75" customHeight="1" x14ac:dyDescent="0.25">
      <c r="A478" s="76"/>
      <c r="B478" s="76"/>
      <c r="C478" s="71"/>
      <c r="D478" s="71"/>
      <c r="E478" s="71"/>
      <c r="F478" s="71"/>
      <c r="G478" s="76"/>
      <c r="H478" s="71"/>
      <c r="I478" s="71"/>
      <c r="J478" s="71"/>
      <c r="K478" s="76"/>
    </row>
    <row r="479" spans="1:11" ht="12.75" customHeight="1" x14ac:dyDescent="0.25">
      <c r="A479" s="76"/>
      <c r="B479" s="76"/>
      <c r="C479" s="71"/>
      <c r="D479" s="71"/>
      <c r="E479" s="71"/>
      <c r="F479" s="71"/>
      <c r="G479" s="76"/>
      <c r="H479" s="71"/>
      <c r="I479" s="71"/>
      <c r="J479" s="71"/>
      <c r="K479" s="76"/>
    </row>
    <row r="480" spans="1:11" ht="12.75" customHeight="1" x14ac:dyDescent="0.25">
      <c r="A480" s="76"/>
      <c r="B480" s="76"/>
      <c r="C480" s="71"/>
      <c r="D480" s="71"/>
      <c r="E480" s="71"/>
      <c r="F480" s="71"/>
      <c r="G480" s="76"/>
      <c r="H480" s="71"/>
      <c r="I480" s="71"/>
      <c r="J480" s="71"/>
      <c r="K480" s="76"/>
    </row>
    <row r="481" spans="1:11" ht="12.75" customHeight="1" x14ac:dyDescent="0.25">
      <c r="A481" s="76"/>
      <c r="B481" s="76"/>
      <c r="C481" s="71"/>
      <c r="D481" s="71"/>
      <c r="E481" s="71"/>
      <c r="F481" s="71"/>
      <c r="G481" s="76"/>
      <c r="H481" s="71"/>
      <c r="I481" s="71"/>
      <c r="J481" s="71"/>
      <c r="K481" s="76"/>
    </row>
    <row r="482" spans="1:11" ht="12.75" customHeight="1" x14ac:dyDescent="0.25">
      <c r="A482" s="76"/>
      <c r="B482" s="76"/>
      <c r="C482" s="71"/>
      <c r="D482" s="71"/>
      <c r="E482" s="71"/>
      <c r="F482" s="71"/>
      <c r="G482" s="76"/>
      <c r="H482" s="71"/>
      <c r="I482" s="71"/>
      <c r="J482" s="71"/>
      <c r="K482" s="76"/>
    </row>
    <row r="483" spans="1:11" ht="12.75" customHeight="1" x14ac:dyDescent="0.25">
      <c r="A483" s="76"/>
      <c r="B483" s="76"/>
      <c r="C483" s="71"/>
      <c r="D483" s="71"/>
      <c r="E483" s="71"/>
      <c r="F483" s="71"/>
      <c r="G483" s="76"/>
      <c r="H483" s="71"/>
      <c r="I483" s="71"/>
      <c r="J483" s="71"/>
      <c r="K483" s="76"/>
    </row>
    <row r="484" spans="1:11" ht="12.75" customHeight="1" x14ac:dyDescent="0.25">
      <c r="A484" s="76"/>
      <c r="B484" s="76"/>
      <c r="C484" s="71"/>
      <c r="D484" s="71"/>
      <c r="E484" s="71"/>
      <c r="F484" s="71"/>
      <c r="G484" s="76"/>
      <c r="H484" s="71"/>
      <c r="I484" s="71"/>
      <c r="J484" s="71"/>
      <c r="K484" s="76"/>
    </row>
    <row r="485" spans="1:11" ht="12.75" customHeight="1" x14ac:dyDescent="0.25">
      <c r="A485" s="76"/>
      <c r="B485" s="76"/>
      <c r="C485" s="71"/>
      <c r="D485" s="71"/>
      <c r="E485" s="71"/>
      <c r="F485" s="71"/>
      <c r="G485" s="76"/>
      <c r="H485" s="71"/>
      <c r="I485" s="71"/>
      <c r="J485" s="71"/>
      <c r="K485" s="76"/>
    </row>
    <row r="486" spans="1:11" ht="12.75" customHeight="1" x14ac:dyDescent="0.25">
      <c r="A486" s="76"/>
      <c r="B486" s="76"/>
      <c r="C486" s="71"/>
      <c r="D486" s="71"/>
      <c r="E486" s="71"/>
      <c r="F486" s="71"/>
      <c r="G486" s="76"/>
      <c r="H486" s="71"/>
      <c r="I486" s="71"/>
      <c r="J486" s="71"/>
      <c r="K486" s="76"/>
    </row>
    <row r="487" spans="1:11" ht="12.75" customHeight="1" x14ac:dyDescent="0.25">
      <c r="A487" s="76"/>
      <c r="B487" s="76"/>
      <c r="C487" s="71"/>
      <c r="D487" s="71"/>
      <c r="E487" s="71"/>
      <c r="F487" s="71"/>
      <c r="G487" s="76"/>
      <c r="H487" s="71"/>
      <c r="I487" s="71"/>
      <c r="J487" s="71"/>
      <c r="K487" s="76"/>
    </row>
    <row r="488" spans="1:11" ht="12.75" customHeight="1" x14ac:dyDescent="0.25">
      <c r="A488" s="76"/>
      <c r="B488" s="76"/>
      <c r="C488" s="71"/>
      <c r="D488" s="71"/>
      <c r="E488" s="71"/>
      <c r="F488" s="71"/>
      <c r="G488" s="76"/>
      <c r="H488" s="71"/>
      <c r="I488" s="71"/>
      <c r="J488" s="71"/>
      <c r="K488" s="76"/>
    </row>
    <row r="489" spans="1:11" ht="12.75" customHeight="1" x14ac:dyDescent="0.25">
      <c r="A489" s="76"/>
      <c r="B489" s="76"/>
      <c r="C489" s="71"/>
      <c r="D489" s="71"/>
      <c r="E489" s="71"/>
      <c r="F489" s="71"/>
      <c r="G489" s="76"/>
      <c r="H489" s="71"/>
      <c r="I489" s="71"/>
      <c r="J489" s="71"/>
      <c r="K489" s="76"/>
    </row>
    <row r="490" spans="1:11" ht="12.75" customHeight="1" x14ac:dyDescent="0.25">
      <c r="A490" s="76"/>
      <c r="B490" s="76"/>
      <c r="C490" s="71"/>
      <c r="D490" s="71"/>
      <c r="E490" s="71"/>
      <c r="F490" s="71"/>
      <c r="G490" s="76"/>
      <c r="H490" s="71"/>
      <c r="I490" s="71"/>
      <c r="J490" s="71"/>
      <c r="K490" s="76"/>
    </row>
    <row r="491" spans="1:11" ht="12.75" customHeight="1" x14ac:dyDescent="0.25">
      <c r="A491" s="76"/>
      <c r="B491" s="76"/>
      <c r="C491" s="71"/>
      <c r="D491" s="71"/>
      <c r="E491" s="71"/>
      <c r="F491" s="71"/>
      <c r="G491" s="76"/>
      <c r="H491" s="71"/>
      <c r="I491" s="71"/>
      <c r="J491" s="71"/>
      <c r="K491" s="76"/>
    </row>
    <row r="492" spans="1:11" ht="12.75" customHeight="1" x14ac:dyDescent="0.25">
      <c r="A492" s="76"/>
      <c r="B492" s="76"/>
      <c r="C492" s="71"/>
      <c r="D492" s="71"/>
      <c r="E492" s="71"/>
      <c r="F492" s="71"/>
      <c r="G492" s="76"/>
      <c r="H492" s="71"/>
      <c r="I492" s="71"/>
      <c r="J492" s="71"/>
      <c r="K492" s="76"/>
    </row>
    <row r="493" spans="1:11" ht="12.75" customHeight="1" x14ac:dyDescent="0.25">
      <c r="A493" s="76"/>
      <c r="B493" s="76"/>
      <c r="C493" s="71"/>
      <c r="D493" s="71"/>
      <c r="E493" s="71"/>
      <c r="F493" s="71"/>
      <c r="G493" s="76"/>
      <c r="H493" s="71"/>
      <c r="I493" s="71"/>
      <c r="J493" s="71"/>
      <c r="K493" s="76"/>
    </row>
    <row r="494" spans="1:11" ht="12.75" customHeight="1" x14ac:dyDescent="0.25">
      <c r="A494" s="76"/>
      <c r="B494" s="76"/>
      <c r="C494" s="71"/>
      <c r="D494" s="71"/>
      <c r="E494" s="71"/>
      <c r="F494" s="71"/>
      <c r="G494" s="76"/>
      <c r="H494" s="71"/>
      <c r="I494" s="71"/>
      <c r="J494" s="71"/>
      <c r="K494" s="76"/>
    </row>
    <row r="495" spans="1:11" ht="12.75" customHeight="1" x14ac:dyDescent="0.25">
      <c r="A495" s="76"/>
      <c r="B495" s="76"/>
      <c r="C495" s="71"/>
      <c r="D495" s="71"/>
      <c r="E495" s="71"/>
      <c r="F495" s="71"/>
      <c r="G495" s="76"/>
      <c r="H495" s="71"/>
      <c r="I495" s="71"/>
      <c r="J495" s="71"/>
      <c r="K495" s="76"/>
    </row>
    <row r="496" spans="1:11" ht="12.75" customHeight="1" x14ac:dyDescent="0.25">
      <c r="A496" s="76"/>
      <c r="B496" s="76"/>
      <c r="C496" s="71"/>
      <c r="D496" s="71"/>
      <c r="E496" s="71"/>
      <c r="F496" s="71"/>
      <c r="G496" s="76"/>
      <c r="H496" s="71"/>
      <c r="I496" s="71"/>
      <c r="J496" s="71"/>
      <c r="K496" s="76"/>
    </row>
    <row r="497" spans="1:11" ht="12.75" customHeight="1" x14ac:dyDescent="0.25">
      <c r="A497" s="76"/>
      <c r="B497" s="76"/>
      <c r="C497" s="71"/>
      <c r="D497" s="71"/>
      <c r="E497" s="71"/>
      <c r="F497" s="71"/>
      <c r="G497" s="76"/>
      <c r="H497" s="71"/>
      <c r="I497" s="71"/>
      <c r="J497" s="71"/>
      <c r="K497" s="76"/>
    </row>
    <row r="498" spans="1:11" ht="12.75" customHeight="1" x14ac:dyDescent="0.25">
      <c r="A498" s="76"/>
      <c r="B498" s="76"/>
      <c r="C498" s="71"/>
      <c r="D498" s="71"/>
      <c r="E498" s="71"/>
      <c r="F498" s="71"/>
      <c r="G498" s="76"/>
      <c r="H498" s="71"/>
      <c r="I498" s="71"/>
      <c r="J498" s="71"/>
      <c r="K498" s="76"/>
    </row>
    <row r="499" spans="1:11" ht="12.75" customHeight="1" x14ac:dyDescent="0.25">
      <c r="A499" s="76"/>
      <c r="B499" s="76"/>
      <c r="C499" s="71"/>
      <c r="D499" s="71"/>
      <c r="E499" s="71"/>
      <c r="F499" s="71"/>
      <c r="G499" s="76"/>
      <c r="H499" s="71"/>
      <c r="I499" s="71"/>
      <c r="J499" s="71"/>
      <c r="K499" s="76"/>
    </row>
    <row r="500" spans="1:11" ht="12.75" customHeight="1" x14ac:dyDescent="0.25">
      <c r="A500" s="76"/>
      <c r="B500" s="76"/>
      <c r="C500" s="71"/>
      <c r="D500" s="71"/>
      <c r="E500" s="71"/>
      <c r="F500" s="71"/>
      <c r="G500" s="76"/>
      <c r="H500" s="71"/>
      <c r="I500" s="71"/>
      <c r="J500" s="71"/>
      <c r="K500" s="76"/>
    </row>
    <row r="501" spans="1:11" ht="12.75" customHeight="1" x14ac:dyDescent="0.25">
      <c r="A501" s="76"/>
      <c r="B501" s="76"/>
      <c r="C501" s="71"/>
      <c r="D501" s="71"/>
      <c r="E501" s="71"/>
      <c r="F501" s="71"/>
      <c r="G501" s="76"/>
      <c r="H501" s="71"/>
      <c r="I501" s="71"/>
      <c r="J501" s="71"/>
      <c r="K501" s="76"/>
    </row>
    <row r="502" spans="1:11" ht="12.75" customHeight="1" x14ac:dyDescent="0.25">
      <c r="A502" s="76"/>
      <c r="B502" s="76"/>
      <c r="C502" s="71"/>
      <c r="D502" s="71"/>
      <c r="E502" s="71"/>
      <c r="F502" s="71"/>
      <c r="G502" s="76"/>
      <c r="H502" s="71"/>
      <c r="I502" s="71"/>
      <c r="J502" s="71"/>
      <c r="K502" s="76"/>
    </row>
    <row r="503" spans="1:11" ht="12.75" customHeight="1" x14ac:dyDescent="0.25">
      <c r="A503" s="76"/>
      <c r="B503" s="76"/>
      <c r="C503" s="71"/>
      <c r="D503" s="71"/>
      <c r="E503" s="71"/>
      <c r="F503" s="71"/>
      <c r="G503" s="76"/>
      <c r="H503" s="71"/>
      <c r="I503" s="71"/>
      <c r="J503" s="71"/>
      <c r="K503" s="76"/>
    </row>
    <row r="504" spans="1:11" ht="12.75" customHeight="1" x14ac:dyDescent="0.25">
      <c r="A504" s="76"/>
      <c r="B504" s="76"/>
      <c r="C504" s="71"/>
      <c r="D504" s="71"/>
      <c r="E504" s="71"/>
      <c r="F504" s="71"/>
      <c r="G504" s="76"/>
      <c r="H504" s="71"/>
      <c r="I504" s="71"/>
      <c r="J504" s="71"/>
      <c r="K504" s="76"/>
    </row>
    <row r="505" spans="1:11" ht="12.75" customHeight="1" x14ac:dyDescent="0.25">
      <c r="A505" s="76"/>
      <c r="B505" s="76"/>
      <c r="C505" s="71"/>
      <c r="D505" s="71"/>
      <c r="E505" s="71"/>
      <c r="F505" s="71"/>
      <c r="G505" s="76"/>
      <c r="H505" s="71"/>
      <c r="I505" s="71"/>
      <c r="J505" s="71"/>
      <c r="K505" s="76"/>
    </row>
    <row r="506" spans="1:11" ht="12.75" customHeight="1" x14ac:dyDescent="0.25">
      <c r="A506" s="76"/>
      <c r="B506" s="76"/>
      <c r="C506" s="71"/>
      <c r="D506" s="71"/>
      <c r="E506" s="71"/>
      <c r="F506" s="71"/>
      <c r="G506" s="76"/>
      <c r="H506" s="71"/>
      <c r="I506" s="71"/>
      <c r="J506" s="71"/>
      <c r="K506" s="76"/>
    </row>
    <row r="507" spans="1:11" ht="12.75" customHeight="1" x14ac:dyDescent="0.25">
      <c r="A507" s="76"/>
      <c r="B507" s="76"/>
      <c r="C507" s="71"/>
      <c r="D507" s="71"/>
      <c r="E507" s="71"/>
      <c r="F507" s="71"/>
      <c r="G507" s="76"/>
      <c r="H507" s="71"/>
      <c r="I507" s="71"/>
      <c r="J507" s="71"/>
      <c r="K507" s="76"/>
    </row>
    <row r="508" spans="1:11" ht="12.75" customHeight="1" x14ac:dyDescent="0.25">
      <c r="A508" s="76"/>
      <c r="B508" s="76"/>
      <c r="C508" s="71"/>
      <c r="D508" s="71"/>
      <c r="E508" s="71"/>
      <c r="F508" s="71"/>
      <c r="G508" s="76"/>
      <c r="H508" s="71"/>
      <c r="I508" s="71"/>
      <c r="J508" s="71"/>
      <c r="K508" s="76"/>
    </row>
    <row r="509" spans="1:11" ht="12.75" customHeight="1" x14ac:dyDescent="0.25">
      <c r="A509" s="76"/>
      <c r="B509" s="76"/>
      <c r="C509" s="71"/>
      <c r="D509" s="71"/>
      <c r="E509" s="71"/>
      <c r="F509" s="71"/>
      <c r="G509" s="76"/>
      <c r="H509" s="71"/>
      <c r="I509" s="71"/>
      <c r="J509" s="71"/>
      <c r="K509" s="76"/>
    </row>
    <row r="510" spans="1:11" ht="12.75" customHeight="1" x14ac:dyDescent="0.25">
      <c r="A510" s="76"/>
      <c r="B510" s="76"/>
      <c r="C510" s="71"/>
      <c r="D510" s="71"/>
      <c r="E510" s="71"/>
      <c r="F510" s="71"/>
      <c r="G510" s="76"/>
      <c r="H510" s="71"/>
      <c r="I510" s="71"/>
      <c r="J510" s="71"/>
      <c r="K510" s="76"/>
    </row>
    <row r="511" spans="1:11" ht="12.75" customHeight="1" x14ac:dyDescent="0.25">
      <c r="A511" s="76"/>
      <c r="B511" s="76"/>
      <c r="C511" s="71"/>
      <c r="D511" s="71"/>
      <c r="E511" s="71"/>
      <c r="F511" s="71"/>
      <c r="G511" s="76"/>
      <c r="H511" s="71"/>
      <c r="I511" s="71"/>
      <c r="J511" s="71"/>
      <c r="K511" s="76"/>
    </row>
    <row r="512" spans="1:11" ht="12.75" customHeight="1" x14ac:dyDescent="0.25">
      <c r="A512" s="76"/>
      <c r="B512" s="76"/>
      <c r="C512" s="71"/>
      <c r="D512" s="71"/>
      <c r="E512" s="71"/>
      <c r="F512" s="71"/>
      <c r="G512" s="76"/>
      <c r="H512" s="71"/>
      <c r="I512" s="71"/>
      <c r="J512" s="71"/>
      <c r="K512" s="76"/>
    </row>
    <row r="513" spans="1:11" ht="12.75" customHeight="1" x14ac:dyDescent="0.25">
      <c r="A513" s="76"/>
      <c r="B513" s="76"/>
      <c r="C513" s="71"/>
      <c r="D513" s="71"/>
      <c r="E513" s="71"/>
      <c r="F513" s="71"/>
      <c r="G513" s="76"/>
      <c r="H513" s="71"/>
      <c r="I513" s="71"/>
      <c r="J513" s="71"/>
      <c r="K513" s="76"/>
    </row>
    <row r="514" spans="1:11" ht="12.75" customHeight="1" x14ac:dyDescent="0.25">
      <c r="A514" s="76"/>
      <c r="B514" s="76"/>
      <c r="C514" s="71"/>
      <c r="D514" s="71"/>
      <c r="E514" s="71"/>
      <c r="F514" s="71"/>
      <c r="G514" s="76"/>
      <c r="H514" s="71"/>
      <c r="I514" s="71"/>
      <c r="J514" s="71"/>
      <c r="K514" s="76"/>
    </row>
    <row r="515" spans="1:11" ht="12.75" customHeight="1" x14ac:dyDescent="0.25">
      <c r="A515" s="76"/>
      <c r="B515" s="76"/>
      <c r="C515" s="71"/>
      <c r="D515" s="71"/>
      <c r="E515" s="71"/>
      <c r="F515" s="71"/>
      <c r="G515" s="76"/>
      <c r="H515" s="71"/>
      <c r="I515" s="71"/>
      <c r="J515" s="71"/>
      <c r="K515" s="76"/>
    </row>
    <row r="516" spans="1:11" ht="12.75" customHeight="1" x14ac:dyDescent="0.25">
      <c r="A516" s="76"/>
      <c r="B516" s="76"/>
      <c r="C516" s="71"/>
      <c r="D516" s="71"/>
      <c r="E516" s="71"/>
      <c r="F516" s="71"/>
      <c r="G516" s="76"/>
      <c r="H516" s="71"/>
      <c r="I516" s="71"/>
      <c r="J516" s="71"/>
      <c r="K516" s="76"/>
    </row>
    <row r="517" spans="1:11" ht="12.75" customHeight="1" x14ac:dyDescent="0.25">
      <c r="A517" s="76"/>
      <c r="B517" s="76"/>
      <c r="C517" s="71"/>
      <c r="D517" s="71"/>
      <c r="E517" s="71"/>
      <c r="F517" s="71"/>
      <c r="G517" s="76"/>
      <c r="H517" s="71"/>
      <c r="I517" s="71"/>
      <c r="J517" s="71"/>
      <c r="K517" s="76"/>
    </row>
    <row r="518" spans="1:11" ht="12.75" customHeight="1" x14ac:dyDescent="0.25">
      <c r="A518" s="76"/>
      <c r="B518" s="76"/>
      <c r="C518" s="71"/>
      <c r="D518" s="71"/>
      <c r="E518" s="71"/>
      <c r="F518" s="71"/>
      <c r="G518" s="76"/>
      <c r="H518" s="71"/>
      <c r="I518" s="71"/>
      <c r="J518" s="71"/>
      <c r="K518" s="76"/>
    </row>
    <row r="519" spans="1:11" ht="12.75" customHeight="1" x14ac:dyDescent="0.25">
      <c r="A519" s="76"/>
      <c r="B519" s="76"/>
      <c r="C519" s="71"/>
      <c r="D519" s="71"/>
      <c r="E519" s="71"/>
      <c r="F519" s="71"/>
      <c r="G519" s="76"/>
      <c r="H519" s="71"/>
      <c r="I519" s="71"/>
      <c r="J519" s="71"/>
      <c r="K519" s="76"/>
    </row>
    <row r="520" spans="1:11" ht="12.75" customHeight="1" x14ac:dyDescent="0.25">
      <c r="A520" s="76"/>
      <c r="B520" s="76"/>
      <c r="C520" s="71"/>
      <c r="D520" s="71"/>
      <c r="E520" s="71"/>
      <c r="F520" s="71"/>
      <c r="G520" s="76"/>
      <c r="H520" s="71"/>
      <c r="I520" s="71"/>
      <c r="J520" s="71"/>
      <c r="K520" s="76"/>
    </row>
    <row r="521" spans="1:11" ht="12.75" customHeight="1" x14ac:dyDescent="0.25">
      <c r="A521" s="76"/>
      <c r="B521" s="76"/>
      <c r="C521" s="71"/>
      <c r="D521" s="71"/>
      <c r="E521" s="71"/>
      <c r="F521" s="71"/>
      <c r="G521" s="76"/>
      <c r="H521" s="71"/>
      <c r="I521" s="71"/>
      <c r="J521" s="71"/>
      <c r="K521" s="76"/>
    </row>
    <row r="522" spans="1:11" ht="12.75" customHeight="1" x14ac:dyDescent="0.25">
      <c r="A522" s="76"/>
      <c r="B522" s="76"/>
      <c r="C522" s="71"/>
      <c r="D522" s="71"/>
      <c r="E522" s="71"/>
      <c r="F522" s="71"/>
      <c r="G522" s="76"/>
      <c r="H522" s="71"/>
      <c r="I522" s="71"/>
      <c r="J522" s="71"/>
      <c r="K522" s="76"/>
    </row>
    <row r="523" spans="1:11" ht="12.75" customHeight="1" x14ac:dyDescent="0.25">
      <c r="A523" s="76"/>
      <c r="B523" s="76"/>
      <c r="C523" s="71"/>
      <c r="D523" s="71"/>
      <c r="E523" s="71"/>
      <c r="F523" s="71"/>
      <c r="G523" s="76"/>
      <c r="H523" s="71"/>
      <c r="I523" s="71"/>
      <c r="J523" s="71"/>
      <c r="K523" s="76"/>
    </row>
    <row r="524" spans="1:11" ht="12.75" customHeight="1" x14ac:dyDescent="0.25">
      <c r="A524" s="76"/>
      <c r="B524" s="76"/>
      <c r="C524" s="71"/>
      <c r="D524" s="71"/>
      <c r="E524" s="71"/>
      <c r="F524" s="71"/>
      <c r="G524" s="76"/>
      <c r="H524" s="71"/>
      <c r="I524" s="71"/>
      <c r="J524" s="71"/>
      <c r="K524" s="76"/>
    </row>
    <row r="525" spans="1:11" ht="12.75" customHeight="1" x14ac:dyDescent="0.25">
      <c r="A525" s="76"/>
      <c r="B525" s="76"/>
      <c r="C525" s="71"/>
      <c r="D525" s="71"/>
      <c r="E525" s="71"/>
      <c r="F525" s="71"/>
      <c r="G525" s="76"/>
      <c r="H525" s="71"/>
      <c r="I525" s="71"/>
      <c r="J525" s="71"/>
      <c r="K525" s="76"/>
    </row>
    <row r="526" spans="1:11" ht="12.75" customHeight="1" x14ac:dyDescent="0.25">
      <c r="A526" s="76"/>
      <c r="B526" s="76"/>
      <c r="C526" s="71"/>
      <c r="D526" s="71"/>
      <c r="E526" s="71"/>
      <c r="F526" s="71"/>
      <c r="G526" s="76"/>
      <c r="H526" s="71"/>
      <c r="I526" s="71"/>
      <c r="J526" s="71"/>
      <c r="K526" s="76"/>
    </row>
    <row r="527" spans="1:11" ht="12.75" customHeight="1" x14ac:dyDescent="0.25">
      <c r="A527" s="76"/>
      <c r="B527" s="76"/>
      <c r="C527" s="71"/>
      <c r="D527" s="71"/>
      <c r="E527" s="71"/>
      <c r="F527" s="71"/>
      <c r="G527" s="76"/>
      <c r="H527" s="71"/>
      <c r="I527" s="71"/>
      <c r="J527" s="71"/>
      <c r="K527" s="76"/>
    </row>
    <row r="528" spans="1:11" ht="12.75" customHeight="1" x14ac:dyDescent="0.25">
      <c r="A528" s="76"/>
      <c r="B528" s="76"/>
      <c r="C528" s="71"/>
      <c r="D528" s="71"/>
      <c r="E528" s="71"/>
      <c r="F528" s="71"/>
      <c r="G528" s="76"/>
      <c r="H528" s="71"/>
      <c r="I528" s="71"/>
      <c r="J528" s="71"/>
      <c r="K528" s="76"/>
    </row>
    <row r="529" spans="1:11" ht="12.75" customHeight="1" x14ac:dyDescent="0.25">
      <c r="A529" s="76"/>
      <c r="B529" s="76"/>
      <c r="C529" s="71"/>
      <c r="D529" s="71"/>
      <c r="E529" s="71"/>
      <c r="F529" s="71"/>
      <c r="G529" s="76"/>
      <c r="H529" s="71"/>
      <c r="I529" s="71"/>
      <c r="J529" s="71"/>
      <c r="K529" s="76"/>
    </row>
    <row r="530" spans="1:11" ht="12.75" customHeight="1" x14ac:dyDescent="0.25">
      <c r="A530" s="76"/>
      <c r="B530" s="76"/>
      <c r="C530" s="71"/>
      <c r="D530" s="71"/>
      <c r="E530" s="71"/>
      <c r="F530" s="71"/>
      <c r="G530" s="76"/>
      <c r="H530" s="71"/>
      <c r="I530" s="71"/>
      <c r="J530" s="71"/>
      <c r="K530" s="76"/>
    </row>
    <row r="531" spans="1:11" ht="12.75" customHeight="1" x14ac:dyDescent="0.25">
      <c r="A531" s="76"/>
      <c r="B531" s="76"/>
      <c r="C531" s="71"/>
      <c r="D531" s="71"/>
      <c r="E531" s="71"/>
      <c r="F531" s="71"/>
      <c r="G531" s="76"/>
      <c r="H531" s="71"/>
      <c r="I531" s="71"/>
      <c r="J531" s="71"/>
      <c r="K531" s="76"/>
    </row>
    <row r="532" spans="1:11" ht="12.75" customHeight="1" x14ac:dyDescent="0.25">
      <c r="A532" s="76"/>
      <c r="B532" s="76"/>
      <c r="C532" s="71"/>
      <c r="D532" s="71"/>
      <c r="E532" s="71"/>
      <c r="F532" s="71"/>
      <c r="G532" s="76"/>
      <c r="H532" s="71"/>
      <c r="I532" s="71"/>
      <c r="J532" s="71"/>
      <c r="K532" s="76"/>
    </row>
    <row r="533" spans="1:11" ht="12.75" customHeight="1" x14ac:dyDescent="0.25">
      <c r="A533" s="76"/>
      <c r="B533" s="76"/>
      <c r="C533" s="71"/>
      <c r="D533" s="71"/>
      <c r="E533" s="71"/>
      <c r="F533" s="71"/>
      <c r="G533" s="76"/>
      <c r="H533" s="71"/>
      <c r="I533" s="71"/>
      <c r="J533" s="71"/>
      <c r="K533" s="76"/>
    </row>
    <row r="534" spans="1:11" ht="12.75" customHeight="1" x14ac:dyDescent="0.25">
      <c r="A534" s="76"/>
      <c r="B534" s="76"/>
      <c r="C534" s="71"/>
      <c r="D534" s="71"/>
      <c r="E534" s="71"/>
      <c r="F534" s="71"/>
      <c r="G534" s="76"/>
      <c r="H534" s="71"/>
      <c r="I534" s="71"/>
      <c r="J534" s="71"/>
      <c r="K534" s="76"/>
    </row>
    <row r="535" spans="1:11" ht="12.75" customHeight="1" x14ac:dyDescent="0.25">
      <c r="A535" s="76"/>
      <c r="B535" s="76"/>
      <c r="C535" s="71"/>
      <c r="D535" s="71"/>
      <c r="E535" s="71"/>
      <c r="F535" s="71"/>
      <c r="G535" s="76"/>
      <c r="H535" s="71"/>
      <c r="I535" s="71"/>
      <c r="J535" s="71"/>
      <c r="K535" s="76"/>
    </row>
    <row r="536" spans="1:11" ht="12.75" customHeight="1" x14ac:dyDescent="0.25">
      <c r="A536" s="76"/>
      <c r="B536" s="76"/>
      <c r="C536" s="71"/>
      <c r="D536" s="71"/>
      <c r="E536" s="71"/>
      <c r="F536" s="71"/>
      <c r="G536" s="76"/>
      <c r="H536" s="71"/>
      <c r="I536" s="71"/>
      <c r="J536" s="71"/>
      <c r="K536" s="76"/>
    </row>
    <row r="537" spans="1:11" ht="12.75" customHeight="1" x14ac:dyDescent="0.25">
      <c r="A537" s="76"/>
      <c r="B537" s="76"/>
      <c r="C537" s="71"/>
      <c r="D537" s="71"/>
      <c r="E537" s="71"/>
      <c r="F537" s="71"/>
      <c r="G537" s="76"/>
      <c r="H537" s="71"/>
      <c r="I537" s="71"/>
      <c r="J537" s="71"/>
      <c r="K537" s="76"/>
    </row>
    <row r="538" spans="1:11" ht="12.75" customHeight="1" x14ac:dyDescent="0.25">
      <c r="A538" s="76"/>
      <c r="B538" s="76"/>
      <c r="C538" s="71"/>
      <c r="D538" s="71"/>
      <c r="E538" s="71"/>
      <c r="F538" s="71"/>
      <c r="G538" s="76"/>
      <c r="H538" s="71"/>
      <c r="I538" s="71"/>
      <c r="J538" s="71"/>
      <c r="K538" s="76"/>
    </row>
    <row r="539" spans="1:11" ht="12.75" customHeight="1" x14ac:dyDescent="0.25">
      <c r="A539" s="76"/>
      <c r="B539" s="76"/>
      <c r="C539" s="71"/>
      <c r="D539" s="71"/>
      <c r="E539" s="71"/>
      <c r="F539" s="71"/>
      <c r="G539" s="76"/>
      <c r="H539" s="71"/>
      <c r="I539" s="71"/>
      <c r="J539" s="71"/>
      <c r="K539" s="76"/>
    </row>
    <row r="540" spans="1:11" ht="12.75" customHeight="1" x14ac:dyDescent="0.25">
      <c r="A540" s="76"/>
      <c r="B540" s="76"/>
      <c r="C540" s="71"/>
      <c r="D540" s="71"/>
      <c r="E540" s="71"/>
      <c r="F540" s="71"/>
      <c r="G540" s="76"/>
      <c r="H540" s="71"/>
      <c r="I540" s="71"/>
      <c r="J540" s="71"/>
      <c r="K540" s="76"/>
    </row>
    <row r="541" spans="1:11" ht="12.75" customHeight="1" x14ac:dyDescent="0.25">
      <c r="A541" s="76"/>
      <c r="B541" s="76"/>
      <c r="C541" s="71"/>
      <c r="D541" s="71"/>
      <c r="E541" s="71"/>
      <c r="F541" s="71"/>
      <c r="G541" s="76"/>
      <c r="H541" s="71"/>
      <c r="I541" s="71"/>
      <c r="J541" s="71"/>
      <c r="K541" s="76"/>
    </row>
    <row r="542" spans="1:11" ht="12.75" customHeight="1" x14ac:dyDescent="0.25">
      <c r="A542" s="76"/>
      <c r="B542" s="76"/>
      <c r="C542" s="71"/>
      <c r="D542" s="71"/>
      <c r="E542" s="71"/>
      <c r="F542" s="71"/>
      <c r="G542" s="76"/>
      <c r="H542" s="71"/>
      <c r="I542" s="71"/>
      <c r="J542" s="71"/>
      <c r="K542" s="76"/>
    </row>
    <row r="543" spans="1:11" ht="12.75" customHeight="1" x14ac:dyDescent="0.25">
      <c r="A543" s="76"/>
      <c r="B543" s="76"/>
      <c r="C543" s="71"/>
      <c r="D543" s="71"/>
      <c r="E543" s="71"/>
      <c r="F543" s="71"/>
      <c r="G543" s="76"/>
      <c r="H543" s="71"/>
      <c r="I543" s="71"/>
      <c r="J543" s="71"/>
      <c r="K543" s="76"/>
    </row>
    <row r="544" spans="1:11" ht="12.75" customHeight="1" x14ac:dyDescent="0.25">
      <c r="A544" s="76"/>
      <c r="B544" s="76"/>
      <c r="C544" s="71"/>
      <c r="D544" s="71"/>
      <c r="E544" s="71"/>
      <c r="F544" s="71"/>
      <c r="G544" s="76"/>
      <c r="H544" s="71"/>
      <c r="I544" s="71"/>
      <c r="J544" s="71"/>
      <c r="K544" s="76"/>
    </row>
    <row r="545" spans="1:11" ht="12.75" customHeight="1" x14ac:dyDescent="0.25">
      <c r="A545" s="76"/>
      <c r="B545" s="76"/>
      <c r="C545" s="71"/>
      <c r="D545" s="71"/>
      <c r="E545" s="71"/>
      <c r="F545" s="71"/>
      <c r="G545" s="76"/>
      <c r="H545" s="71"/>
      <c r="I545" s="71"/>
      <c r="J545" s="71"/>
      <c r="K545" s="76"/>
    </row>
    <row r="546" spans="1:11" ht="12.75" customHeight="1" x14ac:dyDescent="0.25">
      <c r="A546" s="76"/>
      <c r="B546" s="76"/>
      <c r="C546" s="71"/>
      <c r="D546" s="71"/>
      <c r="E546" s="71"/>
      <c r="F546" s="71"/>
      <c r="G546" s="76"/>
      <c r="H546" s="71"/>
      <c r="I546" s="71"/>
      <c r="J546" s="71"/>
      <c r="K546" s="76"/>
    </row>
    <row r="547" spans="1:11" ht="12.75" customHeight="1" x14ac:dyDescent="0.25">
      <c r="A547" s="76"/>
      <c r="B547" s="76"/>
      <c r="C547" s="71"/>
      <c r="D547" s="71"/>
      <c r="E547" s="71"/>
      <c r="F547" s="71"/>
      <c r="G547" s="76"/>
      <c r="H547" s="71"/>
      <c r="I547" s="71"/>
      <c r="J547" s="71"/>
      <c r="K547" s="76"/>
    </row>
    <row r="548" spans="1:11" ht="12.75" customHeight="1" x14ac:dyDescent="0.25">
      <c r="A548" s="76"/>
      <c r="B548" s="76"/>
      <c r="C548" s="71"/>
      <c r="D548" s="71"/>
      <c r="E548" s="71"/>
      <c r="F548" s="71"/>
      <c r="G548" s="76"/>
      <c r="H548" s="71"/>
      <c r="I548" s="71"/>
      <c r="J548" s="71"/>
      <c r="K548" s="76"/>
    </row>
    <row r="549" spans="1:11" ht="12.75" customHeight="1" x14ac:dyDescent="0.25">
      <c r="A549" s="76"/>
      <c r="B549" s="76"/>
      <c r="C549" s="71"/>
      <c r="D549" s="71"/>
      <c r="E549" s="71"/>
      <c r="F549" s="71"/>
      <c r="G549" s="76"/>
      <c r="H549" s="71"/>
      <c r="I549" s="71"/>
      <c r="J549" s="71"/>
      <c r="K549" s="76"/>
    </row>
    <row r="550" spans="1:11" ht="12.75" customHeight="1" x14ac:dyDescent="0.25">
      <c r="A550" s="76"/>
      <c r="B550" s="76"/>
      <c r="C550" s="71"/>
      <c r="D550" s="71"/>
      <c r="E550" s="71"/>
      <c r="F550" s="71"/>
      <c r="G550" s="76"/>
      <c r="H550" s="71"/>
      <c r="I550" s="71"/>
      <c r="J550" s="71"/>
      <c r="K550" s="76"/>
    </row>
    <row r="551" spans="1:11" ht="12.75" customHeight="1" x14ac:dyDescent="0.25">
      <c r="A551" s="76"/>
      <c r="B551" s="76"/>
      <c r="C551" s="71"/>
      <c r="D551" s="71"/>
      <c r="E551" s="71"/>
      <c r="F551" s="71"/>
      <c r="G551" s="76"/>
      <c r="H551" s="71"/>
      <c r="I551" s="71"/>
      <c r="J551" s="71"/>
      <c r="K551" s="76"/>
    </row>
    <row r="552" spans="1:11" ht="12.75" customHeight="1" x14ac:dyDescent="0.25">
      <c r="A552" s="76"/>
      <c r="B552" s="76"/>
      <c r="C552" s="71"/>
      <c r="D552" s="71"/>
      <c r="E552" s="71"/>
      <c r="F552" s="71"/>
      <c r="G552" s="76"/>
      <c r="H552" s="71"/>
      <c r="I552" s="71"/>
      <c r="J552" s="71"/>
      <c r="K552" s="76"/>
    </row>
    <row r="553" spans="1:11" ht="12.75" customHeight="1" x14ac:dyDescent="0.25">
      <c r="A553" s="76"/>
      <c r="B553" s="76"/>
      <c r="C553" s="71"/>
      <c r="D553" s="71"/>
      <c r="E553" s="71"/>
      <c r="F553" s="71"/>
      <c r="G553" s="76"/>
      <c r="H553" s="71"/>
      <c r="I553" s="71"/>
      <c r="J553" s="71"/>
      <c r="K553" s="76"/>
    </row>
    <row r="554" spans="1:11" ht="12.75" customHeight="1" x14ac:dyDescent="0.25">
      <c r="A554" s="76"/>
      <c r="B554" s="76"/>
      <c r="C554" s="71"/>
      <c r="D554" s="71"/>
      <c r="E554" s="71"/>
      <c r="F554" s="71"/>
      <c r="G554" s="76"/>
      <c r="H554" s="71"/>
      <c r="I554" s="71"/>
      <c r="J554" s="71"/>
      <c r="K554" s="76"/>
    </row>
    <row r="555" spans="1:11" ht="12.75" customHeight="1" x14ac:dyDescent="0.25">
      <c r="A555" s="76"/>
      <c r="B555" s="76"/>
      <c r="C555" s="71"/>
      <c r="D555" s="71"/>
      <c r="E555" s="71"/>
      <c r="F555" s="71"/>
      <c r="G555" s="76"/>
      <c r="H555" s="71"/>
      <c r="I555" s="71"/>
      <c r="J555" s="71"/>
      <c r="K555" s="76"/>
    </row>
    <row r="556" spans="1:11" ht="12.75" customHeight="1" x14ac:dyDescent="0.25">
      <c r="A556" s="76"/>
      <c r="B556" s="76"/>
      <c r="C556" s="71"/>
      <c r="D556" s="71"/>
      <c r="E556" s="71"/>
      <c r="F556" s="71"/>
      <c r="G556" s="76"/>
      <c r="H556" s="71"/>
      <c r="I556" s="71"/>
      <c r="J556" s="71"/>
      <c r="K556" s="76"/>
    </row>
    <row r="557" spans="1:11" ht="12.75" customHeight="1" x14ac:dyDescent="0.25">
      <c r="A557" s="76"/>
      <c r="B557" s="76"/>
      <c r="C557" s="71"/>
      <c r="D557" s="71"/>
      <c r="E557" s="71"/>
      <c r="F557" s="71"/>
      <c r="G557" s="76"/>
      <c r="H557" s="71"/>
      <c r="I557" s="71"/>
      <c r="J557" s="71"/>
      <c r="K557" s="76"/>
    </row>
    <row r="558" spans="1:11" ht="12.75" customHeight="1" x14ac:dyDescent="0.25">
      <c r="A558" s="76"/>
      <c r="B558" s="76"/>
      <c r="C558" s="71"/>
      <c r="D558" s="71"/>
      <c r="E558" s="71"/>
      <c r="F558" s="71"/>
      <c r="G558" s="76"/>
      <c r="H558" s="71"/>
      <c r="I558" s="71"/>
      <c r="J558" s="71"/>
      <c r="K558" s="76"/>
    </row>
    <row r="559" spans="1:11" ht="12.75" customHeight="1" x14ac:dyDescent="0.25">
      <c r="A559" s="76"/>
      <c r="B559" s="76"/>
      <c r="C559" s="71"/>
      <c r="D559" s="71"/>
      <c r="E559" s="71"/>
      <c r="F559" s="71"/>
      <c r="G559" s="76"/>
      <c r="H559" s="71"/>
      <c r="I559" s="71"/>
      <c r="J559" s="71"/>
      <c r="K559" s="76"/>
    </row>
    <row r="560" spans="1:11" ht="12.75" customHeight="1" x14ac:dyDescent="0.25">
      <c r="A560" s="76"/>
      <c r="B560" s="76"/>
      <c r="C560" s="71"/>
      <c r="D560" s="71"/>
      <c r="E560" s="71"/>
      <c r="F560" s="71"/>
      <c r="G560" s="76"/>
      <c r="H560" s="71"/>
      <c r="I560" s="71"/>
      <c r="J560" s="71"/>
      <c r="K560" s="76"/>
    </row>
    <row r="561" spans="1:11" ht="12.75" customHeight="1" x14ac:dyDescent="0.25">
      <c r="A561" s="76"/>
      <c r="B561" s="76"/>
      <c r="C561" s="71"/>
      <c r="D561" s="71"/>
      <c r="E561" s="71"/>
      <c r="F561" s="71"/>
      <c r="G561" s="76"/>
      <c r="H561" s="71"/>
      <c r="I561" s="71"/>
      <c r="J561" s="71"/>
      <c r="K561" s="76"/>
    </row>
    <row r="562" spans="1:11" ht="12.75" customHeight="1" x14ac:dyDescent="0.25">
      <c r="A562" s="76"/>
      <c r="B562" s="76"/>
      <c r="C562" s="71"/>
      <c r="D562" s="71"/>
      <c r="E562" s="71"/>
      <c r="F562" s="71"/>
      <c r="G562" s="76"/>
      <c r="H562" s="71"/>
      <c r="I562" s="71"/>
      <c r="J562" s="71"/>
      <c r="K562" s="76"/>
    </row>
    <row r="563" spans="1:11" ht="12.75" customHeight="1" x14ac:dyDescent="0.25">
      <c r="A563" s="76"/>
      <c r="B563" s="76"/>
      <c r="C563" s="71"/>
      <c r="D563" s="71"/>
      <c r="E563" s="71"/>
      <c r="F563" s="71"/>
      <c r="G563" s="76"/>
      <c r="H563" s="71"/>
      <c r="I563" s="71"/>
      <c r="J563" s="71"/>
      <c r="K563" s="76"/>
    </row>
    <row r="564" spans="1:11" ht="12.75" customHeight="1" x14ac:dyDescent="0.25">
      <c r="A564" s="76"/>
      <c r="B564" s="76"/>
      <c r="C564" s="71"/>
      <c r="D564" s="71"/>
      <c r="E564" s="71"/>
      <c r="F564" s="71"/>
      <c r="G564" s="76"/>
      <c r="H564" s="71"/>
      <c r="I564" s="71"/>
      <c r="J564" s="71"/>
      <c r="K564" s="76"/>
    </row>
    <row r="565" spans="1:11" ht="12.75" customHeight="1" x14ac:dyDescent="0.25">
      <c r="A565" s="76"/>
      <c r="B565" s="76"/>
      <c r="C565" s="71"/>
      <c r="D565" s="71"/>
      <c r="E565" s="71"/>
      <c r="F565" s="71"/>
      <c r="G565" s="76"/>
      <c r="H565" s="71"/>
      <c r="I565" s="71"/>
      <c r="J565" s="71"/>
      <c r="K565" s="76"/>
    </row>
    <row r="566" spans="1:11" ht="12.75" customHeight="1" x14ac:dyDescent="0.25">
      <c r="A566" s="76"/>
      <c r="B566" s="76"/>
      <c r="C566" s="71"/>
      <c r="D566" s="71"/>
      <c r="E566" s="71"/>
      <c r="F566" s="71"/>
      <c r="G566" s="76"/>
      <c r="H566" s="71"/>
      <c r="I566" s="71"/>
      <c r="J566" s="71"/>
      <c r="K566" s="76"/>
    </row>
    <row r="567" spans="1:11" ht="12.75" customHeight="1" x14ac:dyDescent="0.25">
      <c r="A567" s="76"/>
      <c r="B567" s="76"/>
      <c r="C567" s="71"/>
      <c r="D567" s="71"/>
      <c r="E567" s="71"/>
      <c r="F567" s="71"/>
      <c r="G567" s="76"/>
      <c r="H567" s="71"/>
      <c r="I567" s="71"/>
      <c r="J567" s="71"/>
      <c r="K567" s="76"/>
    </row>
    <row r="568" spans="1:11" ht="12.75" customHeight="1" x14ac:dyDescent="0.25">
      <c r="A568" s="76"/>
      <c r="B568" s="76"/>
      <c r="C568" s="71"/>
      <c r="D568" s="71"/>
      <c r="E568" s="71"/>
      <c r="F568" s="71"/>
      <c r="G568" s="76"/>
      <c r="H568" s="71"/>
      <c r="I568" s="71"/>
      <c r="J568" s="71"/>
      <c r="K568" s="76"/>
    </row>
    <row r="569" spans="1:11" ht="12.75" customHeight="1" x14ac:dyDescent="0.25">
      <c r="A569" s="76"/>
      <c r="B569" s="76"/>
      <c r="C569" s="71"/>
      <c r="D569" s="71"/>
      <c r="E569" s="71"/>
      <c r="F569" s="71"/>
      <c r="G569" s="76"/>
      <c r="H569" s="71"/>
      <c r="I569" s="71"/>
      <c r="J569" s="71"/>
      <c r="K569" s="76"/>
    </row>
    <row r="570" spans="1:11" ht="12.75" customHeight="1" x14ac:dyDescent="0.25">
      <c r="A570" s="76"/>
      <c r="B570" s="76"/>
      <c r="C570" s="71"/>
      <c r="D570" s="71"/>
      <c r="E570" s="71"/>
      <c r="F570" s="71"/>
      <c r="G570" s="76"/>
      <c r="H570" s="71"/>
      <c r="I570" s="71"/>
      <c r="J570" s="71"/>
      <c r="K570" s="76"/>
    </row>
    <row r="571" spans="1:11" ht="12.75" customHeight="1" x14ac:dyDescent="0.25">
      <c r="A571" s="76"/>
      <c r="B571" s="76"/>
      <c r="C571" s="71"/>
      <c r="D571" s="71"/>
      <c r="E571" s="71"/>
      <c r="F571" s="71"/>
      <c r="G571" s="76"/>
      <c r="H571" s="71"/>
      <c r="I571" s="71"/>
      <c r="J571" s="71"/>
      <c r="K571" s="76"/>
    </row>
    <row r="572" spans="1:11" ht="12.75" customHeight="1" x14ac:dyDescent="0.25">
      <c r="A572" s="76"/>
      <c r="B572" s="76"/>
      <c r="C572" s="71"/>
      <c r="D572" s="71"/>
      <c r="E572" s="71"/>
      <c r="F572" s="71"/>
      <c r="G572" s="76"/>
      <c r="H572" s="71"/>
      <c r="I572" s="71"/>
      <c r="J572" s="71"/>
      <c r="K572" s="76"/>
    </row>
    <row r="573" spans="1:11" ht="12.75" customHeight="1" x14ac:dyDescent="0.25">
      <c r="A573" s="76"/>
      <c r="B573" s="76"/>
      <c r="C573" s="71"/>
      <c r="D573" s="71"/>
      <c r="E573" s="71"/>
      <c r="F573" s="71"/>
      <c r="G573" s="76"/>
      <c r="H573" s="71"/>
      <c r="I573" s="71"/>
      <c r="J573" s="71"/>
      <c r="K573" s="76"/>
    </row>
    <row r="574" spans="1:11" ht="12.75" customHeight="1" x14ac:dyDescent="0.25">
      <c r="A574" s="76"/>
      <c r="B574" s="76"/>
      <c r="C574" s="71"/>
      <c r="D574" s="71"/>
      <c r="E574" s="71"/>
      <c r="F574" s="71"/>
      <c r="G574" s="76"/>
      <c r="H574" s="71"/>
      <c r="I574" s="71"/>
      <c r="J574" s="71"/>
      <c r="K574" s="76"/>
    </row>
    <row r="575" spans="1:11" ht="12.75" customHeight="1" x14ac:dyDescent="0.25">
      <c r="A575" s="76"/>
      <c r="B575" s="76"/>
      <c r="C575" s="71"/>
      <c r="D575" s="71"/>
      <c r="E575" s="71"/>
      <c r="F575" s="71"/>
      <c r="G575" s="76"/>
      <c r="H575" s="71"/>
      <c r="I575" s="71"/>
      <c r="J575" s="71"/>
      <c r="K575" s="76"/>
    </row>
    <row r="576" spans="1:11" ht="12.75" customHeight="1" x14ac:dyDescent="0.25">
      <c r="A576" s="76"/>
      <c r="B576" s="76"/>
      <c r="C576" s="71"/>
      <c r="D576" s="71"/>
      <c r="E576" s="71"/>
      <c r="F576" s="71"/>
      <c r="G576" s="76"/>
      <c r="H576" s="71"/>
      <c r="I576" s="71"/>
      <c r="J576" s="71"/>
      <c r="K576" s="76"/>
    </row>
    <row r="577" spans="1:11" ht="12.75" customHeight="1" x14ac:dyDescent="0.25">
      <c r="A577" s="76"/>
      <c r="B577" s="76"/>
      <c r="C577" s="71"/>
      <c r="D577" s="71"/>
      <c r="E577" s="71"/>
      <c r="F577" s="71"/>
      <c r="G577" s="76"/>
      <c r="H577" s="71"/>
      <c r="I577" s="71"/>
      <c r="J577" s="71"/>
      <c r="K577" s="76"/>
    </row>
    <row r="578" spans="1:11" ht="12.75" customHeight="1" x14ac:dyDescent="0.25">
      <c r="A578" s="76"/>
      <c r="B578" s="76"/>
      <c r="C578" s="71"/>
      <c r="D578" s="71"/>
      <c r="E578" s="71"/>
      <c r="F578" s="71"/>
      <c r="G578" s="76"/>
      <c r="H578" s="71"/>
      <c r="I578" s="71"/>
      <c r="J578" s="71"/>
      <c r="K578" s="76"/>
    </row>
    <row r="579" spans="1:11" ht="12.75" customHeight="1" x14ac:dyDescent="0.25">
      <c r="A579" s="76"/>
      <c r="B579" s="76"/>
      <c r="C579" s="71"/>
      <c r="D579" s="71"/>
      <c r="E579" s="71"/>
      <c r="F579" s="71"/>
      <c r="G579" s="76"/>
      <c r="H579" s="71"/>
      <c r="I579" s="71"/>
      <c r="J579" s="71"/>
      <c r="K579" s="76"/>
    </row>
    <row r="580" spans="1:11" ht="12.75" customHeight="1" x14ac:dyDescent="0.25">
      <c r="A580" s="76"/>
      <c r="B580" s="76"/>
      <c r="C580" s="71"/>
      <c r="D580" s="71"/>
      <c r="E580" s="71"/>
      <c r="F580" s="71"/>
      <c r="G580" s="76"/>
      <c r="H580" s="71"/>
      <c r="I580" s="71"/>
      <c r="J580" s="71"/>
      <c r="K580" s="76"/>
    </row>
    <row r="581" spans="1:11" ht="12.75" customHeight="1" x14ac:dyDescent="0.25">
      <c r="A581" s="76"/>
      <c r="B581" s="76"/>
      <c r="C581" s="71"/>
      <c r="D581" s="71"/>
      <c r="E581" s="71"/>
      <c r="F581" s="71"/>
      <c r="G581" s="76"/>
      <c r="H581" s="71"/>
      <c r="I581" s="71"/>
      <c r="J581" s="71"/>
      <c r="K581" s="76"/>
    </row>
    <row r="582" spans="1:11" ht="12.75" customHeight="1" x14ac:dyDescent="0.25">
      <c r="A582" s="76"/>
      <c r="B582" s="76"/>
      <c r="C582" s="71"/>
      <c r="D582" s="71"/>
      <c r="E582" s="71"/>
      <c r="F582" s="71"/>
      <c r="G582" s="76"/>
      <c r="H582" s="71"/>
      <c r="I582" s="71"/>
      <c r="J582" s="71"/>
      <c r="K582" s="76"/>
    </row>
    <row r="583" spans="1:11" ht="12.75" customHeight="1" x14ac:dyDescent="0.25">
      <c r="A583" s="76"/>
      <c r="B583" s="76"/>
      <c r="C583" s="71"/>
      <c r="D583" s="71"/>
      <c r="E583" s="71"/>
      <c r="F583" s="71"/>
      <c r="G583" s="76"/>
      <c r="H583" s="71"/>
      <c r="I583" s="71"/>
      <c r="J583" s="71"/>
      <c r="K583" s="76"/>
    </row>
    <row r="584" spans="1:11" ht="12.75" customHeight="1" x14ac:dyDescent="0.25">
      <c r="A584" s="76"/>
      <c r="B584" s="76"/>
      <c r="C584" s="71"/>
      <c r="D584" s="71"/>
      <c r="E584" s="71"/>
      <c r="F584" s="71"/>
      <c r="G584" s="76"/>
      <c r="H584" s="71"/>
      <c r="I584" s="71"/>
      <c r="J584" s="71"/>
      <c r="K584" s="76"/>
    </row>
    <row r="585" spans="1:11" ht="12.75" customHeight="1" x14ac:dyDescent="0.25">
      <c r="A585" s="76"/>
      <c r="B585" s="76"/>
      <c r="C585" s="71"/>
      <c r="D585" s="71"/>
      <c r="E585" s="71"/>
      <c r="F585" s="71"/>
      <c r="G585" s="76"/>
      <c r="H585" s="71"/>
      <c r="I585" s="71"/>
      <c r="J585" s="71"/>
      <c r="K585" s="76"/>
    </row>
    <row r="586" spans="1:11" ht="12.75" customHeight="1" x14ac:dyDescent="0.25">
      <c r="A586" s="76"/>
      <c r="B586" s="76"/>
      <c r="C586" s="71"/>
      <c r="D586" s="71"/>
      <c r="E586" s="71"/>
      <c r="F586" s="71"/>
      <c r="G586" s="76"/>
      <c r="H586" s="71"/>
      <c r="I586" s="71"/>
      <c r="J586" s="71"/>
      <c r="K586" s="76"/>
    </row>
    <row r="587" spans="1:11" ht="12.75" customHeight="1" x14ac:dyDescent="0.25">
      <c r="A587" s="76"/>
      <c r="B587" s="76"/>
      <c r="C587" s="71"/>
      <c r="D587" s="71"/>
      <c r="E587" s="71"/>
      <c r="F587" s="71"/>
      <c r="G587" s="76"/>
      <c r="H587" s="71"/>
      <c r="I587" s="71"/>
      <c r="J587" s="71"/>
      <c r="K587" s="76"/>
    </row>
    <row r="588" spans="1:11" ht="12.75" customHeight="1" x14ac:dyDescent="0.25">
      <c r="A588" s="76"/>
      <c r="B588" s="76"/>
      <c r="C588" s="71"/>
      <c r="D588" s="71"/>
      <c r="E588" s="71"/>
      <c r="F588" s="71"/>
      <c r="G588" s="76"/>
      <c r="H588" s="71"/>
      <c r="I588" s="71"/>
      <c r="J588" s="71"/>
      <c r="K588" s="76"/>
    </row>
    <row r="589" spans="1:11" ht="12.75" customHeight="1" x14ac:dyDescent="0.25">
      <c r="A589" s="76"/>
      <c r="B589" s="76"/>
      <c r="C589" s="71"/>
      <c r="D589" s="71"/>
      <c r="E589" s="71"/>
      <c r="F589" s="71"/>
      <c r="G589" s="76"/>
      <c r="H589" s="71"/>
      <c r="I589" s="71"/>
      <c r="J589" s="71"/>
      <c r="K589" s="76"/>
    </row>
    <row r="590" spans="1:11" ht="12.75" customHeight="1" x14ac:dyDescent="0.25">
      <c r="A590" s="76"/>
      <c r="B590" s="76"/>
      <c r="C590" s="71"/>
      <c r="D590" s="71"/>
      <c r="E590" s="71"/>
      <c r="F590" s="71"/>
      <c r="G590" s="76"/>
      <c r="H590" s="71"/>
      <c r="I590" s="71"/>
      <c r="J590" s="71"/>
      <c r="K590" s="76"/>
    </row>
    <row r="591" spans="1:11" ht="12.75" customHeight="1" x14ac:dyDescent="0.25">
      <c r="A591" s="76"/>
      <c r="B591" s="76"/>
      <c r="C591" s="71"/>
      <c r="D591" s="71"/>
      <c r="E591" s="71"/>
      <c r="F591" s="71"/>
      <c r="G591" s="76"/>
      <c r="H591" s="71"/>
      <c r="I591" s="71"/>
      <c r="J591" s="71"/>
      <c r="K591" s="76"/>
    </row>
    <row r="592" spans="1:11" ht="12.75" customHeight="1" x14ac:dyDescent="0.25">
      <c r="A592" s="76"/>
      <c r="B592" s="76"/>
      <c r="C592" s="71"/>
      <c r="D592" s="71"/>
      <c r="E592" s="71"/>
      <c r="F592" s="71"/>
      <c r="G592" s="76"/>
      <c r="H592" s="71"/>
      <c r="I592" s="71"/>
      <c r="J592" s="71"/>
      <c r="K592" s="76"/>
    </row>
    <row r="593" spans="1:11" ht="12.75" customHeight="1" x14ac:dyDescent="0.25">
      <c r="A593" s="76"/>
      <c r="B593" s="76"/>
      <c r="C593" s="71"/>
      <c r="D593" s="71"/>
      <c r="E593" s="71"/>
      <c r="F593" s="71"/>
      <c r="G593" s="76"/>
      <c r="H593" s="71"/>
      <c r="I593" s="71"/>
      <c r="J593" s="71"/>
      <c r="K593" s="76"/>
    </row>
    <row r="594" spans="1:11" ht="12.75" customHeight="1" x14ac:dyDescent="0.25">
      <c r="A594" s="76"/>
      <c r="B594" s="76"/>
      <c r="C594" s="71"/>
      <c r="D594" s="71"/>
      <c r="E594" s="71"/>
      <c r="F594" s="71"/>
      <c r="G594" s="76"/>
      <c r="H594" s="71"/>
      <c r="I594" s="71"/>
      <c r="J594" s="71"/>
      <c r="K594" s="76"/>
    </row>
    <row r="595" spans="1:11" ht="12.75" customHeight="1" x14ac:dyDescent="0.25">
      <c r="A595" s="76"/>
      <c r="B595" s="76"/>
      <c r="C595" s="71"/>
      <c r="D595" s="71"/>
      <c r="E595" s="71"/>
      <c r="F595" s="71"/>
      <c r="G595" s="76"/>
      <c r="H595" s="71"/>
      <c r="I595" s="71"/>
      <c r="J595" s="71"/>
      <c r="K595" s="76"/>
    </row>
    <row r="596" spans="1:11" ht="12.75" customHeight="1" x14ac:dyDescent="0.25">
      <c r="A596" s="76"/>
      <c r="B596" s="76"/>
      <c r="C596" s="71"/>
      <c r="D596" s="71"/>
      <c r="E596" s="71"/>
      <c r="F596" s="71"/>
      <c r="G596" s="76"/>
      <c r="H596" s="71"/>
      <c r="I596" s="71"/>
      <c r="J596" s="71"/>
      <c r="K596" s="76"/>
    </row>
    <row r="597" spans="1:11" ht="12.75" customHeight="1" x14ac:dyDescent="0.25">
      <c r="A597" s="76"/>
      <c r="B597" s="76"/>
      <c r="C597" s="71"/>
      <c r="D597" s="71"/>
      <c r="E597" s="71"/>
      <c r="F597" s="71"/>
      <c r="G597" s="76"/>
      <c r="H597" s="71"/>
      <c r="I597" s="71"/>
      <c r="J597" s="71"/>
      <c r="K597" s="76"/>
    </row>
    <row r="598" spans="1:11" ht="12.75" customHeight="1" x14ac:dyDescent="0.25">
      <c r="A598" s="76"/>
      <c r="B598" s="76"/>
      <c r="C598" s="71"/>
      <c r="D598" s="71"/>
      <c r="E598" s="71"/>
      <c r="F598" s="71"/>
      <c r="G598" s="76"/>
      <c r="H598" s="71"/>
      <c r="I598" s="71"/>
      <c r="J598" s="71"/>
      <c r="K598" s="76"/>
    </row>
    <row r="599" spans="1:11" ht="12.75" customHeight="1" x14ac:dyDescent="0.25">
      <c r="A599" s="76"/>
      <c r="B599" s="76"/>
      <c r="C599" s="71"/>
      <c r="D599" s="71"/>
      <c r="E599" s="71"/>
      <c r="F599" s="71"/>
      <c r="G599" s="76"/>
      <c r="H599" s="71"/>
      <c r="I599" s="71"/>
      <c r="J599" s="71"/>
      <c r="K599" s="76"/>
    </row>
    <row r="600" spans="1:11" ht="12.75" customHeight="1" x14ac:dyDescent="0.25">
      <c r="A600" s="76"/>
      <c r="B600" s="76"/>
      <c r="C600" s="71"/>
      <c r="D600" s="71"/>
      <c r="E600" s="71"/>
      <c r="F600" s="71"/>
      <c r="G600" s="76"/>
      <c r="H600" s="71"/>
      <c r="I600" s="71"/>
      <c r="J600" s="71"/>
      <c r="K600" s="76"/>
    </row>
    <row r="601" spans="1:11" ht="12.75" customHeight="1" x14ac:dyDescent="0.25">
      <c r="A601" s="76"/>
      <c r="B601" s="76"/>
      <c r="C601" s="71"/>
      <c r="D601" s="71"/>
      <c r="E601" s="71"/>
      <c r="F601" s="71"/>
      <c r="G601" s="76"/>
      <c r="H601" s="71"/>
      <c r="I601" s="71"/>
      <c r="J601" s="71"/>
      <c r="K601" s="76"/>
    </row>
    <row r="602" spans="1:11" ht="12.75" customHeight="1" x14ac:dyDescent="0.25">
      <c r="A602" s="76"/>
      <c r="B602" s="76"/>
      <c r="C602" s="71"/>
      <c r="D602" s="71"/>
      <c r="E602" s="71"/>
      <c r="F602" s="71"/>
      <c r="G602" s="76"/>
      <c r="H602" s="71"/>
      <c r="I602" s="71"/>
      <c r="J602" s="71"/>
      <c r="K602" s="76"/>
    </row>
    <row r="603" spans="1:11" ht="12.75" customHeight="1" x14ac:dyDescent="0.25">
      <c r="A603" s="76"/>
      <c r="B603" s="76"/>
      <c r="C603" s="71"/>
      <c r="D603" s="71"/>
      <c r="E603" s="71"/>
      <c r="F603" s="71"/>
      <c r="G603" s="76"/>
      <c r="H603" s="71"/>
      <c r="I603" s="71"/>
      <c r="J603" s="71"/>
      <c r="K603" s="76"/>
    </row>
    <row r="604" spans="1:11" ht="12.75" customHeight="1" x14ac:dyDescent="0.25">
      <c r="A604" s="76"/>
      <c r="B604" s="76"/>
      <c r="C604" s="71"/>
      <c r="D604" s="71"/>
      <c r="E604" s="71"/>
      <c r="F604" s="71"/>
      <c r="G604" s="76"/>
      <c r="H604" s="71"/>
      <c r="I604" s="71"/>
      <c r="J604" s="71"/>
      <c r="K604" s="76"/>
    </row>
    <row r="605" spans="1:11" ht="12.75" customHeight="1" x14ac:dyDescent="0.25">
      <c r="A605" s="76"/>
      <c r="B605" s="76"/>
      <c r="C605" s="71"/>
      <c r="D605" s="71"/>
      <c r="E605" s="71"/>
      <c r="F605" s="71"/>
      <c r="G605" s="76"/>
      <c r="H605" s="71"/>
      <c r="I605" s="71"/>
      <c r="J605" s="71"/>
      <c r="K605" s="76"/>
    </row>
    <row r="606" spans="1:11" ht="12.75" customHeight="1" x14ac:dyDescent="0.25">
      <c r="A606" s="76"/>
      <c r="B606" s="76"/>
      <c r="C606" s="71"/>
      <c r="D606" s="71"/>
      <c r="E606" s="71"/>
      <c r="F606" s="71"/>
      <c r="G606" s="76"/>
      <c r="H606" s="71"/>
      <c r="I606" s="71"/>
      <c r="J606" s="71"/>
      <c r="K606" s="76"/>
    </row>
    <row r="607" spans="1:11" ht="12.75" customHeight="1" x14ac:dyDescent="0.25">
      <c r="A607" s="76"/>
      <c r="B607" s="76"/>
      <c r="C607" s="71"/>
      <c r="D607" s="71"/>
      <c r="E607" s="71"/>
      <c r="F607" s="71"/>
      <c r="G607" s="76"/>
      <c r="H607" s="71"/>
      <c r="I607" s="71"/>
      <c r="J607" s="71"/>
      <c r="K607" s="76"/>
    </row>
    <row r="608" spans="1:11" ht="12.75" customHeight="1" x14ac:dyDescent="0.25">
      <c r="A608" s="76"/>
      <c r="B608" s="76"/>
      <c r="C608" s="71"/>
      <c r="D608" s="71"/>
      <c r="E608" s="71"/>
      <c r="F608" s="71"/>
      <c r="G608" s="76"/>
      <c r="H608" s="71"/>
      <c r="I608" s="71"/>
      <c r="J608" s="71"/>
      <c r="K608" s="76"/>
    </row>
    <row r="609" spans="1:11" ht="12.75" customHeight="1" x14ac:dyDescent="0.25">
      <c r="A609" s="76"/>
      <c r="B609" s="76"/>
      <c r="C609" s="71"/>
      <c r="D609" s="71"/>
      <c r="E609" s="71"/>
      <c r="F609" s="71"/>
      <c r="G609" s="76"/>
      <c r="H609" s="71"/>
      <c r="I609" s="71"/>
      <c r="J609" s="71"/>
      <c r="K609" s="76"/>
    </row>
    <row r="610" spans="1:11" ht="12.75" customHeight="1" x14ac:dyDescent="0.25">
      <c r="A610" s="76"/>
      <c r="B610" s="76"/>
      <c r="C610" s="71"/>
      <c r="D610" s="71"/>
      <c r="E610" s="71"/>
      <c r="F610" s="71"/>
      <c r="G610" s="76"/>
      <c r="H610" s="71"/>
      <c r="I610" s="71"/>
      <c r="J610" s="71"/>
      <c r="K610" s="76"/>
    </row>
    <row r="611" spans="1:11" ht="12.75" customHeight="1" x14ac:dyDescent="0.25">
      <c r="A611" s="76"/>
      <c r="B611" s="76"/>
      <c r="C611" s="71"/>
      <c r="D611" s="71"/>
      <c r="E611" s="71"/>
      <c r="F611" s="71"/>
      <c r="G611" s="76"/>
      <c r="H611" s="71"/>
      <c r="I611" s="71"/>
      <c r="J611" s="71"/>
      <c r="K611" s="76"/>
    </row>
    <row r="612" spans="1:11" ht="12.75" customHeight="1" x14ac:dyDescent="0.25">
      <c r="A612" s="76"/>
      <c r="B612" s="76"/>
      <c r="C612" s="71"/>
      <c r="D612" s="71"/>
      <c r="E612" s="71"/>
      <c r="F612" s="71"/>
      <c r="G612" s="76"/>
      <c r="H612" s="71"/>
      <c r="I612" s="71"/>
      <c r="J612" s="71"/>
      <c r="K612" s="76"/>
    </row>
    <row r="613" spans="1:11" ht="12.75" customHeight="1" x14ac:dyDescent="0.25">
      <c r="A613" s="76"/>
      <c r="B613" s="76"/>
      <c r="C613" s="71"/>
      <c r="D613" s="71"/>
      <c r="E613" s="71"/>
      <c r="F613" s="71"/>
      <c r="G613" s="76"/>
      <c r="H613" s="71"/>
      <c r="I613" s="71"/>
      <c r="J613" s="71"/>
      <c r="K613" s="76"/>
    </row>
    <row r="614" spans="1:11" ht="12.75" customHeight="1" x14ac:dyDescent="0.25">
      <c r="A614" s="76"/>
      <c r="B614" s="76"/>
      <c r="C614" s="71"/>
      <c r="D614" s="71"/>
      <c r="E614" s="71"/>
      <c r="F614" s="71"/>
      <c r="G614" s="76"/>
      <c r="H614" s="71"/>
      <c r="I614" s="71"/>
      <c r="J614" s="71"/>
      <c r="K614" s="76"/>
    </row>
    <row r="615" spans="1:11" ht="12.75" customHeight="1" x14ac:dyDescent="0.25">
      <c r="A615" s="76"/>
      <c r="B615" s="76"/>
      <c r="C615" s="71"/>
      <c r="D615" s="71"/>
      <c r="E615" s="71"/>
      <c r="F615" s="71"/>
      <c r="G615" s="76"/>
      <c r="H615" s="71"/>
      <c r="I615" s="71"/>
      <c r="J615" s="71"/>
      <c r="K615" s="76"/>
    </row>
    <row r="616" spans="1:11" ht="12.75" customHeight="1" x14ac:dyDescent="0.25">
      <c r="A616" s="76"/>
      <c r="B616" s="76"/>
      <c r="C616" s="71"/>
      <c r="D616" s="71"/>
      <c r="E616" s="71"/>
      <c r="F616" s="71"/>
      <c r="G616" s="76"/>
      <c r="H616" s="71"/>
      <c r="I616" s="71"/>
      <c r="J616" s="71"/>
      <c r="K616" s="76"/>
    </row>
    <row r="617" spans="1:11" ht="12.75" customHeight="1" x14ac:dyDescent="0.25">
      <c r="A617" s="76"/>
      <c r="B617" s="76"/>
      <c r="C617" s="71"/>
      <c r="D617" s="71"/>
      <c r="E617" s="71"/>
      <c r="F617" s="71"/>
      <c r="G617" s="76"/>
      <c r="H617" s="71"/>
      <c r="I617" s="71"/>
      <c r="J617" s="71"/>
      <c r="K617" s="76"/>
    </row>
    <row r="618" spans="1:11" ht="12.75" customHeight="1" x14ac:dyDescent="0.25">
      <c r="A618" s="76"/>
      <c r="B618" s="76"/>
      <c r="C618" s="71"/>
      <c r="D618" s="71"/>
      <c r="E618" s="71"/>
      <c r="F618" s="71"/>
      <c r="G618" s="76"/>
      <c r="H618" s="71"/>
      <c r="I618" s="71"/>
      <c r="J618" s="71"/>
      <c r="K618" s="76"/>
    </row>
    <row r="619" spans="1:11" ht="12.75" customHeight="1" x14ac:dyDescent="0.25">
      <c r="A619" s="76"/>
      <c r="B619" s="76"/>
      <c r="C619" s="71"/>
      <c r="D619" s="71"/>
      <c r="E619" s="71"/>
      <c r="F619" s="71"/>
      <c r="G619" s="76"/>
      <c r="H619" s="71"/>
      <c r="I619" s="71"/>
      <c r="J619" s="71"/>
      <c r="K619" s="76"/>
    </row>
    <row r="620" spans="1:11" ht="12.75" customHeight="1" x14ac:dyDescent="0.25">
      <c r="A620" s="76"/>
      <c r="B620" s="76"/>
      <c r="C620" s="71"/>
      <c r="D620" s="71"/>
      <c r="E620" s="71"/>
      <c r="F620" s="71"/>
      <c r="G620" s="76"/>
      <c r="H620" s="71"/>
      <c r="I620" s="71"/>
      <c r="J620" s="71"/>
      <c r="K620" s="76"/>
    </row>
    <row r="621" spans="1:11" ht="12.75" customHeight="1" x14ac:dyDescent="0.25">
      <c r="A621" s="76"/>
      <c r="B621" s="76"/>
      <c r="C621" s="71"/>
      <c r="D621" s="71"/>
      <c r="E621" s="71"/>
      <c r="F621" s="71"/>
      <c r="G621" s="76"/>
      <c r="H621" s="71"/>
      <c r="I621" s="71"/>
      <c r="J621" s="71"/>
      <c r="K621" s="76"/>
    </row>
    <row r="622" spans="1:11" ht="12.75" customHeight="1" x14ac:dyDescent="0.25">
      <c r="A622" s="76"/>
      <c r="B622" s="76"/>
      <c r="C622" s="71"/>
      <c r="D622" s="71"/>
      <c r="E622" s="71"/>
      <c r="F622" s="71"/>
      <c r="G622" s="76"/>
      <c r="H622" s="71"/>
      <c r="I622" s="71"/>
      <c r="J622" s="71"/>
      <c r="K622" s="76"/>
    </row>
    <row r="623" spans="1:11" ht="12.75" customHeight="1" x14ac:dyDescent="0.25">
      <c r="A623" s="76"/>
      <c r="B623" s="76"/>
      <c r="C623" s="71"/>
      <c r="D623" s="71"/>
      <c r="E623" s="71"/>
      <c r="F623" s="71"/>
      <c r="G623" s="76"/>
      <c r="H623" s="71"/>
      <c r="I623" s="71"/>
      <c r="J623" s="71"/>
      <c r="K623" s="76"/>
    </row>
    <row r="624" spans="1:11" ht="12.75" customHeight="1" x14ac:dyDescent="0.25">
      <c r="A624" s="76"/>
      <c r="B624" s="76"/>
      <c r="C624" s="71"/>
      <c r="D624" s="71"/>
      <c r="E624" s="71"/>
      <c r="F624" s="71"/>
      <c r="G624" s="76"/>
      <c r="H624" s="71"/>
      <c r="I624" s="71"/>
      <c r="J624" s="71"/>
      <c r="K624" s="76"/>
    </row>
    <row r="625" spans="1:11" ht="12.75" customHeight="1" x14ac:dyDescent="0.25">
      <c r="A625" s="76"/>
      <c r="B625" s="76"/>
      <c r="C625" s="71"/>
      <c r="D625" s="71"/>
      <c r="E625" s="71"/>
      <c r="F625" s="71"/>
      <c r="G625" s="76"/>
      <c r="H625" s="71"/>
      <c r="I625" s="71"/>
      <c r="J625" s="71"/>
      <c r="K625" s="76"/>
    </row>
    <row r="626" spans="1:11" ht="12.75" customHeight="1" x14ac:dyDescent="0.25">
      <c r="A626" s="76"/>
      <c r="B626" s="76"/>
      <c r="C626" s="71"/>
      <c r="D626" s="71"/>
      <c r="E626" s="71"/>
      <c r="F626" s="71"/>
      <c r="G626" s="76"/>
      <c r="H626" s="71"/>
      <c r="I626" s="71"/>
      <c r="J626" s="71"/>
      <c r="K626" s="76"/>
    </row>
    <row r="627" spans="1:11" ht="12.75" customHeight="1" x14ac:dyDescent="0.25">
      <c r="A627" s="76"/>
      <c r="B627" s="76"/>
      <c r="C627" s="71"/>
      <c r="D627" s="71"/>
      <c r="E627" s="71"/>
      <c r="F627" s="71"/>
      <c r="G627" s="76"/>
      <c r="H627" s="71"/>
      <c r="I627" s="71"/>
      <c r="J627" s="71"/>
      <c r="K627" s="76"/>
    </row>
    <row r="628" spans="1:11" ht="12.75" customHeight="1" x14ac:dyDescent="0.25">
      <c r="A628" s="76"/>
      <c r="B628" s="76"/>
      <c r="C628" s="71"/>
      <c r="D628" s="71"/>
      <c r="E628" s="71"/>
      <c r="F628" s="71"/>
      <c r="G628" s="76"/>
      <c r="H628" s="71"/>
      <c r="I628" s="71"/>
      <c r="J628" s="71"/>
      <c r="K628" s="76"/>
    </row>
    <row r="629" spans="1:11" ht="12.75" customHeight="1" x14ac:dyDescent="0.25">
      <c r="A629" s="76"/>
      <c r="B629" s="76"/>
      <c r="C629" s="71"/>
      <c r="D629" s="71"/>
      <c r="E629" s="71"/>
      <c r="F629" s="71"/>
      <c r="G629" s="76"/>
      <c r="H629" s="71"/>
      <c r="I629" s="71"/>
      <c r="J629" s="71"/>
      <c r="K629" s="76"/>
    </row>
    <row r="630" spans="1:11" ht="12.75" customHeight="1" x14ac:dyDescent="0.25">
      <c r="A630" s="76"/>
      <c r="B630" s="76"/>
      <c r="C630" s="71"/>
      <c r="D630" s="71"/>
      <c r="E630" s="71"/>
      <c r="F630" s="71"/>
      <c r="G630" s="76"/>
      <c r="H630" s="71"/>
      <c r="I630" s="71"/>
      <c r="J630" s="71"/>
      <c r="K630" s="76"/>
    </row>
    <row r="631" spans="1:11" ht="12.75" customHeight="1" x14ac:dyDescent="0.25">
      <c r="A631" s="76"/>
      <c r="B631" s="76"/>
      <c r="C631" s="71"/>
      <c r="D631" s="71"/>
      <c r="E631" s="71"/>
      <c r="F631" s="71"/>
      <c r="G631" s="76"/>
      <c r="H631" s="71"/>
      <c r="I631" s="71"/>
      <c r="J631" s="71"/>
      <c r="K631" s="76"/>
    </row>
    <row r="632" spans="1:11" ht="12.75" customHeight="1" x14ac:dyDescent="0.25">
      <c r="A632" s="76"/>
      <c r="B632" s="76"/>
      <c r="C632" s="71"/>
      <c r="D632" s="71"/>
      <c r="E632" s="71"/>
      <c r="F632" s="71"/>
      <c r="G632" s="76"/>
      <c r="H632" s="71"/>
      <c r="I632" s="71"/>
      <c r="J632" s="71"/>
      <c r="K632" s="76"/>
    </row>
    <row r="633" spans="1:11" ht="12.75" customHeight="1" x14ac:dyDescent="0.25">
      <c r="A633" s="76"/>
      <c r="B633" s="76"/>
      <c r="C633" s="71"/>
      <c r="D633" s="71"/>
      <c r="E633" s="71"/>
      <c r="F633" s="71"/>
      <c r="G633" s="76"/>
      <c r="H633" s="71"/>
      <c r="I633" s="71"/>
      <c r="J633" s="71"/>
      <c r="K633" s="76"/>
    </row>
    <row r="634" spans="1:11" ht="12.75" customHeight="1" x14ac:dyDescent="0.25">
      <c r="A634" s="76"/>
      <c r="B634" s="76"/>
      <c r="C634" s="71"/>
      <c r="D634" s="71"/>
      <c r="E634" s="71"/>
      <c r="F634" s="71"/>
      <c r="G634" s="76"/>
      <c r="H634" s="71"/>
      <c r="I634" s="71"/>
      <c r="J634" s="71"/>
      <c r="K634" s="76"/>
    </row>
    <row r="635" spans="1:11" ht="12.75" customHeight="1" x14ac:dyDescent="0.25">
      <c r="A635" s="76"/>
      <c r="B635" s="76"/>
      <c r="C635" s="71"/>
      <c r="D635" s="71"/>
      <c r="E635" s="71"/>
      <c r="F635" s="71"/>
      <c r="G635" s="76"/>
      <c r="H635" s="71"/>
      <c r="I635" s="71"/>
      <c r="J635" s="71"/>
      <c r="K635" s="76"/>
    </row>
    <row r="636" spans="1:11" ht="12.75" customHeight="1" x14ac:dyDescent="0.25">
      <c r="A636" s="76"/>
      <c r="B636" s="76"/>
      <c r="C636" s="71"/>
      <c r="D636" s="71"/>
      <c r="E636" s="71"/>
      <c r="F636" s="71"/>
      <c r="G636" s="76"/>
      <c r="H636" s="71"/>
      <c r="I636" s="71"/>
      <c r="J636" s="71"/>
      <c r="K636" s="76"/>
    </row>
    <row r="637" spans="1:11" ht="12.75" customHeight="1" x14ac:dyDescent="0.25">
      <c r="A637" s="76"/>
      <c r="B637" s="76"/>
      <c r="C637" s="71"/>
      <c r="D637" s="71"/>
      <c r="E637" s="71"/>
      <c r="F637" s="71"/>
      <c r="G637" s="76"/>
      <c r="H637" s="71"/>
      <c r="I637" s="71"/>
      <c r="J637" s="71"/>
      <c r="K637" s="76"/>
    </row>
    <row r="638" spans="1:11" ht="12.75" customHeight="1" x14ac:dyDescent="0.25">
      <c r="A638" s="76"/>
      <c r="B638" s="76"/>
      <c r="C638" s="71"/>
      <c r="D638" s="71"/>
      <c r="E638" s="71"/>
      <c r="F638" s="71"/>
      <c r="G638" s="76"/>
      <c r="H638" s="71"/>
      <c r="I638" s="71"/>
      <c r="J638" s="71"/>
      <c r="K638" s="76"/>
    </row>
    <row r="639" spans="1:11" ht="12.75" customHeight="1" x14ac:dyDescent="0.25">
      <c r="A639" s="76"/>
      <c r="B639" s="76"/>
      <c r="C639" s="71"/>
      <c r="D639" s="71"/>
      <c r="E639" s="71"/>
      <c r="F639" s="71"/>
      <c r="G639" s="76"/>
      <c r="H639" s="71"/>
      <c r="I639" s="71"/>
      <c r="J639" s="71"/>
      <c r="K639" s="76"/>
    </row>
    <row r="640" spans="1:11" ht="12.75" customHeight="1" x14ac:dyDescent="0.25">
      <c r="A640" s="76"/>
      <c r="B640" s="76"/>
      <c r="C640" s="71"/>
      <c r="D640" s="71"/>
      <c r="E640" s="71"/>
      <c r="F640" s="71"/>
      <c r="G640" s="76"/>
      <c r="H640" s="71"/>
      <c r="I640" s="71"/>
      <c r="J640" s="71"/>
      <c r="K640" s="76"/>
    </row>
    <row r="641" spans="1:11" ht="12.75" customHeight="1" x14ac:dyDescent="0.25">
      <c r="A641" s="76"/>
      <c r="B641" s="76"/>
      <c r="C641" s="71"/>
      <c r="D641" s="71"/>
      <c r="E641" s="71"/>
      <c r="F641" s="71"/>
      <c r="G641" s="76"/>
      <c r="H641" s="71"/>
      <c r="I641" s="71"/>
      <c r="J641" s="71"/>
      <c r="K641" s="76"/>
    </row>
    <row r="642" spans="1:11" ht="12.75" customHeight="1" x14ac:dyDescent="0.25">
      <c r="A642" s="76"/>
      <c r="B642" s="76"/>
      <c r="C642" s="71"/>
      <c r="D642" s="71"/>
      <c r="E642" s="71"/>
      <c r="F642" s="71"/>
      <c r="G642" s="76"/>
      <c r="H642" s="71"/>
      <c r="I642" s="71"/>
      <c r="J642" s="71"/>
      <c r="K642" s="76"/>
    </row>
    <row r="643" spans="1:11" ht="12.75" customHeight="1" x14ac:dyDescent="0.25">
      <c r="A643" s="76"/>
      <c r="B643" s="76"/>
      <c r="C643" s="71"/>
      <c r="D643" s="71"/>
      <c r="E643" s="71"/>
      <c r="F643" s="71"/>
      <c r="G643" s="76"/>
      <c r="H643" s="71"/>
      <c r="I643" s="71"/>
      <c r="J643" s="71"/>
      <c r="K643" s="76"/>
    </row>
    <row r="644" spans="1:11" ht="12.75" customHeight="1" x14ac:dyDescent="0.25">
      <c r="A644" s="76"/>
      <c r="B644" s="76"/>
      <c r="C644" s="71"/>
      <c r="D644" s="71"/>
      <c r="E644" s="71"/>
      <c r="F644" s="71"/>
      <c r="G644" s="76"/>
      <c r="H644" s="71"/>
      <c r="I644" s="71"/>
      <c r="J644" s="71"/>
      <c r="K644" s="76"/>
    </row>
    <row r="645" spans="1:11" ht="12.75" customHeight="1" x14ac:dyDescent="0.25">
      <c r="A645" s="76"/>
      <c r="B645" s="76"/>
      <c r="C645" s="71"/>
      <c r="D645" s="71"/>
      <c r="E645" s="71"/>
      <c r="F645" s="71"/>
      <c r="G645" s="76"/>
      <c r="H645" s="71"/>
      <c r="I645" s="71"/>
      <c r="J645" s="71"/>
      <c r="K645" s="76"/>
    </row>
    <row r="646" spans="1:11" ht="12.75" customHeight="1" x14ac:dyDescent="0.25">
      <c r="A646" s="76"/>
      <c r="B646" s="76"/>
      <c r="C646" s="71"/>
      <c r="D646" s="71"/>
      <c r="E646" s="71"/>
      <c r="F646" s="71"/>
      <c r="G646" s="76"/>
      <c r="H646" s="71"/>
      <c r="I646" s="71"/>
      <c r="J646" s="71"/>
      <c r="K646" s="76"/>
    </row>
    <row r="647" spans="1:11" ht="12.75" customHeight="1" x14ac:dyDescent="0.25">
      <c r="A647" s="76"/>
      <c r="B647" s="76"/>
      <c r="C647" s="71"/>
      <c r="D647" s="71"/>
      <c r="E647" s="71"/>
      <c r="F647" s="71"/>
      <c r="G647" s="76"/>
      <c r="H647" s="71"/>
      <c r="I647" s="71"/>
      <c r="J647" s="71"/>
      <c r="K647" s="76"/>
    </row>
    <row r="648" spans="1:11" ht="12.75" customHeight="1" x14ac:dyDescent="0.25">
      <c r="A648" s="76"/>
      <c r="B648" s="76"/>
      <c r="C648" s="71"/>
      <c r="D648" s="71"/>
      <c r="E648" s="71"/>
      <c r="F648" s="71"/>
      <c r="G648" s="76"/>
      <c r="H648" s="71"/>
      <c r="I648" s="71"/>
      <c r="J648" s="71"/>
      <c r="K648" s="76"/>
    </row>
    <row r="649" spans="1:11" ht="12.75" customHeight="1" x14ac:dyDescent="0.25">
      <c r="A649" s="76"/>
      <c r="B649" s="76"/>
      <c r="C649" s="71"/>
      <c r="D649" s="71"/>
      <c r="E649" s="71"/>
      <c r="F649" s="71"/>
      <c r="G649" s="76"/>
      <c r="H649" s="71"/>
      <c r="I649" s="71"/>
      <c r="J649" s="71"/>
      <c r="K649" s="76"/>
    </row>
    <row r="650" spans="1:11" ht="12.75" customHeight="1" x14ac:dyDescent="0.25">
      <c r="A650" s="76"/>
      <c r="B650" s="76"/>
      <c r="C650" s="71"/>
      <c r="D650" s="71"/>
      <c r="E650" s="71"/>
      <c r="F650" s="71"/>
      <c r="G650" s="76"/>
      <c r="H650" s="71"/>
      <c r="I650" s="71"/>
      <c r="J650" s="71"/>
      <c r="K650" s="76"/>
    </row>
    <row r="651" spans="1:11" ht="12.75" customHeight="1" x14ac:dyDescent="0.25">
      <c r="A651" s="76"/>
      <c r="B651" s="76"/>
      <c r="C651" s="71"/>
      <c r="D651" s="71"/>
      <c r="E651" s="71"/>
      <c r="F651" s="71"/>
      <c r="G651" s="76"/>
      <c r="H651" s="71"/>
      <c r="I651" s="71"/>
      <c r="J651" s="71"/>
      <c r="K651" s="76"/>
    </row>
    <row r="652" spans="1:11" ht="12.75" customHeight="1" x14ac:dyDescent="0.25">
      <c r="A652" s="76"/>
      <c r="B652" s="76"/>
      <c r="C652" s="71"/>
      <c r="D652" s="71"/>
      <c r="E652" s="71"/>
      <c r="F652" s="71"/>
      <c r="G652" s="76"/>
      <c r="H652" s="71"/>
      <c r="I652" s="71"/>
      <c r="J652" s="71"/>
      <c r="K652" s="76"/>
    </row>
    <row r="653" spans="1:11" ht="12.75" customHeight="1" x14ac:dyDescent="0.25">
      <c r="A653" s="76"/>
      <c r="B653" s="76"/>
      <c r="C653" s="71"/>
      <c r="D653" s="71"/>
      <c r="E653" s="71"/>
      <c r="F653" s="71"/>
      <c r="G653" s="76"/>
      <c r="H653" s="71"/>
      <c r="I653" s="71"/>
      <c r="J653" s="71"/>
      <c r="K653" s="76"/>
    </row>
    <row r="654" spans="1:11" ht="12.75" customHeight="1" x14ac:dyDescent="0.25">
      <c r="A654" s="76"/>
      <c r="B654" s="76"/>
      <c r="C654" s="71"/>
      <c r="D654" s="71"/>
      <c r="E654" s="71"/>
      <c r="F654" s="71"/>
      <c r="G654" s="76"/>
      <c r="H654" s="71"/>
      <c r="I654" s="71"/>
      <c r="J654" s="71"/>
      <c r="K654" s="76"/>
    </row>
    <row r="655" spans="1:11" ht="12.75" customHeight="1" x14ac:dyDescent="0.25">
      <c r="A655" s="76"/>
      <c r="B655" s="76"/>
      <c r="C655" s="71"/>
      <c r="D655" s="71"/>
      <c r="E655" s="71"/>
      <c r="F655" s="71"/>
      <c r="G655" s="76"/>
      <c r="H655" s="71"/>
      <c r="I655" s="71"/>
      <c r="J655" s="71"/>
      <c r="K655" s="76"/>
    </row>
    <row r="656" spans="1:11" ht="12.75" customHeight="1" x14ac:dyDescent="0.25">
      <c r="A656" s="76"/>
      <c r="B656" s="76"/>
      <c r="C656" s="71"/>
      <c r="D656" s="71"/>
      <c r="E656" s="71"/>
      <c r="F656" s="71"/>
      <c r="G656" s="76"/>
      <c r="H656" s="71"/>
      <c r="I656" s="71"/>
      <c r="J656" s="71"/>
      <c r="K656" s="76"/>
    </row>
    <row r="657" spans="1:11" ht="12.75" customHeight="1" x14ac:dyDescent="0.25">
      <c r="A657" s="76"/>
      <c r="B657" s="76"/>
      <c r="C657" s="71"/>
      <c r="D657" s="71"/>
      <c r="E657" s="71"/>
      <c r="F657" s="71"/>
      <c r="G657" s="76"/>
      <c r="H657" s="71"/>
      <c r="I657" s="71"/>
      <c r="J657" s="71"/>
      <c r="K657" s="76"/>
    </row>
    <row r="658" spans="1:11" ht="12.75" customHeight="1" x14ac:dyDescent="0.25">
      <c r="A658" s="76"/>
      <c r="B658" s="76"/>
      <c r="C658" s="71"/>
      <c r="D658" s="71"/>
      <c r="E658" s="71"/>
      <c r="F658" s="71"/>
      <c r="G658" s="76"/>
      <c r="H658" s="71"/>
      <c r="I658" s="71"/>
      <c r="J658" s="71"/>
      <c r="K658" s="76"/>
    </row>
    <row r="659" spans="1:11" ht="12.75" customHeight="1" x14ac:dyDescent="0.25">
      <c r="A659" s="76"/>
      <c r="B659" s="76"/>
      <c r="C659" s="71"/>
      <c r="D659" s="71"/>
      <c r="E659" s="71"/>
      <c r="F659" s="71"/>
      <c r="G659" s="76"/>
      <c r="H659" s="71"/>
      <c r="I659" s="71"/>
      <c r="J659" s="71"/>
      <c r="K659" s="76"/>
    </row>
    <row r="660" spans="1:11" ht="12.75" customHeight="1" x14ac:dyDescent="0.25">
      <c r="A660" s="76"/>
      <c r="B660" s="76"/>
      <c r="C660" s="71"/>
      <c r="D660" s="71"/>
      <c r="E660" s="71"/>
      <c r="F660" s="71"/>
      <c r="G660" s="76"/>
      <c r="H660" s="71"/>
      <c r="I660" s="71"/>
      <c r="J660" s="71"/>
      <c r="K660" s="76"/>
    </row>
    <row r="661" spans="1:11" ht="12.75" customHeight="1" x14ac:dyDescent="0.25">
      <c r="A661" s="76"/>
      <c r="B661" s="76"/>
      <c r="C661" s="71"/>
      <c r="D661" s="71"/>
      <c r="E661" s="71"/>
      <c r="F661" s="71"/>
      <c r="G661" s="76"/>
      <c r="H661" s="71"/>
      <c r="I661" s="71"/>
      <c r="J661" s="71"/>
      <c r="K661" s="76"/>
    </row>
    <row r="662" spans="1:11" ht="12.75" customHeight="1" x14ac:dyDescent="0.25">
      <c r="A662" s="76"/>
      <c r="B662" s="76"/>
      <c r="C662" s="71"/>
      <c r="D662" s="71"/>
      <c r="E662" s="71"/>
      <c r="F662" s="71"/>
      <c r="G662" s="76"/>
      <c r="H662" s="71"/>
      <c r="I662" s="71"/>
      <c r="J662" s="71"/>
      <c r="K662" s="76"/>
    </row>
    <row r="663" spans="1:11" ht="12.75" customHeight="1" x14ac:dyDescent="0.25">
      <c r="A663" s="76"/>
      <c r="B663" s="76"/>
      <c r="C663" s="71"/>
      <c r="D663" s="71"/>
      <c r="E663" s="71"/>
      <c r="F663" s="71"/>
      <c r="G663" s="76"/>
      <c r="H663" s="71"/>
      <c r="I663" s="71"/>
      <c r="J663" s="71"/>
      <c r="K663" s="76"/>
    </row>
    <row r="664" spans="1:11" ht="12.75" customHeight="1" x14ac:dyDescent="0.25">
      <c r="A664" s="76"/>
      <c r="B664" s="76"/>
      <c r="C664" s="71"/>
      <c r="D664" s="71"/>
      <c r="E664" s="71"/>
      <c r="F664" s="71"/>
      <c r="G664" s="76"/>
      <c r="H664" s="71"/>
      <c r="I664" s="71"/>
      <c r="J664" s="71"/>
      <c r="K664" s="76"/>
    </row>
    <row r="665" spans="1:11" ht="12.75" customHeight="1" x14ac:dyDescent="0.25">
      <c r="A665" s="76"/>
      <c r="B665" s="76"/>
      <c r="C665" s="71"/>
      <c r="D665" s="71"/>
      <c r="E665" s="71"/>
      <c r="F665" s="71"/>
      <c r="G665" s="76"/>
      <c r="H665" s="71"/>
      <c r="I665" s="71"/>
      <c r="J665" s="71"/>
      <c r="K665" s="76"/>
    </row>
    <row r="666" spans="1:11" ht="12.75" customHeight="1" x14ac:dyDescent="0.25">
      <c r="A666" s="76"/>
      <c r="B666" s="76"/>
      <c r="C666" s="71"/>
      <c r="D666" s="71"/>
      <c r="E666" s="71"/>
      <c r="F666" s="71"/>
      <c r="G666" s="76"/>
      <c r="H666" s="71"/>
      <c r="I666" s="71"/>
      <c r="J666" s="71"/>
      <c r="K666" s="76"/>
    </row>
    <row r="667" spans="1:11" ht="12.75" customHeight="1" x14ac:dyDescent="0.25">
      <c r="A667" s="76"/>
      <c r="B667" s="76"/>
      <c r="C667" s="71"/>
      <c r="D667" s="71"/>
      <c r="E667" s="71"/>
      <c r="F667" s="71"/>
      <c r="G667" s="76"/>
      <c r="H667" s="71"/>
      <c r="I667" s="71"/>
      <c r="J667" s="71"/>
      <c r="K667" s="76"/>
    </row>
    <row r="668" spans="1:11" ht="12.75" customHeight="1" x14ac:dyDescent="0.25">
      <c r="A668" s="76"/>
      <c r="B668" s="76"/>
      <c r="C668" s="71"/>
      <c r="D668" s="71"/>
      <c r="E668" s="71"/>
      <c r="F668" s="71"/>
      <c r="G668" s="76"/>
      <c r="H668" s="71"/>
      <c r="I668" s="71"/>
      <c r="J668" s="71"/>
      <c r="K668" s="76"/>
    </row>
    <row r="669" spans="1:11" ht="12.75" customHeight="1" x14ac:dyDescent="0.25">
      <c r="A669" s="76"/>
      <c r="B669" s="76"/>
      <c r="C669" s="71"/>
      <c r="D669" s="71"/>
      <c r="E669" s="71"/>
      <c r="F669" s="71"/>
      <c r="G669" s="76"/>
      <c r="H669" s="71"/>
      <c r="I669" s="71"/>
      <c r="J669" s="71"/>
      <c r="K669" s="76"/>
    </row>
    <row r="670" spans="1:11" ht="12.75" customHeight="1" x14ac:dyDescent="0.25">
      <c r="A670" s="76"/>
      <c r="B670" s="76"/>
      <c r="C670" s="71"/>
      <c r="D670" s="71"/>
      <c r="E670" s="71"/>
      <c r="F670" s="71"/>
      <c r="G670" s="76"/>
      <c r="H670" s="71"/>
      <c r="I670" s="71"/>
      <c r="J670" s="71"/>
      <c r="K670" s="76"/>
    </row>
    <row r="671" spans="1:11" ht="12.75" customHeight="1" x14ac:dyDescent="0.25">
      <c r="A671" s="76"/>
      <c r="B671" s="76"/>
      <c r="C671" s="71"/>
      <c r="D671" s="71"/>
      <c r="E671" s="71"/>
      <c r="F671" s="71"/>
      <c r="G671" s="76"/>
      <c r="H671" s="71"/>
      <c r="I671" s="71"/>
      <c r="J671" s="71"/>
      <c r="K671" s="76"/>
    </row>
    <row r="672" spans="1:11" ht="12.75" customHeight="1" x14ac:dyDescent="0.25">
      <c r="A672" s="76"/>
      <c r="B672" s="76"/>
      <c r="C672" s="71"/>
      <c r="D672" s="71"/>
      <c r="E672" s="71"/>
      <c r="F672" s="71"/>
      <c r="G672" s="76"/>
      <c r="H672" s="71"/>
      <c r="I672" s="71"/>
      <c r="J672" s="71"/>
      <c r="K672" s="76"/>
    </row>
    <row r="673" spans="1:11" ht="12.75" customHeight="1" x14ac:dyDescent="0.25">
      <c r="A673" s="76"/>
      <c r="B673" s="76"/>
      <c r="C673" s="71"/>
      <c r="D673" s="71"/>
      <c r="E673" s="71"/>
      <c r="F673" s="71"/>
      <c r="G673" s="76"/>
      <c r="H673" s="71"/>
      <c r="I673" s="71"/>
      <c r="J673" s="71"/>
      <c r="K673" s="76"/>
    </row>
    <row r="674" spans="1:11" ht="12.75" customHeight="1" x14ac:dyDescent="0.25">
      <c r="A674" s="76"/>
      <c r="B674" s="76"/>
      <c r="C674" s="71"/>
      <c r="D674" s="71"/>
      <c r="E674" s="71"/>
      <c r="F674" s="71"/>
      <c r="G674" s="76"/>
      <c r="H674" s="71"/>
      <c r="I674" s="71"/>
      <c r="J674" s="71"/>
      <c r="K674" s="76"/>
    </row>
    <row r="675" spans="1:11" ht="12.75" customHeight="1" x14ac:dyDescent="0.25">
      <c r="A675" s="76"/>
      <c r="B675" s="76"/>
      <c r="C675" s="71"/>
      <c r="D675" s="71"/>
      <c r="E675" s="71"/>
      <c r="F675" s="71"/>
      <c r="G675" s="76"/>
      <c r="H675" s="71"/>
      <c r="I675" s="71"/>
      <c r="J675" s="71"/>
      <c r="K675" s="76"/>
    </row>
    <row r="676" spans="1:11" ht="12.75" customHeight="1" x14ac:dyDescent="0.25">
      <c r="A676" s="76"/>
      <c r="B676" s="76"/>
      <c r="C676" s="71"/>
      <c r="D676" s="71"/>
      <c r="E676" s="71"/>
      <c r="F676" s="71"/>
      <c r="G676" s="76"/>
      <c r="H676" s="71"/>
      <c r="I676" s="71"/>
      <c r="J676" s="71"/>
      <c r="K676" s="76"/>
    </row>
    <row r="677" spans="1:11" ht="12.75" customHeight="1" x14ac:dyDescent="0.25">
      <c r="A677" s="76"/>
      <c r="B677" s="76"/>
      <c r="C677" s="71"/>
      <c r="D677" s="71"/>
      <c r="E677" s="71"/>
      <c r="F677" s="71"/>
      <c r="G677" s="76"/>
      <c r="H677" s="71"/>
      <c r="I677" s="71"/>
      <c r="J677" s="71"/>
      <c r="K677" s="76"/>
    </row>
    <row r="678" spans="1:11" ht="12.75" customHeight="1" x14ac:dyDescent="0.25">
      <c r="A678" s="76"/>
      <c r="B678" s="76"/>
      <c r="C678" s="71"/>
      <c r="D678" s="71"/>
      <c r="E678" s="71"/>
      <c r="F678" s="71"/>
      <c r="G678" s="76"/>
      <c r="H678" s="71"/>
      <c r="I678" s="71"/>
      <c r="J678" s="71"/>
      <c r="K678" s="76"/>
    </row>
    <row r="679" spans="1:11" ht="12.75" customHeight="1" x14ac:dyDescent="0.25">
      <c r="A679" s="76"/>
      <c r="B679" s="76"/>
      <c r="C679" s="71"/>
      <c r="D679" s="71"/>
      <c r="E679" s="71"/>
      <c r="F679" s="71"/>
      <c r="G679" s="76"/>
      <c r="H679" s="71"/>
      <c r="I679" s="71"/>
      <c r="J679" s="71"/>
      <c r="K679" s="76"/>
    </row>
    <row r="680" spans="1:11" ht="12.75" customHeight="1" x14ac:dyDescent="0.25">
      <c r="A680" s="76"/>
      <c r="B680" s="76"/>
      <c r="C680" s="71"/>
      <c r="D680" s="71"/>
      <c r="E680" s="71"/>
      <c r="F680" s="71"/>
      <c r="G680" s="76"/>
      <c r="H680" s="71"/>
      <c r="I680" s="71"/>
      <c r="J680" s="71"/>
      <c r="K680" s="76"/>
    </row>
    <row r="681" spans="1:11" ht="12.75" customHeight="1" x14ac:dyDescent="0.25">
      <c r="A681" s="76"/>
      <c r="B681" s="76"/>
      <c r="C681" s="71"/>
      <c r="D681" s="71"/>
      <c r="E681" s="71"/>
      <c r="F681" s="71"/>
      <c r="G681" s="76"/>
      <c r="H681" s="71"/>
      <c r="I681" s="71"/>
      <c r="J681" s="71"/>
      <c r="K681" s="76"/>
    </row>
    <row r="682" spans="1:11" ht="12.75" customHeight="1" x14ac:dyDescent="0.25">
      <c r="A682" s="76"/>
      <c r="B682" s="76"/>
      <c r="C682" s="71"/>
      <c r="D682" s="71"/>
      <c r="E682" s="71"/>
      <c r="F682" s="71"/>
      <c r="G682" s="76"/>
      <c r="H682" s="71"/>
      <c r="I682" s="71"/>
      <c r="J682" s="71"/>
      <c r="K682" s="76"/>
    </row>
    <row r="683" spans="1:11" ht="12.75" customHeight="1" x14ac:dyDescent="0.25">
      <c r="A683" s="76"/>
      <c r="B683" s="76"/>
      <c r="C683" s="71"/>
      <c r="D683" s="71"/>
      <c r="E683" s="71"/>
      <c r="F683" s="71"/>
      <c r="G683" s="76"/>
      <c r="H683" s="71"/>
      <c r="I683" s="71"/>
      <c r="J683" s="71"/>
      <c r="K683" s="76"/>
    </row>
    <row r="684" spans="1:11" ht="12.75" customHeight="1" x14ac:dyDescent="0.25">
      <c r="A684" s="76"/>
      <c r="B684" s="76"/>
      <c r="C684" s="71"/>
      <c r="D684" s="71"/>
      <c r="E684" s="71"/>
      <c r="F684" s="71"/>
      <c r="G684" s="76"/>
      <c r="H684" s="71"/>
      <c r="I684" s="71"/>
      <c r="J684" s="71"/>
      <c r="K684" s="76"/>
    </row>
    <row r="685" spans="1:11" ht="12.75" customHeight="1" x14ac:dyDescent="0.25">
      <c r="A685" s="76"/>
      <c r="B685" s="76"/>
      <c r="C685" s="71"/>
      <c r="D685" s="71"/>
      <c r="E685" s="71"/>
      <c r="F685" s="71"/>
      <c r="G685" s="76"/>
      <c r="H685" s="71"/>
      <c r="I685" s="71"/>
      <c r="J685" s="71"/>
      <c r="K685" s="76"/>
    </row>
    <row r="686" spans="1:11" ht="12.75" customHeight="1" x14ac:dyDescent="0.25">
      <c r="A686" s="76"/>
      <c r="B686" s="76"/>
      <c r="C686" s="71"/>
      <c r="D686" s="71"/>
      <c r="E686" s="71"/>
      <c r="F686" s="71"/>
      <c r="G686" s="76"/>
      <c r="H686" s="71"/>
      <c r="I686" s="71"/>
      <c r="J686" s="71"/>
      <c r="K686" s="76"/>
    </row>
    <row r="687" spans="1:11" ht="12.75" customHeight="1" x14ac:dyDescent="0.25">
      <c r="A687" s="76"/>
      <c r="B687" s="76"/>
      <c r="C687" s="71"/>
      <c r="D687" s="71"/>
      <c r="E687" s="71"/>
      <c r="F687" s="71"/>
      <c r="G687" s="76"/>
      <c r="H687" s="71"/>
      <c r="I687" s="71"/>
      <c r="J687" s="71"/>
      <c r="K687" s="76"/>
    </row>
    <row r="688" spans="1:11" ht="12.75" customHeight="1" x14ac:dyDescent="0.25">
      <c r="A688" s="76"/>
      <c r="B688" s="76"/>
      <c r="C688" s="71"/>
      <c r="D688" s="71"/>
      <c r="E688" s="71"/>
      <c r="F688" s="71"/>
      <c r="G688" s="76"/>
      <c r="H688" s="71"/>
      <c r="I688" s="71"/>
      <c r="J688" s="71"/>
      <c r="K688" s="76"/>
    </row>
    <row r="689" spans="1:11" ht="12.75" customHeight="1" x14ac:dyDescent="0.25">
      <c r="A689" s="76"/>
      <c r="B689" s="76"/>
      <c r="C689" s="71"/>
      <c r="D689" s="71"/>
      <c r="E689" s="71"/>
      <c r="F689" s="71"/>
      <c r="G689" s="76"/>
      <c r="H689" s="71"/>
      <c r="I689" s="71"/>
      <c r="J689" s="71"/>
      <c r="K689" s="76"/>
    </row>
    <row r="690" spans="1:11" ht="12.75" customHeight="1" x14ac:dyDescent="0.25">
      <c r="A690" s="76"/>
      <c r="B690" s="76"/>
      <c r="C690" s="71"/>
      <c r="D690" s="71"/>
      <c r="E690" s="71"/>
      <c r="F690" s="71"/>
      <c r="G690" s="76"/>
      <c r="H690" s="71"/>
      <c r="I690" s="71"/>
      <c r="J690" s="71"/>
      <c r="K690" s="76"/>
    </row>
    <row r="691" spans="1:11" ht="12.75" customHeight="1" x14ac:dyDescent="0.25">
      <c r="A691" s="76"/>
      <c r="B691" s="76"/>
      <c r="C691" s="71"/>
      <c r="D691" s="71"/>
      <c r="E691" s="71"/>
      <c r="F691" s="71"/>
      <c r="G691" s="76"/>
      <c r="H691" s="71"/>
      <c r="I691" s="71"/>
      <c r="J691" s="71"/>
      <c r="K691" s="76"/>
    </row>
    <row r="692" spans="1:11" ht="12.75" customHeight="1" x14ac:dyDescent="0.25">
      <c r="A692" s="76"/>
      <c r="B692" s="76"/>
      <c r="C692" s="71"/>
      <c r="D692" s="71"/>
      <c r="E692" s="71"/>
      <c r="F692" s="71"/>
      <c r="G692" s="76"/>
      <c r="H692" s="71"/>
      <c r="I692" s="71"/>
      <c r="J692" s="71"/>
      <c r="K692" s="76"/>
    </row>
    <row r="693" spans="1:11" ht="12.75" customHeight="1" x14ac:dyDescent="0.25">
      <c r="A693" s="76"/>
      <c r="B693" s="76"/>
      <c r="C693" s="71"/>
      <c r="D693" s="71"/>
      <c r="E693" s="71"/>
      <c r="F693" s="71"/>
      <c r="G693" s="76"/>
      <c r="H693" s="71"/>
      <c r="I693" s="71"/>
      <c r="J693" s="71"/>
      <c r="K693" s="76"/>
    </row>
    <row r="694" spans="1:11" ht="12.75" customHeight="1" x14ac:dyDescent="0.25">
      <c r="A694" s="76"/>
      <c r="B694" s="76"/>
      <c r="C694" s="71"/>
      <c r="D694" s="71"/>
      <c r="E694" s="71"/>
      <c r="F694" s="71"/>
      <c r="G694" s="76"/>
      <c r="H694" s="71"/>
      <c r="I694" s="71"/>
      <c r="J694" s="71"/>
      <c r="K694" s="76"/>
    </row>
    <row r="695" spans="1:11" ht="12.75" customHeight="1" x14ac:dyDescent="0.25">
      <c r="A695" s="76"/>
      <c r="B695" s="76"/>
      <c r="C695" s="71"/>
      <c r="D695" s="71"/>
      <c r="E695" s="71"/>
      <c r="F695" s="71"/>
      <c r="G695" s="76"/>
      <c r="H695" s="71"/>
      <c r="I695" s="71"/>
      <c r="J695" s="71"/>
      <c r="K695" s="76"/>
    </row>
    <row r="696" spans="1:11" ht="12.75" customHeight="1" x14ac:dyDescent="0.25">
      <c r="A696" s="76"/>
      <c r="B696" s="76"/>
      <c r="C696" s="71"/>
      <c r="D696" s="71"/>
      <c r="E696" s="71"/>
      <c r="F696" s="71"/>
      <c r="G696" s="76"/>
      <c r="H696" s="71"/>
      <c r="I696" s="71"/>
      <c r="J696" s="71"/>
      <c r="K696" s="76"/>
    </row>
    <row r="697" spans="1:11" ht="12.75" customHeight="1" x14ac:dyDescent="0.25">
      <c r="A697" s="76"/>
      <c r="B697" s="76"/>
      <c r="C697" s="71"/>
      <c r="D697" s="71"/>
      <c r="E697" s="71"/>
      <c r="F697" s="71"/>
      <c r="G697" s="76"/>
      <c r="H697" s="71"/>
      <c r="I697" s="71"/>
      <c r="J697" s="71"/>
      <c r="K697" s="76"/>
    </row>
    <row r="698" spans="1:11" ht="12.75" customHeight="1" x14ac:dyDescent="0.25">
      <c r="A698" s="76"/>
      <c r="B698" s="76"/>
      <c r="C698" s="71"/>
      <c r="D698" s="71"/>
      <c r="E698" s="71"/>
      <c r="F698" s="71"/>
      <c r="G698" s="76"/>
      <c r="H698" s="71"/>
      <c r="I698" s="71"/>
      <c r="J698" s="71"/>
      <c r="K698" s="76"/>
    </row>
    <row r="699" spans="1:11" ht="12.75" customHeight="1" x14ac:dyDescent="0.25">
      <c r="A699" s="76"/>
      <c r="B699" s="76"/>
      <c r="C699" s="71"/>
      <c r="D699" s="71"/>
      <c r="E699" s="71"/>
      <c r="F699" s="71"/>
      <c r="G699" s="76"/>
      <c r="H699" s="71"/>
      <c r="I699" s="71"/>
      <c r="J699" s="71"/>
      <c r="K699" s="76"/>
    </row>
    <row r="700" spans="1:11" ht="12.75" customHeight="1" x14ac:dyDescent="0.25">
      <c r="A700" s="76"/>
      <c r="B700" s="76"/>
      <c r="C700" s="71"/>
      <c r="D700" s="71"/>
      <c r="E700" s="71"/>
      <c r="F700" s="71"/>
      <c r="G700" s="76"/>
      <c r="H700" s="71"/>
      <c r="I700" s="71"/>
      <c r="J700" s="71"/>
      <c r="K700" s="76"/>
    </row>
    <row r="701" spans="1:11" ht="12.75" customHeight="1" x14ac:dyDescent="0.25">
      <c r="A701" s="76"/>
      <c r="B701" s="76"/>
      <c r="C701" s="71"/>
      <c r="D701" s="71"/>
      <c r="E701" s="71"/>
      <c r="F701" s="71"/>
      <c r="G701" s="76"/>
      <c r="H701" s="71"/>
      <c r="I701" s="71"/>
      <c r="J701" s="71"/>
      <c r="K701" s="76"/>
    </row>
    <row r="702" spans="1:11" ht="12.75" customHeight="1" x14ac:dyDescent="0.25">
      <c r="A702" s="76"/>
      <c r="B702" s="76"/>
      <c r="C702" s="71"/>
      <c r="D702" s="71"/>
      <c r="E702" s="71"/>
      <c r="F702" s="71"/>
      <c r="G702" s="76"/>
      <c r="H702" s="71"/>
      <c r="I702" s="71"/>
      <c r="J702" s="71"/>
      <c r="K702" s="76"/>
    </row>
    <row r="703" spans="1:11" ht="12.75" customHeight="1" x14ac:dyDescent="0.25">
      <c r="A703" s="76"/>
      <c r="B703" s="76"/>
      <c r="C703" s="71"/>
      <c r="D703" s="71"/>
      <c r="E703" s="71"/>
      <c r="F703" s="71"/>
      <c r="G703" s="76"/>
      <c r="H703" s="71"/>
      <c r="I703" s="71"/>
      <c r="J703" s="71"/>
      <c r="K703" s="76"/>
    </row>
    <row r="704" spans="1:11" ht="12.75" customHeight="1" x14ac:dyDescent="0.25">
      <c r="A704" s="76"/>
      <c r="B704" s="76"/>
      <c r="C704" s="71"/>
      <c r="D704" s="71"/>
      <c r="E704" s="71"/>
      <c r="F704" s="71"/>
      <c r="G704" s="76"/>
      <c r="H704" s="71"/>
      <c r="I704" s="71"/>
      <c r="J704" s="71"/>
      <c r="K704" s="76"/>
    </row>
    <row r="705" spans="1:11" ht="12.75" customHeight="1" x14ac:dyDescent="0.25">
      <c r="A705" s="76"/>
      <c r="B705" s="76"/>
      <c r="C705" s="71"/>
      <c r="D705" s="71"/>
      <c r="E705" s="71"/>
      <c r="F705" s="71"/>
      <c r="G705" s="76"/>
      <c r="H705" s="71"/>
      <c r="I705" s="71"/>
      <c r="J705" s="71"/>
      <c r="K705" s="76"/>
    </row>
    <row r="706" spans="1:11" ht="12.75" customHeight="1" x14ac:dyDescent="0.25">
      <c r="A706" s="76"/>
      <c r="B706" s="76"/>
      <c r="C706" s="71"/>
      <c r="D706" s="71"/>
      <c r="E706" s="71"/>
      <c r="F706" s="71"/>
      <c r="G706" s="76"/>
      <c r="H706" s="71"/>
      <c r="I706" s="71"/>
      <c r="J706" s="71"/>
      <c r="K706" s="76"/>
    </row>
    <row r="707" spans="1:11" ht="12.75" customHeight="1" x14ac:dyDescent="0.25">
      <c r="A707" s="76"/>
      <c r="B707" s="76"/>
      <c r="C707" s="71"/>
      <c r="D707" s="71"/>
      <c r="E707" s="71"/>
      <c r="F707" s="71"/>
      <c r="G707" s="76"/>
      <c r="H707" s="71"/>
      <c r="I707" s="71"/>
      <c r="J707" s="71"/>
      <c r="K707" s="76"/>
    </row>
    <row r="708" spans="1:11" ht="12.75" customHeight="1" x14ac:dyDescent="0.25">
      <c r="A708" s="76"/>
      <c r="B708" s="76"/>
      <c r="C708" s="71"/>
      <c r="D708" s="71"/>
      <c r="E708" s="71"/>
      <c r="F708" s="71"/>
      <c r="G708" s="76"/>
      <c r="H708" s="71"/>
      <c r="I708" s="71"/>
      <c r="J708" s="71"/>
      <c r="K708" s="76"/>
    </row>
    <row r="709" spans="1:11" ht="12.75" customHeight="1" x14ac:dyDescent="0.25">
      <c r="A709" s="76"/>
      <c r="B709" s="76"/>
      <c r="C709" s="71"/>
      <c r="D709" s="71"/>
      <c r="E709" s="71"/>
      <c r="F709" s="71"/>
      <c r="G709" s="76"/>
      <c r="H709" s="71"/>
      <c r="I709" s="71"/>
      <c r="J709" s="71"/>
      <c r="K709" s="76"/>
    </row>
    <row r="710" spans="1:11" ht="12.75" customHeight="1" x14ac:dyDescent="0.25">
      <c r="A710" s="76"/>
      <c r="B710" s="76"/>
      <c r="C710" s="71"/>
      <c r="D710" s="71"/>
      <c r="E710" s="71"/>
      <c r="F710" s="71"/>
      <c r="G710" s="76"/>
      <c r="H710" s="71"/>
      <c r="I710" s="71"/>
      <c r="J710" s="71"/>
      <c r="K710" s="76"/>
    </row>
    <row r="711" spans="1:11" ht="12.75" customHeight="1" x14ac:dyDescent="0.25">
      <c r="A711" s="76"/>
      <c r="B711" s="76"/>
      <c r="C711" s="71"/>
      <c r="D711" s="71"/>
      <c r="E711" s="71"/>
      <c r="F711" s="71"/>
      <c r="G711" s="76"/>
      <c r="H711" s="71"/>
      <c r="I711" s="71"/>
      <c r="J711" s="71"/>
      <c r="K711" s="76"/>
    </row>
    <row r="712" spans="1:11" ht="12.75" customHeight="1" x14ac:dyDescent="0.25">
      <c r="A712" s="76"/>
      <c r="B712" s="76"/>
      <c r="C712" s="71"/>
      <c r="D712" s="71"/>
      <c r="E712" s="71"/>
      <c r="F712" s="71"/>
      <c r="G712" s="76"/>
      <c r="H712" s="71"/>
      <c r="I712" s="71"/>
      <c r="J712" s="71"/>
      <c r="K712" s="76"/>
    </row>
    <row r="713" spans="1:11" ht="12.75" customHeight="1" x14ac:dyDescent="0.25">
      <c r="A713" s="76"/>
      <c r="B713" s="76"/>
      <c r="C713" s="71"/>
      <c r="D713" s="71"/>
      <c r="E713" s="71"/>
      <c r="F713" s="71"/>
      <c r="G713" s="76"/>
      <c r="H713" s="71"/>
      <c r="I713" s="71"/>
      <c r="J713" s="71"/>
      <c r="K713" s="76"/>
    </row>
    <row r="714" spans="1:11" ht="12.75" customHeight="1" x14ac:dyDescent="0.25">
      <c r="A714" s="76"/>
      <c r="B714" s="76"/>
      <c r="C714" s="71"/>
      <c r="D714" s="71"/>
      <c r="E714" s="71"/>
      <c r="F714" s="71"/>
      <c r="G714" s="76"/>
      <c r="H714" s="71"/>
      <c r="I714" s="71"/>
      <c r="J714" s="71"/>
      <c r="K714" s="76"/>
    </row>
    <row r="715" spans="1:11" ht="12.75" customHeight="1" x14ac:dyDescent="0.25">
      <c r="A715" s="76"/>
      <c r="B715" s="76"/>
      <c r="C715" s="71"/>
      <c r="D715" s="71"/>
      <c r="E715" s="71"/>
      <c r="F715" s="71"/>
      <c r="G715" s="76"/>
      <c r="H715" s="71"/>
      <c r="I715" s="71"/>
      <c r="J715" s="71"/>
      <c r="K715" s="76"/>
    </row>
    <row r="716" spans="1:11" ht="12.75" customHeight="1" x14ac:dyDescent="0.25">
      <c r="A716" s="76"/>
      <c r="B716" s="76"/>
      <c r="C716" s="71"/>
      <c r="D716" s="71"/>
      <c r="E716" s="71"/>
      <c r="F716" s="71"/>
      <c r="G716" s="76"/>
      <c r="H716" s="71"/>
      <c r="I716" s="71"/>
      <c r="J716" s="71"/>
      <c r="K716" s="76"/>
    </row>
    <row r="717" spans="1:11" ht="12.75" customHeight="1" x14ac:dyDescent="0.25">
      <c r="A717" s="76"/>
      <c r="B717" s="76"/>
      <c r="C717" s="71"/>
      <c r="D717" s="71"/>
      <c r="E717" s="71"/>
      <c r="F717" s="71"/>
      <c r="G717" s="76"/>
      <c r="H717" s="71"/>
      <c r="I717" s="71"/>
      <c r="J717" s="71"/>
      <c r="K717" s="76"/>
    </row>
    <row r="718" spans="1:11" ht="12.75" customHeight="1" x14ac:dyDescent="0.25">
      <c r="A718" s="76"/>
      <c r="B718" s="76"/>
      <c r="C718" s="71"/>
      <c r="D718" s="71"/>
      <c r="E718" s="71"/>
      <c r="F718" s="71"/>
      <c r="G718" s="76"/>
      <c r="H718" s="71"/>
      <c r="I718" s="71"/>
      <c r="J718" s="71"/>
      <c r="K718" s="76"/>
    </row>
    <row r="719" spans="1:11" ht="12.75" customHeight="1" x14ac:dyDescent="0.25">
      <c r="A719" s="76"/>
      <c r="B719" s="76"/>
      <c r="C719" s="71"/>
      <c r="D719" s="71"/>
      <c r="E719" s="71"/>
      <c r="F719" s="71"/>
      <c r="G719" s="76"/>
      <c r="H719" s="71"/>
      <c r="I719" s="71"/>
      <c r="J719" s="71"/>
      <c r="K719" s="76"/>
    </row>
    <row r="720" spans="1:11" ht="12.75" customHeight="1" x14ac:dyDescent="0.25">
      <c r="A720" s="76"/>
      <c r="B720" s="76"/>
      <c r="C720" s="71"/>
      <c r="D720" s="71"/>
      <c r="E720" s="71"/>
      <c r="F720" s="71"/>
      <c r="G720" s="76"/>
      <c r="H720" s="71"/>
      <c r="I720" s="71"/>
      <c r="J720" s="71"/>
      <c r="K720" s="76"/>
    </row>
    <row r="721" spans="1:11" ht="12.75" customHeight="1" x14ac:dyDescent="0.25">
      <c r="A721" s="76"/>
      <c r="B721" s="76"/>
      <c r="C721" s="71"/>
      <c r="D721" s="71"/>
      <c r="E721" s="71"/>
      <c r="F721" s="71"/>
      <c r="G721" s="76"/>
      <c r="H721" s="71"/>
      <c r="I721" s="71"/>
      <c r="J721" s="71"/>
      <c r="K721" s="76"/>
    </row>
    <row r="722" spans="1:11" ht="12.75" customHeight="1" x14ac:dyDescent="0.25">
      <c r="A722" s="76"/>
      <c r="B722" s="76"/>
      <c r="C722" s="71"/>
      <c r="D722" s="71"/>
      <c r="E722" s="71"/>
      <c r="F722" s="71"/>
      <c r="G722" s="76"/>
      <c r="H722" s="71"/>
      <c r="I722" s="71"/>
      <c r="J722" s="71"/>
      <c r="K722" s="76"/>
    </row>
    <row r="723" spans="1:11" ht="12.75" customHeight="1" x14ac:dyDescent="0.25">
      <c r="A723" s="76"/>
      <c r="B723" s="76"/>
      <c r="C723" s="71"/>
      <c r="D723" s="71"/>
      <c r="E723" s="71"/>
      <c r="F723" s="71"/>
      <c r="G723" s="76"/>
      <c r="H723" s="71"/>
      <c r="I723" s="71"/>
      <c r="J723" s="71"/>
      <c r="K723" s="76"/>
    </row>
    <row r="724" spans="1:11" ht="12.75" customHeight="1" x14ac:dyDescent="0.25">
      <c r="A724" s="76"/>
      <c r="B724" s="76"/>
      <c r="C724" s="71"/>
      <c r="D724" s="71"/>
      <c r="E724" s="71"/>
      <c r="F724" s="71"/>
      <c r="G724" s="76"/>
      <c r="H724" s="71"/>
      <c r="I724" s="71"/>
      <c r="J724" s="71"/>
      <c r="K724" s="76"/>
    </row>
    <row r="725" spans="1:11" ht="12.75" customHeight="1" x14ac:dyDescent="0.25">
      <c r="A725" s="76"/>
      <c r="B725" s="76"/>
      <c r="C725" s="71"/>
      <c r="D725" s="71"/>
      <c r="E725" s="71"/>
      <c r="F725" s="71"/>
      <c r="G725" s="76"/>
      <c r="H725" s="71"/>
      <c r="I725" s="71"/>
      <c r="J725" s="71"/>
      <c r="K725" s="76"/>
    </row>
    <row r="726" spans="1:11" ht="12.75" customHeight="1" x14ac:dyDescent="0.25">
      <c r="A726" s="76"/>
      <c r="B726" s="76"/>
      <c r="C726" s="71"/>
      <c r="D726" s="71"/>
      <c r="E726" s="71"/>
      <c r="F726" s="71"/>
      <c r="G726" s="76"/>
      <c r="H726" s="71"/>
      <c r="I726" s="71"/>
      <c r="J726" s="71"/>
      <c r="K726" s="76"/>
    </row>
    <row r="727" spans="1:11" ht="12.75" customHeight="1" x14ac:dyDescent="0.25">
      <c r="A727" s="76"/>
      <c r="B727" s="76"/>
      <c r="C727" s="71"/>
      <c r="D727" s="71"/>
      <c r="E727" s="71"/>
      <c r="F727" s="71"/>
      <c r="G727" s="76"/>
      <c r="H727" s="71"/>
      <c r="I727" s="71"/>
      <c r="J727" s="71"/>
      <c r="K727" s="76"/>
    </row>
    <row r="728" spans="1:11" ht="12.75" customHeight="1" x14ac:dyDescent="0.25">
      <c r="A728" s="76"/>
      <c r="B728" s="76"/>
      <c r="C728" s="71"/>
      <c r="D728" s="71"/>
      <c r="E728" s="71"/>
      <c r="F728" s="71"/>
      <c r="G728" s="76"/>
      <c r="H728" s="71"/>
      <c r="I728" s="71"/>
      <c r="J728" s="71"/>
      <c r="K728" s="76"/>
    </row>
    <row r="729" spans="1:11" ht="12.75" customHeight="1" x14ac:dyDescent="0.25">
      <c r="A729" s="76"/>
      <c r="B729" s="76"/>
      <c r="C729" s="71"/>
      <c r="D729" s="71"/>
      <c r="E729" s="71"/>
      <c r="F729" s="71"/>
      <c r="G729" s="76"/>
      <c r="H729" s="71"/>
      <c r="I729" s="71"/>
      <c r="J729" s="71"/>
      <c r="K729" s="76"/>
    </row>
    <row r="730" spans="1:11" ht="12.75" customHeight="1" x14ac:dyDescent="0.25">
      <c r="A730" s="76"/>
      <c r="B730" s="76"/>
      <c r="C730" s="71"/>
      <c r="D730" s="71"/>
      <c r="E730" s="71"/>
      <c r="F730" s="71"/>
      <c r="G730" s="76"/>
      <c r="H730" s="71"/>
      <c r="I730" s="71"/>
      <c r="J730" s="71"/>
      <c r="K730" s="76"/>
    </row>
    <row r="731" spans="1:11" ht="12.75" customHeight="1" x14ac:dyDescent="0.25">
      <c r="A731" s="76"/>
      <c r="B731" s="76"/>
      <c r="C731" s="71"/>
      <c r="D731" s="71"/>
      <c r="E731" s="71"/>
      <c r="F731" s="71"/>
      <c r="G731" s="76"/>
      <c r="H731" s="71"/>
      <c r="I731" s="71"/>
      <c r="J731" s="71"/>
      <c r="K731" s="76"/>
    </row>
    <row r="732" spans="1:11" ht="12.75" customHeight="1" x14ac:dyDescent="0.25">
      <c r="A732" s="76"/>
      <c r="B732" s="76"/>
      <c r="C732" s="71"/>
      <c r="D732" s="71"/>
      <c r="E732" s="71"/>
      <c r="F732" s="71"/>
      <c r="G732" s="76"/>
      <c r="H732" s="71"/>
      <c r="I732" s="71"/>
      <c r="J732" s="71"/>
      <c r="K732" s="76"/>
    </row>
    <row r="733" spans="1:11" ht="12.75" customHeight="1" x14ac:dyDescent="0.25">
      <c r="A733" s="76"/>
      <c r="B733" s="76"/>
      <c r="C733" s="71"/>
      <c r="D733" s="71"/>
      <c r="E733" s="71"/>
      <c r="F733" s="71"/>
      <c r="G733" s="76"/>
      <c r="H733" s="71"/>
      <c r="I733" s="71"/>
      <c r="J733" s="71"/>
      <c r="K733" s="76"/>
    </row>
    <row r="734" spans="1:11" ht="12.75" customHeight="1" x14ac:dyDescent="0.25">
      <c r="A734" s="76"/>
      <c r="B734" s="76"/>
      <c r="C734" s="71"/>
      <c r="D734" s="71"/>
      <c r="E734" s="71"/>
      <c r="F734" s="71"/>
      <c r="G734" s="76"/>
      <c r="H734" s="71"/>
      <c r="I734" s="71"/>
      <c r="J734" s="71"/>
      <c r="K734" s="76"/>
    </row>
    <row r="735" spans="1:11" ht="12.75" customHeight="1" x14ac:dyDescent="0.25">
      <c r="A735" s="76"/>
      <c r="B735" s="76"/>
      <c r="C735" s="71"/>
      <c r="D735" s="71"/>
      <c r="E735" s="71"/>
      <c r="F735" s="71"/>
      <c r="G735" s="76"/>
      <c r="H735" s="71"/>
      <c r="I735" s="71"/>
      <c r="J735" s="71"/>
      <c r="K735" s="76"/>
    </row>
    <row r="736" spans="1:11" ht="12.75" customHeight="1" x14ac:dyDescent="0.25">
      <c r="A736" s="76"/>
      <c r="B736" s="76"/>
      <c r="C736" s="71"/>
      <c r="D736" s="71"/>
      <c r="E736" s="71"/>
      <c r="F736" s="71"/>
      <c r="G736" s="76"/>
      <c r="H736" s="71"/>
      <c r="I736" s="71"/>
      <c r="J736" s="71"/>
      <c r="K736" s="76"/>
    </row>
    <row r="737" spans="1:11" ht="12.75" customHeight="1" x14ac:dyDescent="0.25">
      <c r="A737" s="76"/>
      <c r="B737" s="76"/>
      <c r="C737" s="71"/>
      <c r="D737" s="71"/>
      <c r="E737" s="71"/>
      <c r="F737" s="71"/>
      <c r="G737" s="76"/>
      <c r="H737" s="71"/>
      <c r="I737" s="71"/>
      <c r="J737" s="71"/>
      <c r="K737" s="76"/>
    </row>
    <row r="738" spans="1:11" ht="12.75" customHeight="1" x14ac:dyDescent="0.25">
      <c r="A738" s="76"/>
      <c r="B738" s="76"/>
      <c r="C738" s="71"/>
      <c r="D738" s="71"/>
      <c r="E738" s="71"/>
      <c r="F738" s="71"/>
      <c r="G738" s="76"/>
      <c r="H738" s="71"/>
      <c r="I738" s="71"/>
      <c r="J738" s="71"/>
      <c r="K738" s="76"/>
    </row>
    <row r="739" spans="1:11" ht="12.75" customHeight="1" x14ac:dyDescent="0.25">
      <c r="A739" s="76"/>
      <c r="B739" s="76"/>
      <c r="C739" s="71"/>
      <c r="D739" s="71"/>
      <c r="E739" s="71"/>
      <c r="F739" s="71"/>
      <c r="G739" s="76"/>
      <c r="H739" s="71"/>
      <c r="I739" s="71"/>
      <c r="J739" s="71"/>
      <c r="K739" s="76"/>
    </row>
    <row r="740" spans="1:11" ht="12.75" customHeight="1" x14ac:dyDescent="0.25">
      <c r="A740" s="76"/>
      <c r="B740" s="76"/>
      <c r="C740" s="71"/>
      <c r="D740" s="71"/>
      <c r="E740" s="71"/>
      <c r="F740" s="71"/>
      <c r="G740" s="76"/>
      <c r="H740" s="71"/>
      <c r="I740" s="71"/>
      <c r="J740" s="71"/>
      <c r="K740" s="76"/>
    </row>
    <row r="741" spans="1:11" ht="12.75" customHeight="1" x14ac:dyDescent="0.25">
      <c r="A741" s="76"/>
      <c r="B741" s="76"/>
      <c r="C741" s="71"/>
      <c r="D741" s="71"/>
      <c r="E741" s="71"/>
      <c r="F741" s="71"/>
      <c r="G741" s="76"/>
      <c r="H741" s="71"/>
      <c r="I741" s="71"/>
      <c r="J741" s="71"/>
      <c r="K741" s="76"/>
    </row>
    <row r="742" spans="1:11" ht="12.75" customHeight="1" x14ac:dyDescent="0.25">
      <c r="A742" s="76"/>
      <c r="B742" s="76"/>
      <c r="C742" s="71"/>
      <c r="D742" s="71"/>
      <c r="E742" s="71"/>
      <c r="F742" s="71"/>
      <c r="G742" s="76"/>
      <c r="H742" s="71"/>
      <c r="I742" s="71"/>
      <c r="J742" s="71"/>
      <c r="K742" s="76"/>
    </row>
    <row r="743" spans="1:11" ht="12.75" customHeight="1" x14ac:dyDescent="0.25">
      <c r="A743" s="76"/>
      <c r="B743" s="76"/>
      <c r="C743" s="71"/>
      <c r="D743" s="71"/>
      <c r="E743" s="71"/>
      <c r="F743" s="71"/>
      <c r="G743" s="76"/>
      <c r="H743" s="71"/>
      <c r="I743" s="71"/>
      <c r="J743" s="71"/>
      <c r="K743" s="76"/>
    </row>
    <row r="744" spans="1:11" ht="12.75" customHeight="1" x14ac:dyDescent="0.25">
      <c r="A744" s="76"/>
      <c r="B744" s="76"/>
      <c r="C744" s="71"/>
      <c r="D744" s="71"/>
      <c r="E744" s="71"/>
      <c r="F744" s="71"/>
      <c r="G744" s="76"/>
      <c r="H744" s="71"/>
      <c r="I744" s="71"/>
      <c r="J744" s="71"/>
      <c r="K744" s="76"/>
    </row>
    <row r="745" spans="1:11" ht="12.75" customHeight="1" x14ac:dyDescent="0.25">
      <c r="A745" s="76"/>
      <c r="B745" s="76"/>
      <c r="C745" s="71"/>
      <c r="D745" s="71"/>
      <c r="E745" s="71"/>
      <c r="F745" s="71"/>
      <c r="G745" s="76"/>
      <c r="H745" s="71"/>
      <c r="I745" s="71"/>
      <c r="J745" s="71"/>
      <c r="K745" s="76"/>
    </row>
    <row r="746" spans="1:11" ht="12.75" customHeight="1" x14ac:dyDescent="0.25">
      <c r="A746" s="76"/>
      <c r="B746" s="76"/>
      <c r="C746" s="71"/>
      <c r="D746" s="71"/>
      <c r="E746" s="71"/>
      <c r="F746" s="71"/>
      <c r="G746" s="76"/>
      <c r="H746" s="71"/>
      <c r="I746" s="71"/>
      <c r="J746" s="71"/>
      <c r="K746" s="76"/>
    </row>
    <row r="747" spans="1:11" ht="12.75" customHeight="1" x14ac:dyDescent="0.25">
      <c r="A747" s="76"/>
      <c r="B747" s="76"/>
      <c r="C747" s="71"/>
      <c r="D747" s="71"/>
      <c r="E747" s="71"/>
      <c r="F747" s="71"/>
      <c r="G747" s="76"/>
      <c r="H747" s="71"/>
      <c r="I747" s="71"/>
      <c r="J747" s="71"/>
      <c r="K747" s="76"/>
    </row>
    <row r="748" spans="1:11" ht="12.75" customHeight="1" x14ac:dyDescent="0.25">
      <c r="A748" s="76"/>
      <c r="B748" s="76"/>
      <c r="C748" s="71"/>
      <c r="D748" s="71"/>
      <c r="E748" s="71"/>
      <c r="F748" s="71"/>
      <c r="G748" s="76"/>
      <c r="H748" s="71"/>
      <c r="I748" s="71"/>
      <c r="J748" s="71"/>
      <c r="K748" s="76"/>
    </row>
    <row r="749" spans="1:11" ht="12.75" customHeight="1" x14ac:dyDescent="0.25">
      <c r="A749" s="76"/>
      <c r="B749" s="76"/>
      <c r="C749" s="71"/>
      <c r="D749" s="71"/>
      <c r="E749" s="71"/>
      <c r="F749" s="71"/>
      <c r="G749" s="76"/>
      <c r="H749" s="71"/>
      <c r="I749" s="71"/>
      <c r="J749" s="71"/>
      <c r="K749" s="76"/>
    </row>
    <row r="750" spans="1:11" ht="12.75" customHeight="1" x14ac:dyDescent="0.25">
      <c r="A750" s="76"/>
      <c r="B750" s="76"/>
      <c r="C750" s="71"/>
      <c r="D750" s="71"/>
      <c r="E750" s="71"/>
      <c r="F750" s="71"/>
      <c r="G750" s="76"/>
      <c r="H750" s="71"/>
      <c r="I750" s="71"/>
      <c r="J750" s="71"/>
      <c r="K750" s="76"/>
    </row>
    <row r="751" spans="1:11" ht="12.75" customHeight="1" x14ac:dyDescent="0.25">
      <c r="A751" s="76"/>
      <c r="B751" s="76"/>
      <c r="C751" s="71"/>
      <c r="D751" s="71"/>
      <c r="E751" s="71"/>
      <c r="F751" s="71"/>
      <c r="G751" s="76"/>
      <c r="H751" s="71"/>
      <c r="I751" s="71"/>
      <c r="J751" s="71"/>
      <c r="K751" s="76"/>
    </row>
    <row r="752" spans="1:11" ht="12.75" customHeight="1" x14ac:dyDescent="0.25">
      <c r="A752" s="76"/>
      <c r="B752" s="76"/>
      <c r="C752" s="71"/>
      <c r="D752" s="71"/>
      <c r="E752" s="71"/>
      <c r="F752" s="71"/>
      <c r="G752" s="76"/>
      <c r="H752" s="71"/>
      <c r="I752" s="71"/>
      <c r="J752" s="71"/>
      <c r="K752" s="76"/>
    </row>
    <row r="753" spans="1:11" ht="12.75" customHeight="1" x14ac:dyDescent="0.25">
      <c r="A753" s="76"/>
      <c r="B753" s="76"/>
      <c r="C753" s="71"/>
      <c r="D753" s="71"/>
      <c r="E753" s="71"/>
      <c r="F753" s="71"/>
      <c r="G753" s="76"/>
      <c r="H753" s="71"/>
      <c r="I753" s="71"/>
      <c r="J753" s="71"/>
      <c r="K753" s="76"/>
    </row>
    <row r="754" spans="1:11" ht="12.75" customHeight="1" x14ac:dyDescent="0.25">
      <c r="A754" s="76"/>
      <c r="B754" s="76"/>
      <c r="C754" s="71"/>
      <c r="D754" s="71"/>
      <c r="E754" s="71"/>
      <c r="F754" s="71"/>
      <c r="G754" s="76"/>
      <c r="H754" s="71"/>
      <c r="I754" s="71"/>
      <c r="J754" s="71"/>
      <c r="K754" s="76"/>
    </row>
    <row r="755" spans="1:11" ht="12.75" customHeight="1" x14ac:dyDescent="0.25">
      <c r="A755" s="76"/>
      <c r="B755" s="76"/>
      <c r="C755" s="71"/>
      <c r="D755" s="71"/>
      <c r="E755" s="71"/>
      <c r="F755" s="71"/>
      <c r="G755" s="76"/>
      <c r="H755" s="71"/>
      <c r="I755" s="71"/>
      <c r="J755" s="71"/>
      <c r="K755" s="76"/>
    </row>
    <row r="756" spans="1:11" ht="12.75" customHeight="1" x14ac:dyDescent="0.25">
      <c r="A756" s="76"/>
      <c r="B756" s="76"/>
      <c r="C756" s="71"/>
      <c r="D756" s="71"/>
      <c r="E756" s="71"/>
      <c r="F756" s="71"/>
      <c r="G756" s="76"/>
      <c r="H756" s="71"/>
      <c r="I756" s="71"/>
      <c r="J756" s="71"/>
      <c r="K756" s="76"/>
    </row>
    <row r="757" spans="1:11" ht="12.75" customHeight="1" x14ac:dyDescent="0.25">
      <c r="A757" s="76"/>
      <c r="B757" s="76"/>
      <c r="C757" s="71"/>
      <c r="D757" s="71"/>
      <c r="E757" s="71"/>
      <c r="F757" s="71"/>
      <c r="G757" s="76"/>
      <c r="H757" s="71"/>
      <c r="I757" s="71"/>
      <c r="J757" s="71"/>
      <c r="K757" s="76"/>
    </row>
    <row r="758" spans="1:11" ht="12.75" customHeight="1" x14ac:dyDescent="0.25">
      <c r="A758" s="76"/>
      <c r="B758" s="76"/>
      <c r="C758" s="71"/>
      <c r="D758" s="71"/>
      <c r="E758" s="71"/>
      <c r="F758" s="71"/>
      <c r="G758" s="76"/>
      <c r="H758" s="71"/>
      <c r="I758" s="71"/>
      <c r="J758" s="71"/>
      <c r="K758" s="76"/>
    </row>
    <row r="759" spans="1:11" ht="12.75" customHeight="1" x14ac:dyDescent="0.25">
      <c r="A759" s="76"/>
      <c r="B759" s="76"/>
      <c r="C759" s="71"/>
      <c r="D759" s="71"/>
      <c r="E759" s="71"/>
      <c r="F759" s="71"/>
      <c r="G759" s="76"/>
      <c r="H759" s="71"/>
      <c r="I759" s="71"/>
      <c r="J759" s="71"/>
      <c r="K759" s="76"/>
    </row>
    <row r="760" spans="1:11" ht="12.75" customHeight="1" x14ac:dyDescent="0.25">
      <c r="A760" s="76"/>
      <c r="B760" s="76"/>
      <c r="C760" s="71"/>
      <c r="D760" s="71"/>
      <c r="E760" s="71"/>
      <c r="F760" s="71"/>
      <c r="G760" s="76"/>
      <c r="H760" s="71"/>
      <c r="I760" s="71"/>
      <c r="J760" s="71"/>
      <c r="K760" s="76"/>
    </row>
    <row r="761" spans="1:11" ht="12.75" customHeight="1" x14ac:dyDescent="0.25">
      <c r="A761" s="76"/>
      <c r="B761" s="76"/>
      <c r="C761" s="71"/>
      <c r="D761" s="71"/>
      <c r="E761" s="71"/>
      <c r="F761" s="71"/>
      <c r="G761" s="76"/>
      <c r="H761" s="71"/>
      <c r="I761" s="71"/>
      <c r="J761" s="71"/>
      <c r="K761" s="76"/>
    </row>
    <row r="762" spans="1:11" ht="12.75" customHeight="1" x14ac:dyDescent="0.25">
      <c r="A762" s="76"/>
      <c r="B762" s="76"/>
      <c r="C762" s="71"/>
      <c r="D762" s="71"/>
      <c r="E762" s="71"/>
      <c r="F762" s="71"/>
      <c r="G762" s="76"/>
      <c r="H762" s="71"/>
      <c r="I762" s="71"/>
      <c r="J762" s="71"/>
      <c r="K762" s="76"/>
    </row>
    <row r="763" spans="1:11" ht="12.75" customHeight="1" x14ac:dyDescent="0.25">
      <c r="A763" s="76"/>
      <c r="B763" s="76"/>
      <c r="C763" s="71"/>
      <c r="D763" s="71"/>
      <c r="E763" s="71"/>
      <c r="F763" s="71"/>
      <c r="G763" s="76"/>
      <c r="H763" s="71"/>
      <c r="I763" s="71"/>
      <c r="J763" s="71"/>
      <c r="K763" s="76"/>
    </row>
    <row r="764" spans="1:11" ht="12.75" customHeight="1" x14ac:dyDescent="0.25">
      <c r="A764" s="76"/>
      <c r="B764" s="76"/>
      <c r="C764" s="71"/>
      <c r="D764" s="71"/>
      <c r="E764" s="71"/>
      <c r="F764" s="71"/>
      <c r="G764" s="76"/>
      <c r="H764" s="71"/>
      <c r="I764" s="71"/>
      <c r="J764" s="71"/>
      <c r="K764" s="76"/>
    </row>
    <row r="765" spans="1:11" ht="12.75" customHeight="1" x14ac:dyDescent="0.25">
      <c r="A765" s="76"/>
      <c r="B765" s="76"/>
      <c r="C765" s="71"/>
      <c r="D765" s="71"/>
      <c r="E765" s="71"/>
      <c r="F765" s="71"/>
      <c r="G765" s="76"/>
      <c r="H765" s="71"/>
      <c r="I765" s="71"/>
      <c r="J765" s="71"/>
      <c r="K765" s="76"/>
    </row>
    <row r="766" spans="1:11" ht="12.75" customHeight="1" x14ac:dyDescent="0.25">
      <c r="A766" s="76"/>
      <c r="B766" s="76"/>
      <c r="C766" s="71"/>
      <c r="D766" s="71"/>
      <c r="E766" s="71"/>
      <c r="F766" s="71"/>
      <c r="G766" s="76"/>
      <c r="H766" s="71"/>
      <c r="I766" s="71"/>
      <c r="J766" s="71"/>
      <c r="K766" s="76"/>
    </row>
    <row r="767" spans="1:11" ht="12.75" customHeight="1" x14ac:dyDescent="0.25">
      <c r="A767" s="76"/>
      <c r="B767" s="76"/>
      <c r="C767" s="71"/>
      <c r="D767" s="71"/>
      <c r="E767" s="71"/>
      <c r="F767" s="71"/>
      <c r="G767" s="76"/>
      <c r="H767" s="71"/>
      <c r="I767" s="71"/>
      <c r="J767" s="71"/>
      <c r="K767" s="76"/>
    </row>
    <row r="768" spans="1:11" ht="12.75" customHeight="1" x14ac:dyDescent="0.25">
      <c r="A768" s="76"/>
      <c r="B768" s="76"/>
      <c r="C768" s="71"/>
      <c r="D768" s="71"/>
      <c r="E768" s="71"/>
      <c r="F768" s="71"/>
      <c r="G768" s="76"/>
      <c r="H768" s="71"/>
      <c r="I768" s="71"/>
      <c r="J768" s="71"/>
      <c r="K768" s="76"/>
    </row>
    <row r="769" spans="1:11" ht="12.75" customHeight="1" x14ac:dyDescent="0.25">
      <c r="A769" s="76"/>
      <c r="B769" s="76"/>
      <c r="C769" s="71"/>
      <c r="D769" s="71"/>
      <c r="E769" s="71"/>
      <c r="F769" s="71"/>
      <c r="G769" s="76"/>
      <c r="H769" s="71"/>
      <c r="I769" s="71"/>
      <c r="J769" s="71"/>
      <c r="K769" s="76"/>
    </row>
    <row r="770" spans="1:11" ht="12.75" customHeight="1" x14ac:dyDescent="0.25">
      <c r="A770" s="76"/>
      <c r="B770" s="76"/>
      <c r="C770" s="71"/>
      <c r="D770" s="71"/>
      <c r="E770" s="71"/>
      <c r="F770" s="71"/>
      <c r="G770" s="76"/>
      <c r="H770" s="71"/>
      <c r="I770" s="71"/>
      <c r="J770" s="71"/>
      <c r="K770" s="76"/>
    </row>
    <row r="771" spans="1:11" ht="12.75" customHeight="1" x14ac:dyDescent="0.25">
      <c r="A771" s="76"/>
      <c r="B771" s="76"/>
      <c r="C771" s="71"/>
      <c r="D771" s="71"/>
      <c r="E771" s="71"/>
      <c r="F771" s="71"/>
      <c r="G771" s="76"/>
      <c r="H771" s="71"/>
      <c r="I771" s="71"/>
      <c r="J771" s="71"/>
      <c r="K771" s="76"/>
    </row>
    <row r="772" spans="1:11" ht="12.75" customHeight="1" x14ac:dyDescent="0.25">
      <c r="A772" s="76"/>
      <c r="B772" s="76"/>
      <c r="C772" s="71"/>
      <c r="D772" s="71"/>
      <c r="E772" s="71"/>
      <c r="F772" s="71"/>
      <c r="G772" s="76"/>
      <c r="H772" s="71"/>
      <c r="I772" s="71"/>
      <c r="J772" s="71"/>
      <c r="K772" s="76"/>
    </row>
    <row r="773" spans="1:11" ht="12.75" customHeight="1" x14ac:dyDescent="0.25">
      <c r="A773" s="76"/>
      <c r="B773" s="76"/>
      <c r="C773" s="71"/>
      <c r="D773" s="71"/>
      <c r="E773" s="71"/>
      <c r="F773" s="71"/>
      <c r="G773" s="76"/>
      <c r="H773" s="71"/>
      <c r="I773" s="71"/>
      <c r="J773" s="71"/>
      <c r="K773" s="76"/>
    </row>
    <row r="774" spans="1:11" ht="12.75" customHeight="1" x14ac:dyDescent="0.25">
      <c r="A774" s="76"/>
      <c r="B774" s="76"/>
      <c r="C774" s="71"/>
      <c r="D774" s="71"/>
      <c r="E774" s="71"/>
      <c r="F774" s="71"/>
      <c r="G774" s="76"/>
      <c r="H774" s="71"/>
      <c r="I774" s="71"/>
      <c r="J774" s="71"/>
      <c r="K774" s="76"/>
    </row>
    <row r="775" spans="1:11" ht="12.75" customHeight="1" x14ac:dyDescent="0.25">
      <c r="A775" s="76"/>
      <c r="B775" s="76"/>
      <c r="C775" s="71"/>
      <c r="D775" s="71"/>
      <c r="E775" s="71"/>
      <c r="F775" s="71"/>
      <c r="G775" s="76"/>
      <c r="H775" s="71"/>
      <c r="I775" s="71"/>
      <c r="J775" s="71"/>
      <c r="K775" s="76"/>
    </row>
    <row r="776" spans="1:11" ht="12.75" customHeight="1" x14ac:dyDescent="0.25">
      <c r="A776" s="76"/>
      <c r="B776" s="76"/>
      <c r="C776" s="71"/>
      <c r="D776" s="71"/>
      <c r="E776" s="71"/>
      <c r="F776" s="71"/>
      <c r="G776" s="76"/>
      <c r="H776" s="71"/>
      <c r="I776" s="71"/>
      <c r="J776" s="71"/>
      <c r="K776" s="76"/>
    </row>
    <row r="777" spans="1:11" ht="12.75" customHeight="1" x14ac:dyDescent="0.25">
      <c r="A777" s="76"/>
      <c r="B777" s="76"/>
      <c r="C777" s="71"/>
      <c r="D777" s="71"/>
      <c r="E777" s="71"/>
      <c r="F777" s="71"/>
      <c r="G777" s="76"/>
      <c r="H777" s="71"/>
      <c r="I777" s="71"/>
      <c r="J777" s="71"/>
      <c r="K777" s="76"/>
    </row>
    <row r="778" spans="1:11" ht="12.75" customHeight="1" x14ac:dyDescent="0.25">
      <c r="A778" s="76"/>
      <c r="B778" s="76"/>
      <c r="C778" s="71"/>
      <c r="D778" s="71"/>
      <c r="E778" s="71"/>
      <c r="F778" s="71"/>
      <c r="G778" s="76"/>
      <c r="H778" s="71"/>
      <c r="I778" s="71"/>
      <c r="J778" s="71"/>
      <c r="K778" s="76"/>
    </row>
    <row r="779" spans="1:11" ht="12.75" customHeight="1" x14ac:dyDescent="0.25">
      <c r="A779" s="76"/>
      <c r="B779" s="76"/>
      <c r="C779" s="71"/>
      <c r="D779" s="71"/>
      <c r="E779" s="71"/>
      <c r="F779" s="71"/>
      <c r="G779" s="76"/>
      <c r="H779" s="71"/>
      <c r="I779" s="71"/>
      <c r="J779" s="71"/>
      <c r="K779" s="76"/>
    </row>
    <row r="780" spans="1:11" ht="12.75" customHeight="1" x14ac:dyDescent="0.25">
      <c r="A780" s="76"/>
      <c r="B780" s="76"/>
      <c r="C780" s="71"/>
      <c r="D780" s="71"/>
      <c r="E780" s="71"/>
      <c r="F780" s="71"/>
      <c r="G780" s="76"/>
      <c r="H780" s="71"/>
      <c r="I780" s="71"/>
      <c r="J780" s="71"/>
      <c r="K780" s="76"/>
    </row>
    <row r="781" spans="1:11" ht="12.75" customHeight="1" x14ac:dyDescent="0.25">
      <c r="A781" s="76"/>
      <c r="B781" s="76"/>
      <c r="C781" s="71"/>
      <c r="D781" s="71"/>
      <c r="E781" s="71"/>
      <c r="F781" s="71"/>
      <c r="G781" s="76"/>
      <c r="H781" s="71"/>
      <c r="I781" s="71"/>
      <c r="J781" s="71"/>
      <c r="K781" s="76"/>
    </row>
    <row r="782" spans="1:11" ht="12.75" customHeight="1" x14ac:dyDescent="0.25">
      <c r="A782" s="76"/>
      <c r="B782" s="76"/>
      <c r="C782" s="71"/>
      <c r="D782" s="71"/>
      <c r="E782" s="71"/>
      <c r="F782" s="71"/>
      <c r="G782" s="76"/>
      <c r="H782" s="71"/>
      <c r="I782" s="71"/>
      <c r="J782" s="71"/>
      <c r="K782" s="76"/>
    </row>
    <row r="783" spans="1:11" ht="12.75" customHeight="1" x14ac:dyDescent="0.25">
      <c r="A783" s="76"/>
      <c r="B783" s="76"/>
      <c r="C783" s="71"/>
      <c r="D783" s="71"/>
      <c r="E783" s="71"/>
      <c r="F783" s="71"/>
      <c r="G783" s="76"/>
      <c r="H783" s="71"/>
      <c r="I783" s="71"/>
      <c r="J783" s="71"/>
      <c r="K783" s="76"/>
    </row>
    <row r="784" spans="1:11" ht="12.75" customHeight="1" x14ac:dyDescent="0.25">
      <c r="A784" s="76"/>
      <c r="B784" s="76"/>
      <c r="C784" s="71"/>
      <c r="D784" s="71"/>
      <c r="E784" s="71"/>
      <c r="F784" s="71"/>
      <c r="G784" s="76"/>
      <c r="H784" s="71"/>
      <c r="I784" s="71"/>
      <c r="J784" s="71"/>
      <c r="K784" s="76"/>
    </row>
    <row r="785" spans="1:11" ht="12.75" customHeight="1" x14ac:dyDescent="0.25">
      <c r="A785" s="76"/>
      <c r="B785" s="76"/>
      <c r="C785" s="71"/>
      <c r="D785" s="71"/>
      <c r="E785" s="71"/>
      <c r="F785" s="71"/>
      <c r="G785" s="76"/>
      <c r="H785" s="71"/>
      <c r="I785" s="71"/>
      <c r="J785" s="71"/>
      <c r="K785" s="76"/>
    </row>
    <row r="786" spans="1:11" ht="12.75" customHeight="1" x14ac:dyDescent="0.25">
      <c r="A786" s="76"/>
      <c r="B786" s="76"/>
      <c r="C786" s="71"/>
      <c r="D786" s="71"/>
      <c r="E786" s="71"/>
      <c r="F786" s="71"/>
      <c r="G786" s="76"/>
      <c r="H786" s="71"/>
      <c r="I786" s="71"/>
      <c r="J786" s="71"/>
      <c r="K786" s="76"/>
    </row>
    <row r="787" spans="1:11" ht="12.75" customHeight="1" x14ac:dyDescent="0.25">
      <c r="A787" s="76"/>
      <c r="B787" s="76"/>
      <c r="C787" s="71"/>
      <c r="D787" s="71"/>
      <c r="E787" s="71"/>
      <c r="F787" s="71"/>
      <c r="G787" s="76"/>
      <c r="H787" s="71"/>
      <c r="I787" s="71"/>
      <c r="J787" s="71"/>
      <c r="K787" s="76"/>
    </row>
    <row r="788" spans="1:11" ht="12.75" customHeight="1" x14ac:dyDescent="0.25">
      <c r="A788" s="76"/>
      <c r="B788" s="76"/>
      <c r="C788" s="71"/>
      <c r="D788" s="71"/>
      <c r="E788" s="71"/>
      <c r="F788" s="71"/>
      <c r="G788" s="76"/>
      <c r="H788" s="71"/>
      <c r="I788" s="71"/>
      <c r="J788" s="71"/>
      <c r="K788" s="76"/>
    </row>
    <row r="789" spans="1:11" ht="12.75" customHeight="1" x14ac:dyDescent="0.25">
      <c r="A789" s="76"/>
      <c r="B789" s="76"/>
      <c r="C789" s="71"/>
      <c r="D789" s="71"/>
      <c r="E789" s="71"/>
      <c r="F789" s="71"/>
      <c r="G789" s="76"/>
      <c r="H789" s="71"/>
      <c r="I789" s="71"/>
      <c r="J789" s="71"/>
      <c r="K789" s="76"/>
    </row>
    <row r="790" spans="1:11" ht="12.75" customHeight="1" x14ac:dyDescent="0.25">
      <c r="A790" s="76"/>
      <c r="B790" s="76"/>
      <c r="C790" s="71"/>
      <c r="D790" s="71"/>
      <c r="E790" s="71"/>
      <c r="F790" s="71"/>
      <c r="G790" s="76"/>
      <c r="H790" s="71"/>
      <c r="I790" s="71"/>
      <c r="J790" s="71"/>
      <c r="K790" s="76"/>
    </row>
    <row r="791" spans="1:11" ht="12.75" customHeight="1" x14ac:dyDescent="0.25">
      <c r="A791" s="76"/>
      <c r="B791" s="76"/>
      <c r="C791" s="71"/>
      <c r="D791" s="71"/>
      <c r="E791" s="71"/>
      <c r="F791" s="71"/>
      <c r="G791" s="76"/>
      <c r="H791" s="71"/>
      <c r="I791" s="71"/>
      <c r="J791" s="71"/>
      <c r="K791" s="76"/>
    </row>
    <row r="792" spans="1:11" ht="12.75" customHeight="1" x14ac:dyDescent="0.25">
      <c r="A792" s="76"/>
      <c r="B792" s="76"/>
      <c r="C792" s="71"/>
      <c r="D792" s="71"/>
      <c r="E792" s="71"/>
      <c r="F792" s="71"/>
      <c r="G792" s="76"/>
      <c r="H792" s="71"/>
      <c r="I792" s="71"/>
      <c r="J792" s="71"/>
      <c r="K792" s="76"/>
    </row>
    <row r="793" spans="1:11" ht="12.75" customHeight="1" x14ac:dyDescent="0.25">
      <c r="A793" s="76"/>
      <c r="B793" s="76"/>
      <c r="C793" s="71"/>
      <c r="D793" s="71"/>
      <c r="E793" s="71"/>
      <c r="F793" s="71"/>
      <c r="G793" s="76"/>
      <c r="H793" s="71"/>
      <c r="I793" s="71"/>
      <c r="J793" s="71"/>
      <c r="K793" s="76"/>
    </row>
    <row r="794" spans="1:11" ht="12.75" customHeight="1" x14ac:dyDescent="0.25">
      <c r="A794" s="76"/>
      <c r="B794" s="76"/>
      <c r="C794" s="71"/>
      <c r="D794" s="71"/>
      <c r="E794" s="71"/>
      <c r="F794" s="71"/>
      <c r="G794" s="76"/>
      <c r="H794" s="71"/>
      <c r="I794" s="71"/>
      <c r="J794" s="71"/>
      <c r="K794" s="76"/>
    </row>
    <row r="795" spans="1:11" ht="12.75" customHeight="1" x14ac:dyDescent="0.25">
      <c r="A795" s="76"/>
      <c r="B795" s="76"/>
      <c r="C795" s="71"/>
      <c r="D795" s="71"/>
      <c r="E795" s="71"/>
      <c r="F795" s="71"/>
      <c r="G795" s="76"/>
      <c r="H795" s="71"/>
      <c r="I795" s="71"/>
      <c r="J795" s="71"/>
      <c r="K795" s="76"/>
    </row>
    <row r="796" spans="1:11" ht="12.75" customHeight="1" x14ac:dyDescent="0.25">
      <c r="A796" s="76"/>
      <c r="B796" s="76"/>
      <c r="C796" s="71"/>
      <c r="D796" s="71"/>
      <c r="E796" s="71"/>
      <c r="F796" s="71"/>
      <c r="G796" s="76"/>
      <c r="H796" s="71"/>
      <c r="I796" s="71"/>
      <c r="J796" s="71"/>
      <c r="K796" s="76"/>
    </row>
    <row r="797" spans="1:11" ht="12.75" customHeight="1" x14ac:dyDescent="0.25">
      <c r="A797" s="76"/>
      <c r="B797" s="76"/>
      <c r="C797" s="71"/>
      <c r="D797" s="71"/>
      <c r="E797" s="71"/>
      <c r="F797" s="71"/>
      <c r="G797" s="76"/>
      <c r="H797" s="71"/>
      <c r="I797" s="71"/>
      <c r="J797" s="71"/>
      <c r="K797" s="76"/>
    </row>
    <row r="798" spans="1:11" ht="12.75" customHeight="1" x14ac:dyDescent="0.25">
      <c r="A798" s="76"/>
      <c r="B798" s="76"/>
      <c r="C798" s="71"/>
      <c r="D798" s="71"/>
      <c r="E798" s="71"/>
      <c r="F798" s="71"/>
      <c r="G798" s="76"/>
      <c r="H798" s="71"/>
      <c r="I798" s="71"/>
      <c r="J798" s="71"/>
      <c r="K798" s="76"/>
    </row>
    <row r="799" spans="1:11" ht="12.75" customHeight="1" x14ac:dyDescent="0.25">
      <c r="A799" s="76"/>
      <c r="B799" s="76"/>
      <c r="C799" s="71"/>
      <c r="D799" s="71"/>
      <c r="E799" s="71"/>
      <c r="F799" s="71"/>
      <c r="G799" s="76"/>
      <c r="H799" s="71"/>
      <c r="I799" s="71"/>
      <c r="J799" s="71"/>
      <c r="K799" s="76"/>
    </row>
    <row r="800" spans="1:11" ht="12.75" customHeight="1" x14ac:dyDescent="0.25">
      <c r="A800" s="76"/>
      <c r="B800" s="76"/>
      <c r="C800" s="71"/>
      <c r="D800" s="71"/>
      <c r="E800" s="71"/>
      <c r="F800" s="71"/>
      <c r="G800" s="76"/>
      <c r="H800" s="71"/>
      <c r="I800" s="71"/>
      <c r="J800" s="71"/>
      <c r="K800" s="76"/>
    </row>
    <row r="801" spans="1:11" ht="12.75" customHeight="1" x14ac:dyDescent="0.25">
      <c r="A801" s="76"/>
      <c r="B801" s="76"/>
      <c r="C801" s="71"/>
      <c r="D801" s="71"/>
      <c r="E801" s="71"/>
      <c r="F801" s="71"/>
      <c r="G801" s="76"/>
      <c r="H801" s="71"/>
      <c r="I801" s="71"/>
      <c r="J801" s="71"/>
      <c r="K801" s="76"/>
    </row>
    <row r="802" spans="1:11" ht="12.75" customHeight="1" x14ac:dyDescent="0.25">
      <c r="A802" s="76"/>
      <c r="B802" s="76"/>
      <c r="C802" s="71"/>
      <c r="D802" s="71"/>
      <c r="E802" s="71"/>
      <c r="F802" s="71"/>
      <c r="G802" s="76"/>
      <c r="H802" s="71"/>
      <c r="I802" s="71"/>
      <c r="J802" s="71"/>
      <c r="K802" s="76"/>
    </row>
    <row r="803" spans="1:11" ht="12.75" customHeight="1" x14ac:dyDescent="0.25">
      <c r="A803" s="76"/>
      <c r="B803" s="76"/>
      <c r="C803" s="71"/>
      <c r="D803" s="71"/>
      <c r="E803" s="71"/>
      <c r="F803" s="71"/>
      <c r="G803" s="76"/>
      <c r="H803" s="71"/>
      <c r="I803" s="71"/>
      <c r="J803" s="71"/>
      <c r="K803" s="76"/>
    </row>
    <row r="804" spans="1:11" ht="12.75" customHeight="1" x14ac:dyDescent="0.25">
      <c r="A804" s="76"/>
      <c r="B804" s="76"/>
      <c r="C804" s="71"/>
      <c r="D804" s="71"/>
      <c r="E804" s="71"/>
      <c r="F804" s="71"/>
      <c r="G804" s="76"/>
      <c r="H804" s="71"/>
      <c r="I804" s="71"/>
      <c r="J804" s="71"/>
      <c r="K804" s="76"/>
    </row>
    <row r="805" spans="1:11" ht="12.75" customHeight="1" x14ac:dyDescent="0.25">
      <c r="A805" s="76"/>
      <c r="B805" s="76"/>
      <c r="C805" s="71"/>
      <c r="D805" s="71"/>
      <c r="E805" s="71"/>
      <c r="F805" s="71"/>
      <c r="G805" s="76"/>
      <c r="H805" s="71"/>
      <c r="I805" s="71"/>
      <c r="J805" s="71"/>
      <c r="K805" s="76"/>
    </row>
    <row r="806" spans="1:11" ht="12.75" customHeight="1" x14ac:dyDescent="0.25">
      <c r="A806" s="76"/>
      <c r="B806" s="76"/>
      <c r="C806" s="71"/>
      <c r="D806" s="71"/>
      <c r="E806" s="71"/>
      <c r="F806" s="71"/>
      <c r="G806" s="76"/>
      <c r="H806" s="71"/>
      <c r="I806" s="71"/>
      <c r="J806" s="71"/>
      <c r="K806" s="76"/>
    </row>
    <row r="807" spans="1:11" ht="12.75" customHeight="1" x14ac:dyDescent="0.25">
      <c r="A807" s="76"/>
      <c r="B807" s="76"/>
      <c r="C807" s="71"/>
      <c r="D807" s="71"/>
      <c r="E807" s="71"/>
      <c r="F807" s="71"/>
      <c r="G807" s="76"/>
      <c r="H807" s="71"/>
      <c r="I807" s="71"/>
      <c r="J807" s="71"/>
      <c r="K807" s="76"/>
    </row>
    <row r="808" spans="1:11" ht="12.75" customHeight="1" x14ac:dyDescent="0.25">
      <c r="A808" s="76"/>
      <c r="B808" s="76"/>
      <c r="C808" s="71"/>
      <c r="D808" s="71"/>
      <c r="E808" s="71"/>
      <c r="F808" s="71"/>
      <c r="G808" s="76"/>
      <c r="H808" s="71"/>
      <c r="I808" s="71"/>
      <c r="J808" s="71"/>
      <c r="K808" s="76"/>
    </row>
    <row r="809" spans="1:11" ht="12.75" customHeight="1" x14ac:dyDescent="0.25">
      <c r="A809" s="76"/>
      <c r="B809" s="76"/>
      <c r="C809" s="71"/>
      <c r="D809" s="71"/>
      <c r="E809" s="71"/>
      <c r="F809" s="71"/>
      <c r="G809" s="76"/>
      <c r="H809" s="71"/>
      <c r="I809" s="71"/>
      <c r="J809" s="71"/>
      <c r="K809" s="76"/>
    </row>
    <row r="810" spans="1:11" ht="12.75" customHeight="1" x14ac:dyDescent="0.25">
      <c r="A810" s="76"/>
      <c r="B810" s="76"/>
      <c r="C810" s="71"/>
      <c r="D810" s="71"/>
      <c r="E810" s="71"/>
      <c r="F810" s="71"/>
      <c r="G810" s="76"/>
      <c r="H810" s="71"/>
      <c r="I810" s="71"/>
      <c r="J810" s="71"/>
      <c r="K810" s="76"/>
    </row>
    <row r="811" spans="1:11" ht="12.75" customHeight="1" x14ac:dyDescent="0.25">
      <c r="A811" s="76"/>
      <c r="B811" s="76"/>
      <c r="C811" s="71"/>
      <c r="D811" s="71"/>
      <c r="E811" s="71"/>
      <c r="F811" s="71"/>
      <c r="G811" s="76"/>
      <c r="H811" s="71"/>
      <c r="I811" s="71"/>
      <c r="J811" s="71"/>
      <c r="K811" s="76"/>
    </row>
    <row r="812" spans="1:11" ht="12.75" customHeight="1" x14ac:dyDescent="0.25">
      <c r="A812" s="76"/>
      <c r="B812" s="76"/>
      <c r="C812" s="71"/>
      <c r="D812" s="71"/>
      <c r="E812" s="71"/>
      <c r="F812" s="71"/>
      <c r="G812" s="76"/>
      <c r="H812" s="71"/>
      <c r="I812" s="71"/>
      <c r="J812" s="71"/>
      <c r="K812" s="76"/>
    </row>
    <row r="813" spans="1:11" ht="12.75" customHeight="1" x14ac:dyDescent="0.25">
      <c r="A813" s="76"/>
      <c r="B813" s="76"/>
      <c r="C813" s="71"/>
      <c r="D813" s="71"/>
      <c r="E813" s="71"/>
      <c r="F813" s="71"/>
      <c r="G813" s="76"/>
      <c r="H813" s="71"/>
      <c r="I813" s="71"/>
      <c r="J813" s="71"/>
      <c r="K813" s="76"/>
    </row>
    <row r="814" spans="1:11" ht="12.75" customHeight="1" x14ac:dyDescent="0.25">
      <c r="A814" s="76"/>
      <c r="B814" s="76"/>
      <c r="C814" s="71"/>
      <c r="D814" s="71"/>
      <c r="E814" s="71"/>
      <c r="F814" s="71"/>
      <c r="G814" s="76"/>
      <c r="H814" s="71"/>
      <c r="I814" s="71"/>
      <c r="J814" s="71"/>
      <c r="K814" s="76"/>
    </row>
    <row r="815" spans="1:11" ht="12.75" customHeight="1" x14ac:dyDescent="0.25">
      <c r="A815" s="76"/>
      <c r="B815" s="76"/>
      <c r="C815" s="71"/>
      <c r="D815" s="71"/>
      <c r="E815" s="71"/>
      <c r="F815" s="71"/>
      <c r="G815" s="76"/>
      <c r="H815" s="71"/>
      <c r="I815" s="71"/>
      <c r="J815" s="71"/>
      <c r="K815" s="76"/>
    </row>
    <row r="816" spans="1:11" ht="12.75" customHeight="1" x14ac:dyDescent="0.25">
      <c r="A816" s="76"/>
      <c r="B816" s="76"/>
      <c r="C816" s="71"/>
      <c r="D816" s="71"/>
      <c r="E816" s="71"/>
      <c r="F816" s="71"/>
      <c r="G816" s="76"/>
      <c r="H816" s="71"/>
      <c r="I816" s="71"/>
      <c r="J816" s="71"/>
      <c r="K816" s="76"/>
    </row>
    <row r="817" spans="1:11" ht="12.75" customHeight="1" x14ac:dyDescent="0.25">
      <c r="A817" s="76"/>
      <c r="B817" s="76"/>
      <c r="C817" s="71"/>
      <c r="D817" s="71"/>
      <c r="E817" s="71"/>
      <c r="F817" s="71"/>
      <c r="G817" s="76"/>
      <c r="H817" s="71"/>
      <c r="I817" s="71"/>
      <c r="J817" s="71"/>
      <c r="K817" s="76"/>
    </row>
    <row r="818" spans="1:11" ht="12.75" customHeight="1" x14ac:dyDescent="0.25">
      <c r="A818" s="76"/>
      <c r="B818" s="76"/>
      <c r="C818" s="71"/>
      <c r="D818" s="71"/>
      <c r="E818" s="71"/>
      <c r="F818" s="71"/>
      <c r="G818" s="76"/>
      <c r="H818" s="71"/>
      <c r="I818" s="71"/>
      <c r="J818" s="71"/>
      <c r="K818" s="76"/>
    </row>
    <row r="819" spans="1:11" ht="12.75" customHeight="1" x14ac:dyDescent="0.25">
      <c r="A819" s="76"/>
      <c r="B819" s="76"/>
      <c r="C819" s="71"/>
      <c r="D819" s="71"/>
      <c r="E819" s="71"/>
      <c r="F819" s="71"/>
      <c r="G819" s="76"/>
      <c r="H819" s="71"/>
      <c r="I819" s="71"/>
      <c r="J819" s="71"/>
      <c r="K819" s="76"/>
    </row>
    <row r="820" spans="1:11" ht="12.75" customHeight="1" x14ac:dyDescent="0.25">
      <c r="A820" s="76"/>
      <c r="B820" s="76"/>
      <c r="C820" s="71"/>
      <c r="D820" s="71"/>
      <c r="E820" s="71"/>
      <c r="F820" s="71"/>
      <c r="G820" s="76"/>
      <c r="H820" s="71"/>
      <c r="I820" s="71"/>
      <c r="J820" s="71"/>
      <c r="K820" s="76"/>
    </row>
    <row r="821" spans="1:11" ht="12.75" customHeight="1" x14ac:dyDescent="0.25">
      <c r="A821" s="76"/>
      <c r="B821" s="76"/>
      <c r="C821" s="71"/>
      <c r="D821" s="71"/>
      <c r="E821" s="71"/>
      <c r="F821" s="71"/>
      <c r="G821" s="76"/>
      <c r="H821" s="71"/>
      <c r="I821" s="71"/>
      <c r="J821" s="71"/>
      <c r="K821" s="76"/>
    </row>
    <row r="822" spans="1:11" ht="12.75" customHeight="1" x14ac:dyDescent="0.25">
      <c r="A822" s="76"/>
      <c r="B822" s="76"/>
      <c r="C822" s="71"/>
      <c r="D822" s="71"/>
      <c r="E822" s="71"/>
      <c r="F822" s="71"/>
      <c r="G822" s="76"/>
      <c r="H822" s="71"/>
      <c r="I822" s="71"/>
      <c r="J822" s="71"/>
      <c r="K822" s="76"/>
    </row>
    <row r="823" spans="1:11" ht="12.75" customHeight="1" x14ac:dyDescent="0.25">
      <c r="A823" s="76"/>
      <c r="B823" s="76"/>
      <c r="C823" s="71"/>
      <c r="D823" s="71"/>
      <c r="E823" s="71"/>
      <c r="F823" s="71"/>
      <c r="G823" s="76"/>
      <c r="H823" s="71"/>
      <c r="I823" s="71"/>
      <c r="J823" s="71"/>
      <c r="K823" s="76"/>
    </row>
    <row r="824" spans="1:11" ht="12.75" customHeight="1" x14ac:dyDescent="0.25">
      <c r="A824" s="76"/>
      <c r="B824" s="76"/>
      <c r="C824" s="71"/>
      <c r="D824" s="71"/>
      <c r="E824" s="71"/>
      <c r="F824" s="71"/>
      <c r="G824" s="76"/>
      <c r="H824" s="71"/>
      <c r="I824" s="71"/>
      <c r="J824" s="71"/>
      <c r="K824" s="76"/>
    </row>
    <row r="825" spans="1:11" ht="12.75" customHeight="1" x14ac:dyDescent="0.25">
      <c r="A825" s="76"/>
      <c r="B825" s="76"/>
      <c r="C825" s="71"/>
      <c r="D825" s="71"/>
      <c r="E825" s="71"/>
      <c r="F825" s="71"/>
      <c r="G825" s="76"/>
      <c r="H825" s="71"/>
      <c r="I825" s="71"/>
      <c r="J825" s="71"/>
      <c r="K825" s="76"/>
    </row>
    <row r="826" spans="1:11" ht="12.75" customHeight="1" x14ac:dyDescent="0.25">
      <c r="A826" s="76"/>
      <c r="B826" s="76"/>
      <c r="C826" s="71"/>
      <c r="D826" s="71"/>
      <c r="E826" s="71"/>
      <c r="F826" s="71"/>
      <c r="G826" s="76"/>
      <c r="H826" s="71"/>
      <c r="I826" s="71"/>
      <c r="J826" s="71"/>
      <c r="K826" s="76"/>
    </row>
    <row r="827" spans="1:11" ht="12.75" customHeight="1" x14ac:dyDescent="0.25">
      <c r="A827" s="76"/>
      <c r="B827" s="76"/>
      <c r="C827" s="71"/>
      <c r="D827" s="71"/>
      <c r="E827" s="71"/>
      <c r="F827" s="71"/>
      <c r="G827" s="76"/>
      <c r="H827" s="71"/>
      <c r="I827" s="71"/>
      <c r="J827" s="71"/>
      <c r="K827" s="76"/>
    </row>
    <row r="828" spans="1:11" ht="12.75" customHeight="1" x14ac:dyDescent="0.25">
      <c r="A828" s="76"/>
      <c r="B828" s="76"/>
      <c r="C828" s="71"/>
      <c r="D828" s="71"/>
      <c r="E828" s="71"/>
      <c r="F828" s="71"/>
      <c r="G828" s="76"/>
      <c r="H828" s="71"/>
      <c r="I828" s="71"/>
      <c r="J828" s="71"/>
      <c r="K828" s="76"/>
    </row>
    <row r="829" spans="1:11" ht="12.75" customHeight="1" x14ac:dyDescent="0.25">
      <c r="A829" s="76"/>
      <c r="B829" s="76"/>
      <c r="C829" s="71"/>
      <c r="D829" s="71"/>
      <c r="E829" s="71"/>
      <c r="F829" s="71"/>
      <c r="G829" s="76"/>
      <c r="H829" s="71"/>
      <c r="I829" s="71"/>
      <c r="J829" s="71"/>
      <c r="K829" s="76"/>
    </row>
    <row r="830" spans="1:11" ht="12.75" customHeight="1" x14ac:dyDescent="0.25">
      <c r="A830" s="76"/>
      <c r="B830" s="76"/>
      <c r="C830" s="71"/>
      <c r="D830" s="71"/>
      <c r="E830" s="71"/>
      <c r="F830" s="71"/>
      <c r="G830" s="76"/>
      <c r="H830" s="71"/>
      <c r="I830" s="71"/>
      <c r="J830" s="71"/>
      <c r="K830" s="76"/>
    </row>
    <row r="831" spans="1:11" ht="12.75" customHeight="1" x14ac:dyDescent="0.25">
      <c r="A831" s="76"/>
      <c r="B831" s="76"/>
      <c r="C831" s="71"/>
      <c r="D831" s="71"/>
      <c r="E831" s="71"/>
      <c r="F831" s="71"/>
      <c r="G831" s="76"/>
      <c r="H831" s="71"/>
      <c r="I831" s="71"/>
      <c r="J831" s="71"/>
      <c r="K831" s="76"/>
    </row>
    <row r="832" spans="1:11" ht="12.75" customHeight="1" x14ac:dyDescent="0.25">
      <c r="A832" s="76"/>
      <c r="B832" s="76"/>
      <c r="C832" s="71"/>
      <c r="D832" s="71"/>
      <c r="E832" s="71"/>
      <c r="F832" s="71"/>
      <c r="G832" s="76"/>
      <c r="H832" s="71"/>
      <c r="I832" s="71"/>
      <c r="J832" s="71"/>
      <c r="K832" s="76"/>
    </row>
    <row r="833" spans="1:11" ht="12.75" customHeight="1" x14ac:dyDescent="0.25">
      <c r="A833" s="76"/>
      <c r="B833" s="76"/>
      <c r="C833" s="71"/>
      <c r="D833" s="71"/>
      <c r="E833" s="71"/>
      <c r="F833" s="71"/>
      <c r="G833" s="76"/>
      <c r="H833" s="71"/>
      <c r="I833" s="71"/>
      <c r="J833" s="71"/>
      <c r="K833" s="76"/>
    </row>
    <row r="834" spans="1:11" ht="12.75" customHeight="1" x14ac:dyDescent="0.25">
      <c r="A834" s="76"/>
      <c r="B834" s="76"/>
      <c r="C834" s="71"/>
      <c r="D834" s="71"/>
      <c r="E834" s="71"/>
      <c r="F834" s="71"/>
      <c r="G834" s="76"/>
      <c r="H834" s="71"/>
      <c r="I834" s="71"/>
      <c r="J834" s="71"/>
      <c r="K834" s="76"/>
    </row>
    <row r="835" spans="1:11" ht="12.75" customHeight="1" x14ac:dyDescent="0.25">
      <c r="A835" s="76"/>
      <c r="B835" s="76"/>
      <c r="C835" s="71"/>
      <c r="D835" s="71"/>
      <c r="E835" s="71"/>
      <c r="F835" s="71"/>
      <c r="G835" s="76"/>
      <c r="H835" s="71"/>
      <c r="I835" s="71"/>
      <c r="J835" s="71"/>
      <c r="K835" s="76"/>
    </row>
    <row r="836" spans="1:11" ht="12.75" customHeight="1" x14ac:dyDescent="0.25">
      <c r="A836" s="76"/>
      <c r="B836" s="76"/>
      <c r="C836" s="71"/>
      <c r="D836" s="71"/>
      <c r="E836" s="71"/>
      <c r="F836" s="71"/>
      <c r="G836" s="76"/>
      <c r="H836" s="71"/>
      <c r="I836" s="71"/>
      <c r="J836" s="71"/>
      <c r="K836" s="76"/>
    </row>
    <row r="837" spans="1:11" ht="12.75" customHeight="1" x14ac:dyDescent="0.25">
      <c r="A837" s="76"/>
      <c r="B837" s="76"/>
      <c r="C837" s="71"/>
      <c r="D837" s="71"/>
      <c r="E837" s="71"/>
      <c r="F837" s="71"/>
      <c r="G837" s="76"/>
      <c r="H837" s="71"/>
      <c r="I837" s="71"/>
      <c r="J837" s="71"/>
      <c r="K837" s="76"/>
    </row>
    <row r="838" spans="1:11" ht="12.75" customHeight="1" x14ac:dyDescent="0.25">
      <c r="A838" s="76"/>
      <c r="B838" s="76"/>
      <c r="C838" s="71"/>
      <c r="D838" s="71"/>
      <c r="E838" s="71"/>
      <c r="F838" s="71"/>
      <c r="G838" s="76"/>
      <c r="H838" s="71"/>
      <c r="I838" s="71"/>
      <c r="J838" s="71"/>
      <c r="K838" s="76"/>
    </row>
    <row r="839" spans="1:11" ht="12.75" customHeight="1" x14ac:dyDescent="0.25">
      <c r="A839" s="76"/>
      <c r="B839" s="76"/>
      <c r="C839" s="71"/>
      <c r="D839" s="71"/>
      <c r="E839" s="71"/>
      <c r="F839" s="71"/>
      <c r="G839" s="76"/>
      <c r="H839" s="71"/>
      <c r="I839" s="71"/>
      <c r="J839" s="71"/>
      <c r="K839" s="76"/>
    </row>
    <row r="840" spans="1:11" ht="12.75" customHeight="1" x14ac:dyDescent="0.25">
      <c r="A840" s="76"/>
      <c r="B840" s="76"/>
      <c r="C840" s="71"/>
      <c r="D840" s="71"/>
      <c r="E840" s="71"/>
      <c r="F840" s="71"/>
      <c r="G840" s="76"/>
      <c r="H840" s="71"/>
      <c r="I840" s="71"/>
      <c r="J840" s="71"/>
      <c r="K840" s="76"/>
    </row>
    <row r="841" spans="1:11" ht="12.75" customHeight="1" x14ac:dyDescent="0.25">
      <c r="A841" s="76"/>
      <c r="B841" s="76"/>
      <c r="C841" s="71"/>
      <c r="D841" s="71"/>
      <c r="E841" s="71"/>
      <c r="F841" s="71"/>
      <c r="G841" s="76"/>
      <c r="H841" s="71"/>
      <c r="I841" s="71"/>
      <c r="J841" s="71"/>
      <c r="K841" s="76"/>
    </row>
    <row r="842" spans="1:11" ht="12.75" customHeight="1" x14ac:dyDescent="0.25">
      <c r="A842" s="76"/>
      <c r="B842" s="76"/>
      <c r="C842" s="71"/>
      <c r="D842" s="71"/>
      <c r="E842" s="71"/>
      <c r="F842" s="71"/>
      <c r="G842" s="76"/>
      <c r="H842" s="71"/>
      <c r="I842" s="71"/>
      <c r="J842" s="71"/>
      <c r="K842" s="76"/>
    </row>
    <row r="843" spans="1:11" ht="12.75" customHeight="1" x14ac:dyDescent="0.25">
      <c r="A843" s="76"/>
      <c r="B843" s="76"/>
      <c r="C843" s="71"/>
      <c r="D843" s="71"/>
      <c r="E843" s="71"/>
      <c r="F843" s="71"/>
      <c r="G843" s="76"/>
      <c r="H843" s="71"/>
      <c r="I843" s="71"/>
      <c r="J843" s="71"/>
      <c r="K843" s="76"/>
    </row>
    <row r="844" spans="1:11" ht="12.75" customHeight="1" x14ac:dyDescent="0.25">
      <c r="A844" s="76"/>
      <c r="B844" s="76"/>
      <c r="C844" s="71"/>
      <c r="D844" s="71"/>
      <c r="E844" s="71"/>
      <c r="F844" s="71"/>
      <c r="G844" s="76"/>
      <c r="H844" s="71"/>
      <c r="I844" s="71"/>
      <c r="J844" s="71"/>
      <c r="K844" s="76"/>
    </row>
    <row r="845" spans="1:11" ht="12.75" customHeight="1" x14ac:dyDescent="0.25">
      <c r="A845" s="76"/>
      <c r="B845" s="76"/>
      <c r="C845" s="71"/>
      <c r="D845" s="71"/>
      <c r="E845" s="71"/>
      <c r="F845" s="71"/>
      <c r="G845" s="76"/>
      <c r="H845" s="71"/>
      <c r="I845" s="71"/>
      <c r="J845" s="71"/>
      <c r="K845" s="76"/>
    </row>
    <row r="846" spans="1:11" ht="12.75" customHeight="1" x14ac:dyDescent="0.25">
      <c r="A846" s="76"/>
      <c r="B846" s="76"/>
      <c r="C846" s="71"/>
      <c r="D846" s="71"/>
      <c r="E846" s="71"/>
      <c r="F846" s="71"/>
      <c r="G846" s="76"/>
      <c r="H846" s="71"/>
      <c r="I846" s="71"/>
      <c r="J846" s="71"/>
      <c r="K846" s="76"/>
    </row>
    <row r="847" spans="1:11" ht="12.75" customHeight="1" x14ac:dyDescent="0.25">
      <c r="A847" s="76"/>
      <c r="B847" s="76"/>
      <c r="C847" s="71"/>
      <c r="D847" s="71"/>
      <c r="E847" s="71"/>
      <c r="F847" s="71"/>
      <c r="G847" s="76"/>
      <c r="H847" s="71"/>
      <c r="I847" s="71"/>
      <c r="J847" s="71"/>
      <c r="K847" s="76"/>
    </row>
    <row r="848" spans="1:11" ht="12.75" customHeight="1" x14ac:dyDescent="0.25">
      <c r="A848" s="76"/>
      <c r="B848" s="76"/>
      <c r="C848" s="71"/>
      <c r="D848" s="71"/>
      <c r="E848" s="71"/>
      <c r="F848" s="71"/>
      <c r="G848" s="76"/>
      <c r="H848" s="71"/>
      <c r="I848" s="71"/>
      <c r="J848" s="71"/>
      <c r="K848" s="76"/>
    </row>
    <row r="849" spans="1:11" ht="12.75" customHeight="1" x14ac:dyDescent="0.25">
      <c r="A849" s="76"/>
      <c r="B849" s="76"/>
      <c r="C849" s="71"/>
      <c r="D849" s="71"/>
      <c r="E849" s="71"/>
      <c r="F849" s="71"/>
      <c r="G849" s="76"/>
      <c r="H849" s="71"/>
      <c r="I849" s="71"/>
      <c r="J849" s="71"/>
      <c r="K849" s="76"/>
    </row>
    <row r="850" spans="1:11" ht="12.75" customHeight="1" x14ac:dyDescent="0.25">
      <c r="A850" s="76"/>
      <c r="B850" s="76"/>
      <c r="C850" s="71"/>
      <c r="D850" s="71"/>
      <c r="E850" s="71"/>
      <c r="F850" s="71"/>
      <c r="G850" s="76"/>
      <c r="H850" s="71"/>
      <c r="I850" s="71"/>
      <c r="J850" s="71"/>
      <c r="K850" s="76"/>
    </row>
    <row r="851" spans="1:11" ht="12.75" customHeight="1" x14ac:dyDescent="0.25">
      <c r="A851" s="76"/>
      <c r="B851" s="76"/>
      <c r="C851" s="71"/>
      <c r="D851" s="71"/>
      <c r="E851" s="71"/>
      <c r="F851" s="71"/>
      <c r="G851" s="76"/>
      <c r="H851" s="71"/>
      <c r="I851" s="71"/>
      <c r="J851" s="71"/>
      <c r="K851" s="76"/>
    </row>
    <row r="852" spans="1:11" ht="12.75" customHeight="1" x14ac:dyDescent="0.25">
      <c r="A852" s="76"/>
      <c r="B852" s="76"/>
      <c r="C852" s="71"/>
      <c r="D852" s="71"/>
      <c r="E852" s="71"/>
      <c r="F852" s="71"/>
      <c r="G852" s="76"/>
      <c r="H852" s="71"/>
      <c r="I852" s="71"/>
      <c r="J852" s="71"/>
      <c r="K852" s="76"/>
    </row>
    <row r="853" spans="1:11" ht="12.75" customHeight="1" x14ac:dyDescent="0.25">
      <c r="A853" s="76"/>
      <c r="B853" s="76"/>
      <c r="C853" s="71"/>
      <c r="D853" s="71"/>
      <c r="E853" s="71"/>
      <c r="F853" s="71"/>
      <c r="G853" s="76"/>
      <c r="H853" s="71"/>
      <c r="I853" s="71"/>
      <c r="J853" s="71"/>
      <c r="K853" s="76"/>
    </row>
    <row r="854" spans="1:11" ht="12.75" customHeight="1" x14ac:dyDescent="0.25">
      <c r="A854" s="76"/>
      <c r="B854" s="76"/>
      <c r="C854" s="71"/>
      <c r="D854" s="71"/>
      <c r="E854" s="71"/>
      <c r="F854" s="71"/>
      <c r="G854" s="76"/>
      <c r="H854" s="71"/>
      <c r="I854" s="71"/>
      <c r="J854" s="71"/>
      <c r="K854" s="76"/>
    </row>
    <row r="855" spans="1:11" ht="12.75" customHeight="1" x14ac:dyDescent="0.25">
      <c r="A855" s="76"/>
      <c r="B855" s="76"/>
      <c r="C855" s="71"/>
      <c r="D855" s="71"/>
      <c r="E855" s="71"/>
      <c r="F855" s="71"/>
      <c r="G855" s="76"/>
      <c r="H855" s="71"/>
      <c r="I855" s="71"/>
      <c r="J855" s="71"/>
      <c r="K855" s="76"/>
    </row>
    <row r="856" spans="1:11" ht="12.75" customHeight="1" x14ac:dyDescent="0.25">
      <c r="A856" s="76"/>
      <c r="B856" s="76"/>
      <c r="C856" s="71"/>
      <c r="D856" s="71"/>
      <c r="E856" s="71"/>
      <c r="F856" s="71"/>
      <c r="G856" s="76"/>
      <c r="H856" s="71"/>
      <c r="I856" s="71"/>
      <c r="J856" s="71"/>
      <c r="K856" s="76"/>
    </row>
    <row r="857" spans="1:11" ht="12.75" customHeight="1" x14ac:dyDescent="0.25">
      <c r="A857" s="76"/>
      <c r="B857" s="76"/>
      <c r="C857" s="71"/>
      <c r="D857" s="71"/>
      <c r="E857" s="71"/>
      <c r="F857" s="71"/>
      <c r="G857" s="76"/>
      <c r="H857" s="71"/>
      <c r="I857" s="71"/>
      <c r="J857" s="71"/>
      <c r="K857" s="76"/>
    </row>
    <row r="858" spans="1:11" ht="12.75" customHeight="1" x14ac:dyDescent="0.25">
      <c r="A858" s="76"/>
      <c r="B858" s="76"/>
      <c r="C858" s="71"/>
      <c r="D858" s="71"/>
      <c r="E858" s="71"/>
      <c r="F858" s="71"/>
      <c r="G858" s="76"/>
      <c r="H858" s="71"/>
      <c r="I858" s="71"/>
      <c r="J858" s="71"/>
      <c r="K858" s="76"/>
    </row>
    <row r="859" spans="1:11" ht="12.75" customHeight="1" x14ac:dyDescent="0.25">
      <c r="A859" s="76"/>
      <c r="B859" s="76"/>
      <c r="C859" s="71"/>
      <c r="D859" s="71"/>
      <c r="E859" s="71"/>
      <c r="F859" s="71"/>
      <c r="G859" s="76"/>
      <c r="H859" s="71"/>
      <c r="I859" s="71"/>
      <c r="J859" s="71"/>
      <c r="K859" s="76"/>
    </row>
    <row r="860" spans="1:11" ht="12.75" customHeight="1" x14ac:dyDescent="0.25">
      <c r="A860" s="76"/>
      <c r="B860" s="76"/>
      <c r="C860" s="71"/>
      <c r="D860" s="71"/>
      <c r="E860" s="71"/>
      <c r="F860" s="71"/>
      <c r="G860" s="76"/>
      <c r="H860" s="71"/>
      <c r="I860" s="71"/>
      <c r="J860" s="71"/>
      <c r="K860" s="76"/>
    </row>
    <row r="861" spans="1:11" ht="12.75" customHeight="1" x14ac:dyDescent="0.25">
      <c r="A861" s="76"/>
      <c r="B861" s="76"/>
      <c r="C861" s="71"/>
      <c r="D861" s="71"/>
      <c r="E861" s="71"/>
      <c r="F861" s="71"/>
      <c r="G861" s="76"/>
      <c r="H861" s="71"/>
      <c r="I861" s="71"/>
      <c r="J861" s="71"/>
      <c r="K861" s="76"/>
    </row>
    <row r="862" spans="1:11" ht="12.75" customHeight="1" x14ac:dyDescent="0.25">
      <c r="A862" s="76"/>
      <c r="B862" s="76"/>
      <c r="C862" s="71"/>
      <c r="D862" s="71"/>
      <c r="E862" s="71"/>
      <c r="F862" s="71"/>
      <c r="G862" s="76"/>
      <c r="H862" s="71"/>
      <c r="I862" s="71"/>
      <c r="J862" s="71"/>
      <c r="K862" s="76"/>
    </row>
    <row r="863" spans="1:11" ht="12.75" customHeight="1" x14ac:dyDescent="0.25">
      <c r="A863" s="76"/>
      <c r="B863" s="76"/>
      <c r="C863" s="71"/>
      <c r="D863" s="71"/>
      <c r="E863" s="71"/>
      <c r="F863" s="71"/>
      <c r="G863" s="76"/>
      <c r="H863" s="71"/>
      <c r="I863" s="71"/>
      <c r="J863" s="71"/>
      <c r="K863" s="76"/>
    </row>
    <row r="864" spans="1:11" ht="12.75" customHeight="1" x14ac:dyDescent="0.25">
      <c r="A864" s="76"/>
      <c r="B864" s="76"/>
      <c r="C864" s="71"/>
      <c r="D864" s="71"/>
      <c r="E864" s="71"/>
      <c r="F864" s="71"/>
      <c r="G864" s="76"/>
      <c r="H864" s="71"/>
      <c r="I864" s="71"/>
      <c r="J864" s="71"/>
      <c r="K864" s="76"/>
    </row>
    <row r="865" spans="1:11" ht="12.75" customHeight="1" x14ac:dyDescent="0.25">
      <c r="A865" s="76"/>
      <c r="B865" s="76"/>
      <c r="C865" s="71"/>
      <c r="D865" s="71"/>
      <c r="E865" s="71"/>
      <c r="F865" s="71"/>
      <c r="G865" s="76"/>
      <c r="H865" s="71"/>
      <c r="I865" s="71"/>
      <c r="J865" s="71"/>
      <c r="K865" s="76"/>
    </row>
    <row r="866" spans="1:11" ht="12.75" customHeight="1" x14ac:dyDescent="0.25">
      <c r="A866" s="76"/>
      <c r="B866" s="76"/>
      <c r="C866" s="71"/>
      <c r="D866" s="71"/>
      <c r="E866" s="71"/>
      <c r="F866" s="71"/>
      <c r="G866" s="76"/>
      <c r="H866" s="71"/>
      <c r="I866" s="71"/>
      <c r="J866" s="71"/>
      <c r="K866" s="76"/>
    </row>
    <row r="867" spans="1:11" ht="12.75" customHeight="1" x14ac:dyDescent="0.25">
      <c r="A867" s="76"/>
      <c r="B867" s="76"/>
      <c r="C867" s="71"/>
      <c r="D867" s="71"/>
      <c r="E867" s="71"/>
      <c r="F867" s="71"/>
      <c r="G867" s="76"/>
      <c r="H867" s="71"/>
      <c r="I867" s="71"/>
      <c r="J867" s="71"/>
      <c r="K867" s="76"/>
    </row>
    <row r="868" spans="1:11" ht="12.75" customHeight="1" x14ac:dyDescent="0.25">
      <c r="A868" s="76"/>
      <c r="B868" s="76"/>
      <c r="C868" s="71"/>
      <c r="D868" s="71"/>
      <c r="E868" s="71"/>
      <c r="F868" s="71"/>
      <c r="G868" s="76"/>
      <c r="H868" s="71"/>
      <c r="I868" s="71"/>
      <c r="J868" s="71"/>
      <c r="K868" s="76"/>
    </row>
    <row r="869" spans="1:11" ht="12.75" customHeight="1" x14ac:dyDescent="0.25">
      <c r="A869" s="76"/>
      <c r="B869" s="76"/>
      <c r="C869" s="71"/>
      <c r="D869" s="71"/>
      <c r="E869" s="71"/>
      <c r="F869" s="71"/>
      <c r="G869" s="76"/>
      <c r="H869" s="71"/>
      <c r="I869" s="71"/>
      <c r="J869" s="71"/>
      <c r="K869" s="76"/>
    </row>
    <row r="870" spans="1:11" ht="12.75" customHeight="1" x14ac:dyDescent="0.25">
      <c r="A870" s="76"/>
      <c r="B870" s="76"/>
      <c r="C870" s="71"/>
      <c r="D870" s="71"/>
      <c r="E870" s="71"/>
      <c r="F870" s="71"/>
      <c r="G870" s="76"/>
      <c r="H870" s="71"/>
      <c r="I870" s="71"/>
      <c r="J870" s="71"/>
      <c r="K870" s="76"/>
    </row>
    <row r="871" spans="1:11" ht="12.75" customHeight="1" x14ac:dyDescent="0.25">
      <c r="A871" s="76"/>
      <c r="B871" s="76"/>
      <c r="C871" s="71"/>
      <c r="D871" s="71"/>
      <c r="E871" s="71"/>
      <c r="F871" s="71"/>
      <c r="G871" s="76"/>
      <c r="H871" s="71"/>
      <c r="I871" s="71"/>
      <c r="J871" s="71"/>
      <c r="K871" s="76"/>
    </row>
    <row r="872" spans="1:11" ht="12.75" customHeight="1" x14ac:dyDescent="0.25">
      <c r="A872" s="76"/>
      <c r="B872" s="76"/>
      <c r="C872" s="71"/>
      <c r="D872" s="71"/>
      <c r="E872" s="71"/>
      <c r="F872" s="71"/>
      <c r="G872" s="76"/>
      <c r="H872" s="71"/>
      <c r="I872" s="71"/>
      <c r="J872" s="71"/>
      <c r="K872" s="76"/>
    </row>
    <row r="873" spans="1:11" ht="12.75" customHeight="1" x14ac:dyDescent="0.25">
      <c r="A873" s="76"/>
      <c r="B873" s="76"/>
      <c r="C873" s="71"/>
      <c r="D873" s="71"/>
      <c r="E873" s="71"/>
      <c r="F873" s="71"/>
      <c r="G873" s="76"/>
      <c r="H873" s="71"/>
      <c r="I873" s="71"/>
      <c r="J873" s="71"/>
      <c r="K873" s="76"/>
    </row>
    <row r="874" spans="1:11" ht="12.75" customHeight="1" x14ac:dyDescent="0.25">
      <c r="A874" s="76"/>
      <c r="B874" s="76"/>
      <c r="C874" s="71"/>
      <c r="D874" s="71"/>
      <c r="E874" s="71"/>
      <c r="F874" s="71"/>
      <c r="G874" s="76"/>
      <c r="H874" s="71"/>
      <c r="I874" s="71"/>
      <c r="J874" s="71"/>
      <c r="K874" s="76"/>
    </row>
    <row r="875" spans="1:11" ht="12.75" customHeight="1" x14ac:dyDescent="0.25">
      <c r="A875" s="76"/>
      <c r="B875" s="76"/>
      <c r="C875" s="71"/>
      <c r="D875" s="71"/>
      <c r="E875" s="71"/>
      <c r="F875" s="71"/>
      <c r="G875" s="76"/>
      <c r="H875" s="71"/>
      <c r="I875" s="71"/>
      <c r="J875" s="71"/>
      <c r="K875" s="76"/>
    </row>
    <row r="876" spans="1:11" ht="12.75" customHeight="1" x14ac:dyDescent="0.25">
      <c r="A876" s="76"/>
      <c r="B876" s="76"/>
      <c r="C876" s="71"/>
      <c r="D876" s="71"/>
      <c r="E876" s="71"/>
      <c r="F876" s="71"/>
      <c r="G876" s="76"/>
      <c r="H876" s="71"/>
      <c r="I876" s="71"/>
      <c r="J876" s="71"/>
      <c r="K876" s="76"/>
    </row>
    <row r="877" spans="1:11" ht="12.75" customHeight="1" x14ac:dyDescent="0.25">
      <c r="A877" s="76"/>
      <c r="B877" s="76"/>
      <c r="C877" s="71"/>
      <c r="D877" s="71"/>
      <c r="E877" s="71"/>
      <c r="F877" s="71"/>
      <c r="G877" s="76"/>
      <c r="H877" s="71"/>
      <c r="I877" s="71"/>
      <c r="J877" s="71"/>
      <c r="K877" s="76"/>
    </row>
    <row r="878" spans="1:11" ht="12.75" customHeight="1" x14ac:dyDescent="0.25">
      <c r="A878" s="76"/>
      <c r="B878" s="76"/>
      <c r="C878" s="71"/>
      <c r="D878" s="71"/>
      <c r="E878" s="71"/>
      <c r="F878" s="71"/>
      <c r="G878" s="76"/>
      <c r="H878" s="71"/>
      <c r="I878" s="71"/>
      <c r="J878" s="71"/>
      <c r="K878" s="76"/>
    </row>
    <row r="879" spans="1:11" ht="12.75" customHeight="1" x14ac:dyDescent="0.25">
      <c r="A879" s="76"/>
      <c r="B879" s="76"/>
      <c r="C879" s="71"/>
      <c r="D879" s="71"/>
      <c r="E879" s="71"/>
      <c r="F879" s="71"/>
      <c r="G879" s="76"/>
      <c r="H879" s="71"/>
      <c r="I879" s="71"/>
      <c r="J879" s="71"/>
      <c r="K879" s="76"/>
    </row>
    <row r="880" spans="1:11" ht="12.75" customHeight="1" x14ac:dyDescent="0.25">
      <c r="A880" s="76"/>
      <c r="B880" s="76"/>
      <c r="C880" s="71"/>
      <c r="D880" s="71"/>
      <c r="E880" s="71"/>
      <c r="F880" s="71"/>
      <c r="G880" s="76"/>
      <c r="H880" s="71"/>
      <c r="I880" s="71"/>
      <c r="J880" s="71"/>
      <c r="K880" s="76"/>
    </row>
    <row r="881" spans="1:11" ht="12.75" customHeight="1" x14ac:dyDescent="0.25">
      <c r="A881" s="76"/>
      <c r="B881" s="76"/>
      <c r="C881" s="71"/>
      <c r="D881" s="71"/>
      <c r="E881" s="71"/>
      <c r="F881" s="71"/>
      <c r="G881" s="76"/>
      <c r="H881" s="71"/>
      <c r="I881" s="71"/>
      <c r="J881" s="71"/>
      <c r="K881" s="76"/>
    </row>
    <row r="882" spans="1:11" ht="12.75" customHeight="1" x14ac:dyDescent="0.25">
      <c r="A882" s="76"/>
      <c r="B882" s="76"/>
      <c r="C882" s="71"/>
      <c r="D882" s="71"/>
      <c r="E882" s="71"/>
      <c r="F882" s="71"/>
      <c r="G882" s="76"/>
      <c r="H882" s="71"/>
      <c r="I882" s="71"/>
      <c r="J882" s="71"/>
      <c r="K882" s="76"/>
    </row>
    <row r="883" spans="1:11" ht="12.75" customHeight="1" x14ac:dyDescent="0.25">
      <c r="A883" s="76"/>
      <c r="B883" s="76"/>
      <c r="C883" s="71"/>
      <c r="D883" s="71"/>
      <c r="E883" s="71"/>
      <c r="F883" s="71"/>
      <c r="G883" s="76"/>
      <c r="H883" s="71"/>
      <c r="I883" s="71"/>
      <c r="J883" s="71"/>
      <c r="K883" s="76"/>
    </row>
    <row r="884" spans="1:11" ht="12.75" customHeight="1" x14ac:dyDescent="0.25">
      <c r="A884" s="76"/>
      <c r="B884" s="76"/>
      <c r="C884" s="71"/>
      <c r="D884" s="71"/>
      <c r="E884" s="71"/>
      <c r="F884" s="71"/>
      <c r="G884" s="76"/>
      <c r="H884" s="71"/>
      <c r="I884" s="71"/>
      <c r="J884" s="71"/>
      <c r="K884" s="76"/>
    </row>
    <row r="885" spans="1:11" ht="12.75" customHeight="1" x14ac:dyDescent="0.25">
      <c r="A885" s="76"/>
      <c r="B885" s="76"/>
      <c r="C885" s="71"/>
      <c r="D885" s="71"/>
      <c r="E885" s="71"/>
      <c r="F885" s="71"/>
      <c r="G885" s="76"/>
      <c r="H885" s="71"/>
      <c r="I885" s="71"/>
      <c r="J885" s="71"/>
      <c r="K885" s="76"/>
    </row>
    <row r="886" spans="1:11" ht="12.75" customHeight="1" x14ac:dyDescent="0.25">
      <c r="A886" s="76"/>
      <c r="B886" s="76"/>
      <c r="C886" s="71"/>
      <c r="D886" s="71"/>
      <c r="E886" s="71"/>
      <c r="F886" s="71"/>
      <c r="G886" s="76"/>
      <c r="H886" s="71"/>
      <c r="I886" s="71"/>
      <c r="J886" s="71"/>
      <c r="K886" s="76"/>
    </row>
    <row r="887" spans="1:11" ht="12.75" customHeight="1" x14ac:dyDescent="0.25">
      <c r="A887" s="76"/>
      <c r="B887" s="76"/>
      <c r="C887" s="71"/>
      <c r="D887" s="71"/>
      <c r="E887" s="71"/>
      <c r="F887" s="71"/>
      <c r="G887" s="76"/>
      <c r="H887" s="71"/>
      <c r="I887" s="71"/>
      <c r="J887" s="71"/>
      <c r="K887" s="76"/>
    </row>
    <row r="888" spans="1:11" ht="12.75" customHeight="1" x14ac:dyDescent="0.25">
      <c r="A888" s="76"/>
      <c r="B888" s="76"/>
      <c r="C888" s="71"/>
      <c r="D888" s="71"/>
      <c r="E888" s="71"/>
      <c r="F888" s="71"/>
      <c r="G888" s="76"/>
      <c r="H888" s="71"/>
      <c r="I888" s="71"/>
      <c r="J888" s="71"/>
      <c r="K888" s="76"/>
    </row>
    <row r="889" spans="1:11" ht="12.75" customHeight="1" x14ac:dyDescent="0.25">
      <c r="A889" s="76"/>
      <c r="B889" s="76"/>
      <c r="C889" s="71"/>
      <c r="D889" s="71"/>
      <c r="E889" s="71"/>
      <c r="F889" s="71"/>
      <c r="G889" s="76"/>
      <c r="H889" s="71"/>
      <c r="I889" s="71"/>
      <c r="J889" s="71"/>
      <c r="K889" s="76"/>
    </row>
    <row r="890" spans="1:11" ht="12.75" customHeight="1" x14ac:dyDescent="0.25">
      <c r="A890" s="76"/>
      <c r="B890" s="76"/>
      <c r="C890" s="71"/>
      <c r="D890" s="71"/>
      <c r="E890" s="71"/>
      <c r="F890" s="71"/>
      <c r="G890" s="76"/>
      <c r="H890" s="71"/>
      <c r="I890" s="71"/>
      <c r="J890" s="71"/>
      <c r="K890" s="76"/>
    </row>
    <row r="891" spans="1:11" ht="12.75" customHeight="1" x14ac:dyDescent="0.25">
      <c r="A891" s="76"/>
      <c r="B891" s="76"/>
      <c r="C891" s="71"/>
      <c r="D891" s="71"/>
      <c r="E891" s="71"/>
      <c r="F891" s="71"/>
      <c r="G891" s="76"/>
      <c r="H891" s="71"/>
      <c r="I891" s="71"/>
      <c r="J891" s="71"/>
      <c r="K891" s="76"/>
    </row>
    <row r="892" spans="1:11" ht="12.75" customHeight="1" x14ac:dyDescent="0.25">
      <c r="A892" s="76"/>
      <c r="B892" s="76"/>
      <c r="C892" s="71"/>
      <c r="D892" s="71"/>
      <c r="E892" s="71"/>
      <c r="F892" s="71"/>
      <c r="G892" s="76"/>
      <c r="H892" s="71"/>
      <c r="I892" s="71"/>
      <c r="J892" s="71"/>
      <c r="K892" s="76"/>
    </row>
    <row r="893" spans="1:11" ht="12.75" customHeight="1" x14ac:dyDescent="0.25">
      <c r="A893" s="76"/>
      <c r="B893" s="76"/>
      <c r="C893" s="71"/>
      <c r="D893" s="71"/>
      <c r="E893" s="71"/>
      <c r="F893" s="71"/>
      <c r="G893" s="76"/>
      <c r="H893" s="71"/>
      <c r="I893" s="71"/>
      <c r="J893" s="71"/>
      <c r="K893" s="76"/>
    </row>
    <row r="894" spans="1:11" ht="12.75" customHeight="1" x14ac:dyDescent="0.25">
      <c r="A894" s="76"/>
      <c r="B894" s="76"/>
      <c r="C894" s="71"/>
      <c r="D894" s="71"/>
      <c r="E894" s="71"/>
      <c r="F894" s="71"/>
      <c r="G894" s="76"/>
      <c r="H894" s="71"/>
      <c r="I894" s="71"/>
      <c r="J894" s="71"/>
      <c r="K894" s="76"/>
    </row>
    <row r="895" spans="1:11" ht="12.75" customHeight="1" x14ac:dyDescent="0.25">
      <c r="A895" s="76"/>
      <c r="B895" s="76"/>
      <c r="C895" s="71"/>
      <c r="D895" s="71"/>
      <c r="E895" s="71"/>
      <c r="F895" s="71"/>
      <c r="G895" s="76"/>
      <c r="H895" s="71"/>
      <c r="I895" s="71"/>
      <c r="J895" s="71"/>
      <c r="K895" s="76"/>
    </row>
    <row r="896" spans="1:11" ht="12.75" customHeight="1" x14ac:dyDescent="0.25">
      <c r="A896" s="76"/>
      <c r="B896" s="76"/>
      <c r="C896" s="71"/>
      <c r="D896" s="71"/>
      <c r="E896" s="71"/>
      <c r="F896" s="71"/>
      <c r="G896" s="76"/>
      <c r="H896" s="71"/>
      <c r="I896" s="71"/>
      <c r="J896" s="71"/>
      <c r="K896" s="76"/>
    </row>
    <row r="897" spans="1:11" ht="12.75" customHeight="1" x14ac:dyDescent="0.25">
      <c r="A897" s="76"/>
      <c r="B897" s="76"/>
      <c r="C897" s="71"/>
      <c r="D897" s="71"/>
      <c r="E897" s="71"/>
      <c r="F897" s="71"/>
      <c r="G897" s="76"/>
      <c r="H897" s="71"/>
      <c r="I897" s="71"/>
      <c r="J897" s="71"/>
      <c r="K897" s="76"/>
    </row>
    <row r="898" spans="1:11" ht="12.75" customHeight="1" x14ac:dyDescent="0.25">
      <c r="A898" s="76"/>
      <c r="B898" s="76"/>
      <c r="C898" s="71"/>
      <c r="D898" s="71"/>
      <c r="E898" s="71"/>
      <c r="F898" s="71"/>
      <c r="G898" s="76"/>
      <c r="H898" s="71"/>
      <c r="I898" s="71"/>
      <c r="J898" s="71"/>
      <c r="K898" s="76"/>
    </row>
    <row r="899" spans="1:11" ht="12.75" customHeight="1" x14ac:dyDescent="0.25">
      <c r="A899" s="76"/>
      <c r="B899" s="76"/>
      <c r="C899" s="71"/>
      <c r="D899" s="71"/>
      <c r="E899" s="71"/>
      <c r="F899" s="71"/>
      <c r="G899" s="76"/>
      <c r="H899" s="71"/>
      <c r="I899" s="71"/>
      <c r="J899" s="71"/>
      <c r="K899" s="76"/>
    </row>
    <row r="900" spans="1:11" ht="12.75" customHeight="1" x14ac:dyDescent="0.25">
      <c r="A900" s="76"/>
      <c r="B900" s="76"/>
      <c r="C900" s="71"/>
      <c r="D900" s="71"/>
      <c r="E900" s="71"/>
      <c r="F900" s="71"/>
      <c r="G900" s="76"/>
      <c r="H900" s="71"/>
      <c r="I900" s="71"/>
      <c r="J900" s="71"/>
      <c r="K900" s="76"/>
    </row>
    <row r="901" spans="1:11" ht="12.75" customHeight="1" x14ac:dyDescent="0.25">
      <c r="A901" s="76"/>
      <c r="B901" s="76"/>
      <c r="C901" s="71"/>
      <c r="D901" s="71"/>
      <c r="E901" s="71"/>
      <c r="F901" s="71"/>
      <c r="G901" s="76"/>
      <c r="H901" s="71"/>
      <c r="I901" s="71"/>
      <c r="J901" s="71"/>
      <c r="K901" s="76"/>
    </row>
    <row r="902" spans="1:11" ht="12.75" customHeight="1" x14ac:dyDescent="0.25">
      <c r="A902" s="76"/>
      <c r="B902" s="76"/>
      <c r="C902" s="71"/>
      <c r="D902" s="71"/>
      <c r="E902" s="71"/>
      <c r="F902" s="71"/>
      <c r="G902" s="76"/>
      <c r="H902" s="71"/>
      <c r="I902" s="71"/>
      <c r="J902" s="71"/>
      <c r="K902" s="76"/>
    </row>
    <row r="903" spans="1:11" ht="12.75" customHeight="1" x14ac:dyDescent="0.25">
      <c r="A903" s="76"/>
      <c r="B903" s="76"/>
      <c r="C903" s="71"/>
      <c r="D903" s="71"/>
      <c r="E903" s="71"/>
      <c r="F903" s="71"/>
      <c r="G903" s="76"/>
      <c r="H903" s="71"/>
      <c r="I903" s="71"/>
      <c r="J903" s="71"/>
      <c r="K903" s="76"/>
    </row>
    <row r="904" spans="1:11" ht="12.75" customHeight="1" x14ac:dyDescent="0.25">
      <c r="A904" s="76"/>
      <c r="B904" s="76"/>
      <c r="C904" s="71"/>
      <c r="D904" s="71"/>
      <c r="E904" s="71"/>
      <c r="F904" s="71"/>
      <c r="G904" s="76"/>
      <c r="H904" s="71"/>
      <c r="I904" s="71"/>
      <c r="J904" s="71"/>
      <c r="K904" s="76"/>
    </row>
    <row r="905" spans="1:11" ht="12.75" customHeight="1" x14ac:dyDescent="0.25">
      <c r="A905" s="76"/>
      <c r="B905" s="76"/>
      <c r="C905" s="71"/>
      <c r="D905" s="71"/>
      <c r="E905" s="71"/>
      <c r="F905" s="71"/>
      <c r="G905" s="76"/>
      <c r="H905" s="71"/>
      <c r="I905" s="71"/>
      <c r="J905" s="71"/>
      <c r="K905" s="76"/>
    </row>
    <row r="906" spans="1:11" ht="12.75" customHeight="1" x14ac:dyDescent="0.25">
      <c r="A906" s="76"/>
      <c r="B906" s="76"/>
      <c r="C906" s="71"/>
      <c r="D906" s="71"/>
      <c r="E906" s="71"/>
      <c r="F906" s="71"/>
      <c r="G906" s="76"/>
      <c r="H906" s="71"/>
      <c r="I906" s="71"/>
      <c r="J906" s="71"/>
      <c r="K906" s="76"/>
    </row>
    <row r="907" spans="1:11" ht="12.75" customHeight="1" x14ac:dyDescent="0.25">
      <c r="A907" s="76"/>
      <c r="B907" s="76"/>
      <c r="C907" s="71"/>
      <c r="D907" s="71"/>
      <c r="E907" s="71"/>
      <c r="F907" s="71"/>
      <c r="G907" s="76"/>
      <c r="H907" s="71"/>
      <c r="I907" s="71"/>
      <c r="J907" s="71"/>
      <c r="K907" s="76"/>
    </row>
    <row r="908" spans="1:11" ht="12.75" customHeight="1" x14ac:dyDescent="0.25">
      <c r="A908" s="76"/>
      <c r="B908" s="76"/>
      <c r="C908" s="71"/>
      <c r="D908" s="71"/>
      <c r="E908" s="71"/>
      <c r="F908" s="71"/>
      <c r="G908" s="76"/>
      <c r="H908" s="71"/>
      <c r="I908" s="71"/>
      <c r="J908" s="71"/>
      <c r="K908" s="76"/>
    </row>
    <row r="909" spans="1:11" ht="12.75" customHeight="1" x14ac:dyDescent="0.25">
      <c r="A909" s="76"/>
      <c r="B909" s="76"/>
      <c r="C909" s="71"/>
      <c r="D909" s="71"/>
      <c r="E909" s="71"/>
      <c r="F909" s="71"/>
      <c r="G909" s="76"/>
      <c r="H909" s="71"/>
      <c r="I909" s="71"/>
      <c r="J909" s="71"/>
      <c r="K909" s="76"/>
    </row>
    <row r="910" spans="1:11" ht="12.75" customHeight="1" x14ac:dyDescent="0.25">
      <c r="A910" s="76"/>
      <c r="B910" s="76"/>
      <c r="C910" s="71"/>
      <c r="D910" s="71"/>
      <c r="E910" s="71"/>
      <c r="F910" s="71"/>
      <c r="G910" s="76"/>
      <c r="H910" s="71"/>
      <c r="I910" s="71"/>
      <c r="J910" s="71"/>
      <c r="K910" s="76"/>
    </row>
    <row r="911" spans="1:11" ht="12.75" customHeight="1" x14ac:dyDescent="0.25">
      <c r="A911" s="76"/>
      <c r="B911" s="76"/>
      <c r="C911" s="71"/>
      <c r="D911" s="71"/>
      <c r="E911" s="71"/>
      <c r="F911" s="71"/>
      <c r="G911" s="76"/>
      <c r="H911" s="71"/>
      <c r="I911" s="71"/>
      <c r="J911" s="71"/>
      <c r="K911" s="76"/>
    </row>
    <row r="912" spans="1:11" ht="12.75" customHeight="1" x14ac:dyDescent="0.25">
      <c r="A912" s="76"/>
      <c r="B912" s="76"/>
      <c r="C912" s="71"/>
      <c r="D912" s="71"/>
      <c r="E912" s="71"/>
      <c r="F912" s="71"/>
      <c r="G912" s="76"/>
      <c r="H912" s="71"/>
      <c r="I912" s="71"/>
      <c r="J912" s="71"/>
      <c r="K912" s="76"/>
    </row>
    <row r="913" spans="1:11" ht="12.75" customHeight="1" x14ac:dyDescent="0.25">
      <c r="A913" s="76"/>
      <c r="B913" s="76"/>
      <c r="C913" s="71"/>
      <c r="D913" s="71"/>
      <c r="E913" s="71"/>
      <c r="F913" s="71"/>
      <c r="G913" s="76"/>
      <c r="H913" s="71"/>
      <c r="I913" s="71"/>
      <c r="J913" s="71"/>
      <c r="K913" s="76"/>
    </row>
    <row r="914" spans="1:11" ht="12.75" customHeight="1" x14ac:dyDescent="0.25">
      <c r="A914" s="76"/>
      <c r="B914" s="76"/>
      <c r="C914" s="71"/>
      <c r="D914" s="71"/>
      <c r="E914" s="71"/>
      <c r="F914" s="71"/>
      <c r="G914" s="76"/>
      <c r="H914" s="71"/>
      <c r="I914" s="71"/>
      <c r="J914" s="71"/>
      <c r="K914" s="76"/>
    </row>
    <row r="915" spans="1:11" ht="12.75" customHeight="1" x14ac:dyDescent="0.25">
      <c r="A915" s="76"/>
      <c r="B915" s="76"/>
      <c r="C915" s="71"/>
      <c r="D915" s="71"/>
      <c r="E915" s="71"/>
      <c r="F915" s="71"/>
      <c r="G915" s="76"/>
      <c r="H915" s="71"/>
      <c r="I915" s="71"/>
      <c r="J915" s="71"/>
      <c r="K915" s="76"/>
    </row>
    <row r="916" spans="1:11" ht="12.75" customHeight="1" x14ac:dyDescent="0.25">
      <c r="A916" s="76"/>
      <c r="B916" s="76"/>
      <c r="C916" s="71"/>
      <c r="D916" s="71"/>
      <c r="E916" s="71"/>
      <c r="F916" s="71"/>
      <c r="G916" s="76"/>
      <c r="H916" s="71"/>
      <c r="I916" s="71"/>
      <c r="J916" s="71"/>
      <c r="K916" s="76"/>
    </row>
    <row r="917" spans="1:11" ht="12.75" customHeight="1" x14ac:dyDescent="0.25">
      <c r="A917" s="76"/>
      <c r="B917" s="76"/>
      <c r="C917" s="71"/>
      <c r="D917" s="71"/>
      <c r="E917" s="71"/>
      <c r="F917" s="71"/>
      <c r="G917" s="76"/>
      <c r="H917" s="71"/>
      <c r="I917" s="71"/>
      <c r="J917" s="71"/>
      <c r="K917" s="76"/>
    </row>
    <row r="918" spans="1:11" ht="12.75" customHeight="1" x14ac:dyDescent="0.25">
      <c r="A918" s="76"/>
      <c r="B918" s="76"/>
      <c r="C918" s="71"/>
      <c r="D918" s="71"/>
      <c r="E918" s="71"/>
      <c r="F918" s="71"/>
      <c r="G918" s="76"/>
      <c r="H918" s="71"/>
      <c r="I918" s="71"/>
      <c r="J918" s="71"/>
      <c r="K918" s="76"/>
    </row>
    <row r="919" spans="1:11" ht="12.75" customHeight="1" x14ac:dyDescent="0.25">
      <c r="A919" s="76"/>
      <c r="B919" s="76"/>
      <c r="C919" s="71"/>
      <c r="D919" s="71"/>
      <c r="E919" s="71"/>
      <c r="F919" s="71"/>
      <c r="G919" s="76"/>
      <c r="H919" s="71"/>
      <c r="I919" s="71"/>
      <c r="J919" s="71"/>
      <c r="K919" s="76"/>
    </row>
    <row r="920" spans="1:11" ht="12.75" customHeight="1" x14ac:dyDescent="0.25">
      <c r="A920" s="76"/>
      <c r="B920" s="76"/>
      <c r="C920" s="71"/>
      <c r="D920" s="71"/>
      <c r="E920" s="71"/>
      <c r="F920" s="71"/>
      <c r="G920" s="76"/>
      <c r="H920" s="71"/>
      <c r="I920" s="71"/>
      <c r="J920" s="71"/>
      <c r="K920" s="76"/>
    </row>
    <row r="921" spans="1:11" ht="12.75" customHeight="1" x14ac:dyDescent="0.25">
      <c r="A921" s="76"/>
      <c r="B921" s="76"/>
      <c r="C921" s="71"/>
      <c r="D921" s="71"/>
      <c r="E921" s="71"/>
      <c r="F921" s="71"/>
      <c r="G921" s="76"/>
      <c r="H921" s="71"/>
      <c r="I921" s="71"/>
      <c r="J921" s="71"/>
      <c r="K921" s="76"/>
    </row>
    <row r="922" spans="1:11" ht="12.75" customHeight="1" x14ac:dyDescent="0.25">
      <c r="A922" s="76"/>
      <c r="B922" s="76"/>
      <c r="C922" s="71"/>
      <c r="D922" s="71"/>
      <c r="E922" s="71"/>
      <c r="F922" s="71"/>
      <c r="G922" s="76"/>
      <c r="H922" s="71"/>
      <c r="I922" s="71"/>
      <c r="J922" s="71"/>
      <c r="K922" s="76"/>
    </row>
    <row r="923" spans="1:11" ht="12.75" customHeight="1" x14ac:dyDescent="0.25">
      <c r="A923" s="76"/>
      <c r="B923" s="76"/>
      <c r="C923" s="71"/>
      <c r="D923" s="71"/>
      <c r="E923" s="71"/>
      <c r="F923" s="71"/>
      <c r="G923" s="76"/>
      <c r="H923" s="71"/>
      <c r="I923" s="71"/>
      <c r="J923" s="71"/>
      <c r="K923" s="76"/>
    </row>
    <row r="924" spans="1:11" ht="12.75" customHeight="1" x14ac:dyDescent="0.25">
      <c r="A924" s="76"/>
      <c r="B924" s="76"/>
      <c r="C924" s="71"/>
      <c r="D924" s="71"/>
      <c r="E924" s="71"/>
      <c r="F924" s="71"/>
      <c r="G924" s="76"/>
      <c r="H924" s="71"/>
      <c r="I924" s="71"/>
      <c r="J924" s="71"/>
      <c r="K924" s="76"/>
    </row>
    <row r="925" spans="1:11" ht="12.75" customHeight="1" x14ac:dyDescent="0.25">
      <c r="A925" s="76"/>
      <c r="B925" s="76"/>
      <c r="C925" s="71"/>
      <c r="D925" s="71"/>
      <c r="E925" s="71"/>
      <c r="F925" s="71"/>
      <c r="G925" s="76"/>
      <c r="H925" s="71"/>
      <c r="I925" s="71"/>
      <c r="J925" s="71"/>
      <c r="K925" s="76"/>
    </row>
    <row r="926" spans="1:11" ht="12.75" customHeight="1" x14ac:dyDescent="0.25">
      <c r="A926" s="76"/>
      <c r="B926" s="76"/>
      <c r="C926" s="71"/>
      <c r="D926" s="71"/>
      <c r="E926" s="71"/>
      <c r="F926" s="71"/>
      <c r="G926" s="76"/>
      <c r="H926" s="71"/>
      <c r="I926" s="71"/>
      <c r="J926" s="71"/>
      <c r="K926" s="76"/>
    </row>
    <row r="927" spans="1:11" ht="12.75" customHeight="1" x14ac:dyDescent="0.25">
      <c r="A927" s="76"/>
      <c r="B927" s="76"/>
      <c r="C927" s="71"/>
      <c r="D927" s="71"/>
      <c r="E927" s="71"/>
      <c r="F927" s="71"/>
      <c r="G927" s="76"/>
      <c r="H927" s="71"/>
      <c r="I927" s="71"/>
      <c r="J927" s="71"/>
      <c r="K927" s="76"/>
    </row>
    <row r="928" spans="1:11" ht="12.75" customHeight="1" x14ac:dyDescent="0.25">
      <c r="A928" s="76"/>
      <c r="B928" s="76"/>
      <c r="C928" s="71"/>
      <c r="D928" s="71"/>
      <c r="E928" s="71"/>
      <c r="F928" s="71"/>
      <c r="G928" s="76"/>
      <c r="H928" s="71"/>
      <c r="I928" s="71"/>
      <c r="J928" s="71"/>
      <c r="K928" s="76"/>
    </row>
    <row r="929" spans="1:11" ht="12.75" customHeight="1" x14ac:dyDescent="0.25">
      <c r="A929" s="76"/>
      <c r="B929" s="76"/>
      <c r="C929" s="71"/>
      <c r="D929" s="71"/>
      <c r="E929" s="71"/>
      <c r="F929" s="71"/>
      <c r="G929" s="76"/>
      <c r="H929" s="71"/>
      <c r="I929" s="71"/>
      <c r="J929" s="71"/>
      <c r="K929" s="76"/>
    </row>
    <row r="930" spans="1:11" ht="12.75" customHeight="1" x14ac:dyDescent="0.25">
      <c r="A930" s="76"/>
      <c r="B930" s="76"/>
      <c r="C930" s="71"/>
      <c r="D930" s="71"/>
      <c r="E930" s="71"/>
      <c r="F930" s="71"/>
      <c r="G930" s="76"/>
      <c r="H930" s="71"/>
      <c r="I930" s="71"/>
      <c r="J930" s="71"/>
      <c r="K930" s="76"/>
    </row>
    <row r="931" spans="1:11" ht="12.75" customHeight="1" x14ac:dyDescent="0.25">
      <c r="A931" s="76"/>
      <c r="B931" s="76"/>
      <c r="C931" s="71"/>
      <c r="D931" s="71"/>
      <c r="E931" s="71"/>
      <c r="F931" s="71"/>
      <c r="G931" s="76"/>
      <c r="H931" s="71"/>
      <c r="I931" s="71"/>
      <c r="J931" s="71"/>
      <c r="K931" s="76"/>
    </row>
    <row r="932" spans="1:11" ht="12.75" customHeight="1" x14ac:dyDescent="0.25">
      <c r="A932" s="76"/>
      <c r="B932" s="76"/>
      <c r="C932" s="71"/>
      <c r="D932" s="71"/>
      <c r="E932" s="71"/>
      <c r="F932" s="71"/>
      <c r="G932" s="76"/>
      <c r="H932" s="71"/>
      <c r="I932" s="71"/>
      <c r="J932" s="71"/>
      <c r="K932" s="76"/>
    </row>
    <row r="933" spans="1:11" ht="12.75" customHeight="1" x14ac:dyDescent="0.25">
      <c r="A933" s="76"/>
      <c r="B933" s="76"/>
      <c r="C933" s="71"/>
      <c r="D933" s="71"/>
      <c r="E933" s="71"/>
      <c r="F933" s="71"/>
      <c r="G933" s="76"/>
      <c r="H933" s="71"/>
      <c r="I933" s="71"/>
      <c r="J933" s="71"/>
      <c r="K933" s="76"/>
    </row>
    <row r="934" spans="1:11" ht="12.75" customHeight="1" x14ac:dyDescent="0.25">
      <c r="A934" s="76"/>
      <c r="B934" s="76"/>
      <c r="C934" s="71"/>
      <c r="D934" s="71"/>
      <c r="E934" s="71"/>
      <c r="F934" s="71"/>
      <c r="G934" s="76"/>
      <c r="H934" s="71"/>
      <c r="I934" s="71"/>
      <c r="J934" s="71"/>
      <c r="K934" s="76"/>
    </row>
    <row r="935" spans="1:11" ht="12.75" customHeight="1" x14ac:dyDescent="0.25">
      <c r="A935" s="76"/>
      <c r="B935" s="76"/>
      <c r="C935" s="71"/>
      <c r="D935" s="71"/>
      <c r="E935" s="71"/>
      <c r="F935" s="71"/>
      <c r="G935" s="76"/>
      <c r="H935" s="71"/>
      <c r="I935" s="71"/>
      <c r="J935" s="71"/>
      <c r="K935" s="76"/>
    </row>
    <row r="936" spans="1:11" ht="12.75" customHeight="1" x14ac:dyDescent="0.25">
      <c r="A936" s="76"/>
      <c r="B936" s="76"/>
      <c r="C936" s="71"/>
      <c r="D936" s="71"/>
      <c r="E936" s="71"/>
      <c r="F936" s="71"/>
      <c r="G936" s="76"/>
      <c r="H936" s="71"/>
      <c r="I936" s="71"/>
      <c r="J936" s="71"/>
      <c r="K936" s="76"/>
    </row>
    <row r="937" spans="1:11" ht="12.75" customHeight="1" x14ac:dyDescent="0.25">
      <c r="A937" s="76"/>
      <c r="B937" s="76"/>
      <c r="C937" s="71"/>
      <c r="D937" s="71"/>
      <c r="E937" s="71"/>
      <c r="F937" s="71"/>
      <c r="G937" s="76"/>
      <c r="H937" s="71"/>
      <c r="I937" s="71"/>
      <c r="J937" s="71"/>
      <c r="K937" s="76"/>
    </row>
    <row r="938" spans="1:11" ht="12.75" customHeight="1" x14ac:dyDescent="0.25">
      <c r="A938" s="76"/>
      <c r="B938" s="76"/>
      <c r="C938" s="71"/>
      <c r="D938" s="71"/>
      <c r="E938" s="71"/>
      <c r="F938" s="71"/>
      <c r="G938" s="76"/>
      <c r="H938" s="71"/>
      <c r="I938" s="71"/>
      <c r="J938" s="71"/>
      <c r="K938" s="76"/>
    </row>
    <row r="939" spans="1:11" ht="12.75" customHeight="1" x14ac:dyDescent="0.25">
      <c r="A939" s="76"/>
      <c r="B939" s="76"/>
      <c r="C939" s="71"/>
      <c r="D939" s="71"/>
      <c r="E939" s="71"/>
      <c r="F939" s="71"/>
      <c r="G939" s="76"/>
      <c r="H939" s="71"/>
      <c r="I939" s="71"/>
      <c r="J939" s="71"/>
      <c r="K939" s="76"/>
    </row>
    <row r="940" spans="1:11" ht="12.75" customHeight="1" x14ac:dyDescent="0.25">
      <c r="A940" s="76"/>
      <c r="B940" s="76"/>
      <c r="C940" s="71"/>
      <c r="D940" s="71"/>
      <c r="E940" s="71"/>
      <c r="F940" s="71"/>
      <c r="G940" s="76"/>
      <c r="H940" s="71"/>
      <c r="I940" s="71"/>
      <c r="J940" s="71"/>
      <c r="K940" s="76"/>
    </row>
    <row r="941" spans="1:11" ht="12.75" customHeight="1" x14ac:dyDescent="0.25">
      <c r="A941" s="76"/>
      <c r="B941" s="76"/>
      <c r="C941" s="71"/>
      <c r="D941" s="71"/>
      <c r="E941" s="71"/>
      <c r="F941" s="71"/>
      <c r="G941" s="76"/>
      <c r="H941" s="71"/>
      <c r="I941" s="71"/>
      <c r="J941" s="71"/>
      <c r="K941" s="76"/>
    </row>
    <row r="942" spans="1:11" ht="12.75" customHeight="1" x14ac:dyDescent="0.25">
      <c r="A942" s="76"/>
      <c r="B942" s="76"/>
      <c r="C942" s="71"/>
      <c r="D942" s="71"/>
      <c r="E942" s="71"/>
      <c r="F942" s="71"/>
      <c r="G942" s="76"/>
      <c r="H942" s="71"/>
      <c r="I942" s="71"/>
      <c r="J942" s="71"/>
      <c r="K942" s="76"/>
    </row>
    <row r="943" spans="1:11" ht="12.75" customHeight="1" x14ac:dyDescent="0.25">
      <c r="A943" s="76"/>
      <c r="B943" s="76"/>
      <c r="C943" s="71"/>
      <c r="D943" s="71"/>
      <c r="E943" s="71"/>
      <c r="F943" s="71"/>
      <c r="G943" s="76"/>
      <c r="H943" s="71"/>
      <c r="I943" s="71"/>
      <c r="J943" s="71"/>
      <c r="K943" s="76"/>
    </row>
    <row r="944" spans="1:11" ht="12.75" customHeight="1" x14ac:dyDescent="0.25">
      <c r="A944" s="76"/>
      <c r="B944" s="76"/>
      <c r="C944" s="71"/>
      <c r="D944" s="71"/>
      <c r="E944" s="71"/>
      <c r="F944" s="71"/>
      <c r="G944" s="76"/>
      <c r="H944" s="71"/>
      <c r="I944" s="71"/>
      <c r="J944" s="71"/>
      <c r="K944" s="76"/>
    </row>
    <row r="945" spans="1:11" ht="12.75" customHeight="1" x14ac:dyDescent="0.25">
      <c r="A945" s="76"/>
      <c r="B945" s="76"/>
      <c r="C945" s="71"/>
      <c r="D945" s="71"/>
      <c r="E945" s="71"/>
      <c r="F945" s="71"/>
      <c r="G945" s="76"/>
      <c r="H945" s="71"/>
      <c r="I945" s="71"/>
      <c r="J945" s="71"/>
      <c r="K945" s="76"/>
    </row>
    <row r="946" spans="1:11" ht="12.75" customHeight="1" x14ac:dyDescent="0.25">
      <c r="A946" s="76"/>
      <c r="B946" s="76"/>
      <c r="C946" s="71"/>
      <c r="D946" s="71"/>
      <c r="E946" s="71"/>
      <c r="F946" s="71"/>
      <c r="G946" s="76"/>
      <c r="H946" s="71"/>
      <c r="I946" s="71"/>
      <c r="J946" s="71"/>
      <c r="K946" s="76"/>
    </row>
    <row r="947" spans="1:11" ht="12.75" customHeight="1" x14ac:dyDescent="0.25">
      <c r="A947" s="76"/>
      <c r="B947" s="76"/>
      <c r="C947" s="71"/>
      <c r="D947" s="71"/>
      <c r="E947" s="71"/>
      <c r="F947" s="71"/>
      <c r="G947" s="76"/>
      <c r="H947" s="71"/>
      <c r="I947" s="71"/>
      <c r="J947" s="71"/>
      <c r="K947" s="76"/>
    </row>
    <row r="948" spans="1:11" ht="12.75" customHeight="1" x14ac:dyDescent="0.25">
      <c r="A948" s="76"/>
      <c r="B948" s="76"/>
      <c r="C948" s="71"/>
      <c r="D948" s="71"/>
      <c r="E948" s="71"/>
      <c r="F948" s="71"/>
      <c r="G948" s="76"/>
      <c r="H948" s="71"/>
      <c r="I948" s="71"/>
      <c r="J948" s="71"/>
      <c r="K948" s="76"/>
    </row>
    <row r="949" spans="1:11" ht="12.75" customHeight="1" x14ac:dyDescent="0.25">
      <c r="A949" s="76"/>
      <c r="B949" s="76"/>
      <c r="C949" s="71"/>
      <c r="D949" s="71"/>
      <c r="E949" s="71"/>
      <c r="F949" s="71"/>
      <c r="G949" s="76"/>
      <c r="H949" s="71"/>
      <c r="I949" s="71"/>
      <c r="J949" s="71"/>
      <c r="K949" s="76"/>
    </row>
    <row r="950" spans="1:11" ht="12.75" customHeight="1" x14ac:dyDescent="0.25">
      <c r="A950" s="76"/>
      <c r="B950" s="76"/>
      <c r="C950" s="71"/>
      <c r="D950" s="71"/>
      <c r="E950" s="71"/>
      <c r="F950" s="71"/>
      <c r="G950" s="76"/>
      <c r="H950" s="71"/>
      <c r="I950" s="71"/>
      <c r="J950" s="71"/>
      <c r="K950" s="76"/>
    </row>
    <row r="951" spans="1:11" ht="12.75" customHeight="1" x14ac:dyDescent="0.25">
      <c r="A951" s="76"/>
      <c r="B951" s="76"/>
      <c r="C951" s="71"/>
      <c r="D951" s="71"/>
      <c r="E951" s="71"/>
      <c r="F951" s="71"/>
      <c r="G951" s="76"/>
      <c r="H951" s="71"/>
      <c r="I951" s="71"/>
      <c r="J951" s="71"/>
      <c r="K951" s="76"/>
    </row>
    <row r="952" spans="1:11" ht="12.75" customHeight="1" x14ac:dyDescent="0.25">
      <c r="A952" s="76"/>
      <c r="B952" s="76"/>
      <c r="C952" s="71"/>
      <c r="D952" s="71"/>
      <c r="E952" s="71"/>
      <c r="F952" s="71"/>
      <c r="G952" s="76"/>
      <c r="H952" s="71"/>
      <c r="I952" s="71"/>
      <c r="J952" s="71"/>
      <c r="K952" s="76"/>
    </row>
    <row r="953" spans="1:11" ht="12.75" customHeight="1" x14ac:dyDescent="0.25">
      <c r="A953" s="76"/>
      <c r="B953" s="76"/>
      <c r="C953" s="71"/>
      <c r="D953" s="71"/>
      <c r="E953" s="71"/>
      <c r="F953" s="71"/>
      <c r="G953" s="76"/>
      <c r="H953" s="71"/>
      <c r="I953" s="71"/>
      <c r="J953" s="71"/>
      <c r="K953" s="76"/>
    </row>
    <row r="954" spans="1:11" ht="12.75" customHeight="1" x14ac:dyDescent="0.25">
      <c r="A954" s="76"/>
      <c r="B954" s="76"/>
      <c r="C954" s="71"/>
      <c r="D954" s="71"/>
      <c r="E954" s="71"/>
      <c r="F954" s="71"/>
      <c r="G954" s="76"/>
      <c r="H954" s="71"/>
      <c r="I954" s="71"/>
      <c r="J954" s="71"/>
      <c r="K954" s="76"/>
    </row>
    <row r="955" spans="1:11" ht="12.75" customHeight="1" x14ac:dyDescent="0.25">
      <c r="A955" s="76"/>
      <c r="B955" s="76"/>
      <c r="C955" s="71"/>
      <c r="D955" s="71"/>
      <c r="E955" s="71"/>
      <c r="F955" s="71"/>
      <c r="G955" s="76"/>
      <c r="H955" s="71"/>
      <c r="I955" s="71"/>
      <c r="J955" s="71"/>
      <c r="K955" s="76"/>
    </row>
    <row r="956" spans="1:11" ht="12.75" customHeight="1" x14ac:dyDescent="0.25">
      <c r="A956" s="76"/>
      <c r="B956" s="76"/>
      <c r="C956" s="71"/>
      <c r="D956" s="71"/>
      <c r="E956" s="71"/>
      <c r="F956" s="71"/>
      <c r="G956" s="76"/>
      <c r="H956" s="71"/>
      <c r="I956" s="71"/>
      <c r="J956" s="71"/>
      <c r="K956" s="76"/>
    </row>
    <row r="957" spans="1:11" ht="12.75" customHeight="1" x14ac:dyDescent="0.25">
      <c r="A957" s="76"/>
      <c r="B957" s="76"/>
      <c r="C957" s="71"/>
      <c r="D957" s="71"/>
      <c r="E957" s="71"/>
      <c r="F957" s="71"/>
      <c r="G957" s="76"/>
      <c r="H957" s="71"/>
      <c r="I957" s="71"/>
      <c r="J957" s="71"/>
      <c r="K957" s="76"/>
    </row>
    <row r="958" spans="1:11" ht="12.75" customHeight="1" x14ac:dyDescent="0.25">
      <c r="A958" s="76"/>
      <c r="B958" s="76"/>
      <c r="C958" s="71"/>
      <c r="D958" s="71"/>
      <c r="E958" s="71"/>
      <c r="F958" s="71"/>
      <c r="G958" s="76"/>
      <c r="H958" s="71"/>
      <c r="I958" s="71"/>
      <c r="J958" s="71"/>
      <c r="K958" s="76"/>
    </row>
    <row r="959" spans="1:11" ht="12.75" customHeight="1" x14ac:dyDescent="0.25">
      <c r="A959" s="76"/>
      <c r="B959" s="76"/>
      <c r="C959" s="71"/>
      <c r="D959" s="71"/>
      <c r="E959" s="71"/>
      <c r="F959" s="71"/>
      <c r="G959" s="76"/>
      <c r="H959" s="71"/>
      <c r="I959" s="71"/>
      <c r="J959" s="71"/>
      <c r="K959" s="76"/>
    </row>
    <row r="960" spans="1:11" ht="12.75" customHeight="1" x14ac:dyDescent="0.25">
      <c r="A960" s="76"/>
      <c r="B960" s="76"/>
      <c r="C960" s="71"/>
      <c r="D960" s="71"/>
      <c r="E960" s="71"/>
      <c r="F960" s="71"/>
      <c r="G960" s="76"/>
      <c r="H960" s="71"/>
      <c r="I960" s="71"/>
      <c r="J960" s="71"/>
      <c r="K960" s="76"/>
    </row>
    <row r="961" spans="1:11" ht="12.75" customHeight="1" x14ac:dyDescent="0.25">
      <c r="A961" s="76"/>
      <c r="B961" s="76"/>
      <c r="C961" s="71"/>
      <c r="D961" s="71"/>
      <c r="E961" s="71"/>
      <c r="F961" s="71"/>
      <c r="G961" s="76"/>
      <c r="H961" s="71"/>
      <c r="I961" s="71"/>
      <c r="J961" s="71"/>
      <c r="K961" s="76"/>
    </row>
    <row r="962" spans="1:11" ht="12.75" customHeight="1" x14ac:dyDescent="0.25">
      <c r="A962" s="76"/>
      <c r="B962" s="76"/>
      <c r="C962" s="71"/>
      <c r="D962" s="71"/>
      <c r="E962" s="71"/>
      <c r="F962" s="71"/>
      <c r="G962" s="76"/>
      <c r="H962" s="71"/>
      <c r="I962" s="71"/>
      <c r="J962" s="71"/>
      <c r="K962" s="76"/>
    </row>
    <row r="963" spans="1:11" ht="12.75" customHeight="1" x14ac:dyDescent="0.25">
      <c r="A963" s="76"/>
      <c r="B963" s="76"/>
      <c r="C963" s="71"/>
      <c r="D963" s="71"/>
      <c r="E963" s="71"/>
      <c r="F963" s="71"/>
      <c r="G963" s="76"/>
      <c r="H963" s="71"/>
      <c r="I963" s="71"/>
      <c r="J963" s="71"/>
      <c r="K963" s="76"/>
    </row>
    <row r="964" spans="1:11" ht="12.75" customHeight="1" x14ac:dyDescent="0.25">
      <c r="A964" s="76"/>
      <c r="B964" s="76"/>
      <c r="C964" s="71"/>
      <c r="D964" s="71"/>
      <c r="E964" s="71"/>
      <c r="F964" s="71"/>
      <c r="G964" s="76"/>
      <c r="H964" s="71"/>
      <c r="I964" s="71"/>
      <c r="J964" s="71"/>
      <c r="K964" s="76"/>
    </row>
    <row r="965" spans="1:11" ht="12.75" customHeight="1" x14ac:dyDescent="0.25">
      <c r="A965" s="76"/>
      <c r="B965" s="76"/>
      <c r="C965" s="71"/>
      <c r="D965" s="71"/>
      <c r="E965" s="71"/>
      <c r="F965" s="71"/>
      <c r="G965" s="76"/>
      <c r="H965" s="71"/>
      <c r="I965" s="71"/>
      <c r="J965" s="71"/>
      <c r="K965" s="76"/>
    </row>
    <row r="966" spans="1:11" ht="12.75" customHeight="1" x14ac:dyDescent="0.25">
      <c r="A966" s="76"/>
      <c r="B966" s="76"/>
      <c r="C966" s="71"/>
      <c r="D966" s="71"/>
      <c r="E966" s="71"/>
      <c r="F966" s="71"/>
      <c r="G966" s="76"/>
      <c r="H966" s="71"/>
      <c r="I966" s="71"/>
      <c r="J966" s="71"/>
      <c r="K966" s="76"/>
    </row>
    <row r="967" spans="1:11" ht="12.75" customHeight="1" x14ac:dyDescent="0.25">
      <c r="A967" s="76"/>
      <c r="B967" s="76"/>
      <c r="C967" s="71"/>
      <c r="D967" s="71"/>
      <c r="E967" s="71"/>
      <c r="F967" s="71"/>
      <c r="G967" s="76"/>
      <c r="H967" s="71"/>
      <c r="I967" s="71"/>
      <c r="J967" s="71"/>
      <c r="K967" s="76"/>
    </row>
    <row r="968" spans="1:11" ht="12.75" customHeight="1" x14ac:dyDescent="0.25">
      <c r="A968" s="76"/>
      <c r="B968" s="76"/>
      <c r="C968" s="71"/>
      <c r="D968" s="71"/>
      <c r="E968" s="71"/>
      <c r="F968" s="71"/>
      <c r="G968" s="76"/>
      <c r="H968" s="71"/>
      <c r="I968" s="71"/>
      <c r="J968" s="71"/>
      <c r="K968" s="76"/>
    </row>
    <row r="969" spans="1:11" ht="12.75" customHeight="1" x14ac:dyDescent="0.25">
      <c r="A969" s="76"/>
      <c r="B969" s="76"/>
      <c r="C969" s="71"/>
      <c r="D969" s="71"/>
      <c r="E969" s="71"/>
      <c r="F969" s="71"/>
      <c r="G969" s="76"/>
      <c r="H969" s="71"/>
      <c r="I969" s="71"/>
      <c r="J969" s="71"/>
      <c r="K969" s="76"/>
    </row>
    <row r="970" spans="1:11" ht="12.75" customHeight="1" x14ac:dyDescent="0.25">
      <c r="A970" s="76"/>
      <c r="B970" s="76"/>
      <c r="C970" s="71"/>
      <c r="D970" s="71"/>
      <c r="E970" s="71"/>
      <c r="F970" s="71"/>
      <c r="G970" s="76"/>
      <c r="H970" s="71"/>
      <c r="I970" s="71"/>
      <c r="J970" s="71"/>
      <c r="K970" s="76"/>
    </row>
    <row r="971" spans="1:11" ht="12.75" customHeight="1" x14ac:dyDescent="0.25">
      <c r="A971" s="76"/>
      <c r="B971" s="76"/>
      <c r="C971" s="71"/>
      <c r="D971" s="71"/>
      <c r="E971" s="71"/>
      <c r="F971" s="71"/>
      <c r="G971" s="76"/>
      <c r="H971" s="71"/>
      <c r="I971" s="71"/>
      <c r="J971" s="71"/>
      <c r="K971" s="76"/>
    </row>
    <row r="972" spans="1:11" ht="12.75" customHeight="1" x14ac:dyDescent="0.25">
      <c r="A972" s="76"/>
      <c r="B972" s="76"/>
      <c r="C972" s="71"/>
      <c r="D972" s="71"/>
      <c r="E972" s="71"/>
      <c r="F972" s="71"/>
      <c r="G972" s="76"/>
      <c r="H972" s="71"/>
      <c r="I972" s="71"/>
      <c r="J972" s="71"/>
      <c r="K972" s="76"/>
    </row>
    <row r="973" spans="1:11" ht="12.75" customHeight="1" x14ac:dyDescent="0.25">
      <c r="A973" s="76"/>
      <c r="B973" s="76"/>
      <c r="C973" s="71"/>
      <c r="D973" s="71"/>
      <c r="E973" s="71"/>
      <c r="F973" s="71"/>
      <c r="G973" s="76"/>
      <c r="H973" s="71"/>
      <c r="I973" s="71"/>
      <c r="J973" s="71"/>
      <c r="K973" s="76"/>
    </row>
    <row r="974" spans="1:11" ht="12.75" customHeight="1" x14ac:dyDescent="0.25">
      <c r="A974" s="76"/>
      <c r="B974" s="76"/>
      <c r="C974" s="71"/>
      <c r="D974" s="71"/>
      <c r="E974" s="71"/>
      <c r="F974" s="71"/>
      <c r="G974" s="76"/>
      <c r="H974" s="71"/>
      <c r="I974" s="71"/>
      <c r="J974" s="71"/>
      <c r="K974" s="76"/>
    </row>
    <row r="975" spans="1:11" ht="12.75" customHeight="1" x14ac:dyDescent="0.25">
      <c r="A975" s="76"/>
      <c r="B975" s="76"/>
      <c r="C975" s="71"/>
      <c r="D975" s="71"/>
      <c r="E975" s="71"/>
      <c r="F975" s="71"/>
      <c r="G975" s="76"/>
      <c r="H975" s="71"/>
      <c r="I975" s="71"/>
      <c r="J975" s="71"/>
      <c r="K975" s="76"/>
    </row>
    <row r="976" spans="1:11" ht="12.75" customHeight="1" x14ac:dyDescent="0.25">
      <c r="A976" s="76"/>
      <c r="B976" s="76"/>
      <c r="C976" s="71"/>
      <c r="D976" s="71"/>
      <c r="E976" s="71"/>
      <c r="F976" s="71"/>
      <c r="G976" s="76"/>
      <c r="H976" s="71"/>
      <c r="I976" s="71"/>
      <c r="J976" s="71"/>
      <c r="K976" s="76"/>
    </row>
    <row r="977" spans="1:11" ht="12.75" customHeight="1" x14ac:dyDescent="0.25">
      <c r="A977" s="76"/>
      <c r="B977" s="76"/>
      <c r="C977" s="71"/>
      <c r="D977" s="71"/>
      <c r="E977" s="71"/>
      <c r="F977" s="71"/>
      <c r="G977" s="76"/>
      <c r="H977" s="71"/>
      <c r="I977" s="71"/>
      <c r="J977" s="71"/>
      <c r="K977" s="76"/>
    </row>
    <row r="978" spans="1:11" ht="12.75" customHeight="1" x14ac:dyDescent="0.25">
      <c r="A978" s="76"/>
      <c r="B978" s="76"/>
      <c r="C978" s="71"/>
      <c r="D978" s="71"/>
      <c r="E978" s="71"/>
      <c r="F978" s="71"/>
      <c r="G978" s="76"/>
      <c r="H978" s="71"/>
      <c r="I978" s="71"/>
      <c r="J978" s="71"/>
      <c r="K978" s="76"/>
    </row>
    <row r="979" spans="1:11" ht="12.75" customHeight="1" x14ac:dyDescent="0.25">
      <c r="A979" s="76"/>
      <c r="B979" s="76"/>
      <c r="C979" s="71"/>
      <c r="D979" s="71"/>
      <c r="E979" s="71"/>
      <c r="F979" s="71"/>
      <c r="G979" s="76"/>
      <c r="H979" s="71"/>
      <c r="I979" s="71"/>
      <c r="J979" s="71"/>
      <c r="K979" s="76"/>
    </row>
    <row r="980" spans="1:11" ht="12.75" customHeight="1" x14ac:dyDescent="0.25">
      <c r="A980" s="76"/>
      <c r="B980" s="76"/>
      <c r="C980" s="71"/>
      <c r="D980" s="71"/>
      <c r="E980" s="71"/>
      <c r="F980" s="71"/>
      <c r="G980" s="76"/>
      <c r="H980" s="71"/>
      <c r="I980" s="71"/>
      <c r="J980" s="71"/>
      <c r="K980" s="76"/>
    </row>
    <row r="981" spans="1:11" ht="12.75" customHeight="1" x14ac:dyDescent="0.25">
      <c r="A981" s="76"/>
      <c r="B981" s="76"/>
      <c r="C981" s="71"/>
      <c r="D981" s="71"/>
      <c r="E981" s="71"/>
      <c r="F981" s="71"/>
      <c r="G981" s="76"/>
      <c r="H981" s="71"/>
      <c r="I981" s="71"/>
      <c r="J981" s="71"/>
      <c r="K981" s="76"/>
    </row>
    <row r="982" spans="1:11" ht="12.75" customHeight="1" x14ac:dyDescent="0.25">
      <c r="A982" s="76"/>
      <c r="B982" s="76"/>
      <c r="C982" s="71"/>
      <c r="D982" s="71"/>
      <c r="E982" s="71"/>
      <c r="F982" s="71"/>
      <c r="G982" s="76"/>
      <c r="H982" s="71"/>
      <c r="I982" s="71"/>
      <c r="J982" s="71"/>
      <c r="K982" s="76"/>
    </row>
    <row r="983" spans="1:11" ht="12.75" customHeight="1" x14ac:dyDescent="0.25">
      <c r="A983" s="76"/>
      <c r="B983" s="76"/>
      <c r="C983" s="71"/>
      <c r="D983" s="71"/>
      <c r="E983" s="71"/>
      <c r="F983" s="71"/>
      <c r="G983" s="76"/>
      <c r="H983" s="71"/>
      <c r="I983" s="71"/>
      <c r="J983" s="71"/>
      <c r="K983" s="76"/>
    </row>
    <row r="984" spans="1:11" ht="12.75" customHeight="1" x14ac:dyDescent="0.25">
      <c r="A984" s="76"/>
      <c r="B984" s="76"/>
      <c r="C984" s="71"/>
      <c r="D984" s="71"/>
      <c r="E984" s="71"/>
      <c r="F984" s="71"/>
      <c r="G984" s="76"/>
      <c r="H984" s="71"/>
      <c r="I984" s="71"/>
      <c r="J984" s="71"/>
      <c r="K984" s="76"/>
    </row>
    <row r="985" spans="1:11" ht="12.75" customHeight="1" x14ac:dyDescent="0.25">
      <c r="A985" s="76"/>
      <c r="B985" s="76"/>
      <c r="C985" s="71"/>
      <c r="D985" s="71"/>
      <c r="E985" s="71"/>
      <c r="F985" s="71"/>
      <c r="G985" s="76"/>
      <c r="H985" s="71"/>
      <c r="I985" s="71"/>
      <c r="J985" s="71"/>
      <c r="K985" s="76"/>
    </row>
    <row r="986" spans="1:11" ht="12.75" customHeight="1" x14ac:dyDescent="0.25">
      <c r="A986" s="76"/>
      <c r="B986" s="76"/>
      <c r="C986" s="71"/>
      <c r="D986" s="71"/>
      <c r="E986" s="71"/>
      <c r="F986" s="71"/>
      <c r="G986" s="76"/>
      <c r="H986" s="71"/>
      <c r="I986" s="71"/>
      <c r="J986" s="71"/>
      <c r="K986" s="76"/>
    </row>
    <row r="987" spans="1:11" ht="12.75" customHeight="1" x14ac:dyDescent="0.25">
      <c r="A987" s="76"/>
      <c r="B987" s="76"/>
      <c r="C987" s="71"/>
      <c r="D987" s="71"/>
      <c r="E987" s="71"/>
      <c r="F987" s="71"/>
      <c r="G987" s="76"/>
      <c r="H987" s="71"/>
      <c r="I987" s="71"/>
      <c r="J987" s="71"/>
      <c r="K987" s="76"/>
    </row>
    <row r="988" spans="1:11" ht="12.75" customHeight="1" x14ac:dyDescent="0.25">
      <c r="A988" s="76"/>
      <c r="B988" s="76"/>
      <c r="C988" s="71"/>
      <c r="D988" s="71"/>
      <c r="E988" s="71"/>
      <c r="F988" s="71"/>
      <c r="G988" s="76"/>
      <c r="H988" s="71"/>
      <c r="I988" s="71"/>
      <c r="J988" s="71"/>
      <c r="K988" s="76"/>
    </row>
    <row r="989" spans="1:11" ht="12.75" customHeight="1" x14ac:dyDescent="0.25">
      <c r="A989" s="76"/>
      <c r="B989" s="76"/>
      <c r="C989" s="71"/>
      <c r="D989" s="71"/>
      <c r="E989" s="71"/>
      <c r="F989" s="71"/>
      <c r="G989" s="76"/>
      <c r="H989" s="71"/>
      <c r="I989" s="71"/>
      <c r="J989" s="71"/>
      <c r="K989" s="76"/>
    </row>
    <row r="990" spans="1:11" ht="12.75" customHeight="1" x14ac:dyDescent="0.25">
      <c r="A990" s="76"/>
      <c r="B990" s="76"/>
      <c r="C990" s="71"/>
      <c r="D990" s="71"/>
      <c r="E990" s="71"/>
      <c r="F990" s="71"/>
      <c r="G990" s="76"/>
      <c r="H990" s="71"/>
      <c r="I990" s="71"/>
      <c r="J990" s="71"/>
      <c r="K990" s="76"/>
    </row>
    <row r="991" spans="1:11" ht="12.75" customHeight="1" x14ac:dyDescent="0.25">
      <c r="A991" s="76"/>
      <c r="B991" s="76"/>
      <c r="C991" s="71"/>
      <c r="D991" s="71"/>
      <c r="E991" s="71"/>
      <c r="F991" s="71"/>
      <c r="G991" s="76"/>
      <c r="H991" s="71"/>
      <c r="I991" s="71"/>
      <c r="J991" s="71"/>
      <c r="K991" s="76"/>
    </row>
    <row r="992" spans="1:11" ht="12.75" customHeight="1" x14ac:dyDescent="0.25">
      <c r="A992" s="76"/>
      <c r="B992" s="76"/>
      <c r="C992" s="71"/>
      <c r="D992" s="71"/>
      <c r="E992" s="71"/>
      <c r="F992" s="71"/>
      <c r="G992" s="76"/>
      <c r="H992" s="71"/>
      <c r="I992" s="71"/>
      <c r="J992" s="71"/>
      <c r="K992" s="76"/>
    </row>
    <row r="993" spans="1:11" ht="12.75" customHeight="1" x14ac:dyDescent="0.25">
      <c r="A993" s="76"/>
      <c r="B993" s="76"/>
      <c r="C993" s="71"/>
      <c r="D993" s="71"/>
      <c r="E993" s="71"/>
      <c r="F993" s="71"/>
      <c r="G993" s="76"/>
      <c r="H993" s="71"/>
      <c r="I993" s="71"/>
      <c r="J993" s="71"/>
      <c r="K993" s="76"/>
    </row>
    <row r="994" spans="1:11" ht="12.75" customHeight="1" x14ac:dyDescent="0.25">
      <c r="A994" s="76"/>
      <c r="B994" s="76"/>
      <c r="C994" s="71"/>
      <c r="D994" s="71"/>
      <c r="E994" s="71"/>
      <c r="F994" s="71"/>
      <c r="G994" s="76"/>
      <c r="H994" s="71"/>
      <c r="I994" s="71"/>
      <c r="J994" s="71"/>
      <c r="K994" s="76"/>
    </row>
    <row r="995" spans="1:11" ht="12.75" customHeight="1" x14ac:dyDescent="0.25">
      <c r="A995" s="76"/>
      <c r="B995" s="76"/>
      <c r="C995" s="71"/>
      <c r="D995" s="71"/>
      <c r="E995" s="71"/>
      <c r="F995" s="71"/>
      <c r="G995" s="76"/>
      <c r="H995" s="71"/>
      <c r="I995" s="71"/>
      <c r="J995" s="71"/>
      <c r="K995" s="76"/>
    </row>
    <row r="996" spans="1:11" ht="12.75" customHeight="1" x14ac:dyDescent="0.25">
      <c r="A996" s="76"/>
      <c r="B996" s="76"/>
      <c r="C996" s="71"/>
      <c r="D996" s="71"/>
      <c r="E996" s="71"/>
      <c r="F996" s="71"/>
      <c r="G996" s="76"/>
      <c r="H996" s="71"/>
      <c r="I996" s="71"/>
      <c r="J996" s="71"/>
      <c r="K996" s="76"/>
    </row>
    <row r="997" spans="1:11" ht="12.75" customHeight="1" x14ac:dyDescent="0.25">
      <c r="A997" s="76"/>
      <c r="B997" s="76"/>
      <c r="C997" s="71"/>
      <c r="D997" s="71"/>
      <c r="E997" s="71"/>
      <c r="F997" s="71"/>
      <c r="G997" s="76"/>
      <c r="H997" s="71"/>
      <c r="I997" s="71"/>
      <c r="J997" s="71"/>
      <c r="K997" s="76"/>
    </row>
    <row r="998" spans="1:11" ht="12.75" customHeight="1" x14ac:dyDescent="0.25">
      <c r="A998" s="76"/>
      <c r="B998" s="76"/>
      <c r="C998" s="71"/>
      <c r="D998" s="71"/>
      <c r="E998" s="71"/>
      <c r="F998" s="71"/>
      <c r="G998" s="76"/>
      <c r="H998" s="71"/>
      <c r="I998" s="71"/>
      <c r="J998" s="71"/>
      <c r="K998" s="76"/>
    </row>
    <row r="999" spans="1:11" ht="12.75" customHeight="1" x14ac:dyDescent="0.25">
      <c r="A999" s="76"/>
      <c r="B999" s="76"/>
      <c r="C999" s="71"/>
      <c r="D999" s="71"/>
      <c r="E999" s="71"/>
      <c r="F999" s="71"/>
      <c r="G999" s="76"/>
      <c r="H999" s="71"/>
      <c r="I999" s="71"/>
      <c r="J999" s="71"/>
      <c r="K999" s="76"/>
    </row>
    <row r="1000" spans="1:11" ht="12.75" customHeight="1" x14ac:dyDescent="0.25">
      <c r="A1000" s="76"/>
      <c r="B1000" s="76"/>
      <c r="C1000" s="71"/>
      <c r="D1000" s="71"/>
      <c r="E1000" s="71"/>
      <c r="F1000" s="71"/>
      <c r="G1000" s="76"/>
      <c r="H1000" s="71"/>
      <c r="I1000" s="71"/>
      <c r="J1000" s="71"/>
      <c r="K1000" s="76"/>
    </row>
  </sheetData>
  <customSheetViews>
    <customSheetView guid="{BE76FD70-CA4C-4303-ADB2-BCDE1C445427}" state="hidden">
      <pane ySplit="1" topLeftCell="A44" activePane="bottomLeft" state="frozen"/>
      <selection pane="bottomLeft"/>
      <pageMargins left="0.7" right="0.7" top="0.75" bottom="0.75" header="0.3" footer="0.3"/>
      <pageSetup paperSize="9" orientation="portrait" r:id="rId1"/>
    </customSheetView>
    <customSheetView guid="{B8CD8764-8103-4BA7-A294-F5FED5EA74ED}" state="hidden">
      <pane ySplit="1" topLeftCell="A41" activePane="bottomLeft" state="frozen"/>
      <selection pane="bottomLeft" activeCell="A15" sqref="A15"/>
      <pageMargins left="0.7" right="0.7" top="0.75" bottom="0.75" header="0.3" footer="0.3"/>
    </customSheetView>
    <customSheetView guid="{CF50DB9B-0F8D-41A5-9576-F9345942CE97}" state="hidden">
      <pane ySplit="1" topLeftCell="A41" activePane="bottomLeft" state="frozen"/>
      <selection pane="bottomLeft" activeCell="A15" sqref="A15"/>
      <pageMargins left="0.7" right="0.7" top="0.75" bottom="0.75" header="0.3" footer="0.3"/>
    </customSheetView>
    <customSheetView guid="{845F3A43-EF96-4057-9777-D2F2301CC149}" showPageBreaks="1" state="hidden">
      <pane ySplit="1" topLeftCell="A44" activePane="bottomLeft" state="frozen"/>
      <selection pane="bottomLeft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  <drawing r:id="rId4"/>
  <legacy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20"/>
  <dimension ref="B1:E1000"/>
  <sheetViews>
    <sheetView workbookViewId="0"/>
  </sheetViews>
  <sheetFormatPr baseColWidth="10" defaultColWidth="17.26953125" defaultRowHeight="15" customHeight="1" x14ac:dyDescent="0.25"/>
  <cols>
    <col min="1" max="26" width="10" customWidth="1"/>
  </cols>
  <sheetData>
    <row r="1" spans="2:5" ht="12.75" customHeight="1" x14ac:dyDescent="0.25">
      <c r="B1" s="71"/>
      <c r="C1" s="71"/>
      <c r="D1" s="71"/>
      <c r="E1" s="71"/>
    </row>
    <row r="2" spans="2:5" ht="12.75" customHeight="1" x14ac:dyDescent="0.25">
      <c r="B2" s="71"/>
      <c r="C2" s="71"/>
      <c r="D2" s="71"/>
      <c r="E2" s="71"/>
    </row>
    <row r="3" spans="2:5" ht="12.75" customHeight="1" x14ac:dyDescent="0.25">
      <c r="B3" s="71"/>
      <c r="C3" s="71"/>
      <c r="D3" s="71"/>
      <c r="E3" s="71"/>
    </row>
    <row r="4" spans="2:5" ht="12.75" customHeight="1" x14ac:dyDescent="0.25">
      <c r="B4" s="71"/>
      <c r="C4" s="71"/>
      <c r="D4" s="71"/>
      <c r="E4" s="71"/>
    </row>
    <row r="5" spans="2:5" ht="12.75" customHeight="1" x14ac:dyDescent="0.25">
      <c r="B5" s="71"/>
      <c r="C5" s="71"/>
      <c r="D5" s="71"/>
      <c r="E5" s="71"/>
    </row>
    <row r="6" spans="2:5" ht="12.75" customHeight="1" x14ac:dyDescent="0.25">
      <c r="B6" s="71"/>
      <c r="C6" s="71"/>
      <c r="D6" s="71"/>
      <c r="E6" s="71"/>
    </row>
    <row r="7" spans="2:5" ht="12.75" customHeight="1" x14ac:dyDescent="0.25">
      <c r="B7" s="71"/>
      <c r="C7" s="71"/>
      <c r="D7" s="71"/>
      <c r="E7" s="71"/>
    </row>
    <row r="8" spans="2:5" ht="12.75" customHeight="1" x14ac:dyDescent="0.25">
      <c r="B8" s="71"/>
      <c r="C8" s="71"/>
      <c r="D8" s="71"/>
      <c r="E8" s="71"/>
    </row>
    <row r="9" spans="2:5" ht="12.75" customHeight="1" x14ac:dyDescent="0.25">
      <c r="B9" s="71"/>
      <c r="C9" s="71"/>
      <c r="D9" s="71"/>
      <c r="E9" s="71"/>
    </row>
    <row r="10" spans="2:5" ht="12.75" customHeight="1" x14ac:dyDescent="0.25">
      <c r="B10" s="71"/>
      <c r="C10" s="71"/>
      <c r="D10" s="71"/>
      <c r="E10" s="71"/>
    </row>
    <row r="11" spans="2:5" ht="12.75" customHeight="1" x14ac:dyDescent="0.25">
      <c r="B11" s="71"/>
      <c r="C11" s="71"/>
      <c r="D11" s="71"/>
      <c r="E11" s="71"/>
    </row>
    <row r="12" spans="2:5" ht="12.75" customHeight="1" x14ac:dyDescent="0.25">
      <c r="B12" s="71"/>
      <c r="C12" s="71"/>
      <c r="D12" s="71"/>
      <c r="E12" s="71"/>
    </row>
    <row r="13" spans="2:5" ht="12.75" customHeight="1" x14ac:dyDescent="0.25">
      <c r="B13" s="71"/>
      <c r="C13" s="71"/>
      <c r="D13" s="71"/>
      <c r="E13" s="71"/>
    </row>
    <row r="14" spans="2:5" ht="12.75" customHeight="1" x14ac:dyDescent="0.25">
      <c r="B14" s="71"/>
      <c r="C14" s="71"/>
      <c r="D14" s="71"/>
      <c r="E14" s="71"/>
    </row>
    <row r="15" spans="2:5" ht="12.75" customHeight="1" x14ac:dyDescent="0.25">
      <c r="B15" s="71"/>
      <c r="C15" s="71"/>
      <c r="D15" s="71"/>
      <c r="E15" s="71"/>
    </row>
    <row r="16" spans="2:5" ht="12.75" customHeight="1" x14ac:dyDescent="0.25">
      <c r="B16" s="76"/>
      <c r="C16" s="71"/>
      <c r="D16" s="71"/>
      <c r="E16" s="76"/>
    </row>
    <row r="17" ht="12.75" customHeight="1" x14ac:dyDescent="0.25"/>
    <row r="18" ht="12.75" customHeight="1" x14ac:dyDescent="0.25"/>
    <row r="19" ht="12.75" customHeight="1" x14ac:dyDescent="0.25"/>
    <row r="20" ht="12.75" customHeight="1" x14ac:dyDescent="0.25"/>
    <row r="21" ht="12.75" customHeight="1" x14ac:dyDescent="0.25"/>
    <row r="22" ht="12.75" customHeight="1" x14ac:dyDescent="0.25"/>
    <row r="23" ht="12.75" customHeight="1" x14ac:dyDescent="0.25"/>
    <row r="24" ht="12.75" customHeight="1" x14ac:dyDescent="0.25"/>
    <row r="25" ht="12.75" customHeight="1" x14ac:dyDescent="0.25"/>
    <row r="26" ht="12.75" customHeight="1" x14ac:dyDescent="0.25"/>
    <row r="27" ht="12.75" customHeight="1" x14ac:dyDescent="0.25"/>
    <row r="28" ht="12.75" customHeight="1" x14ac:dyDescent="0.25"/>
    <row r="29" ht="12.75" customHeight="1" x14ac:dyDescent="0.25"/>
    <row r="30" ht="12.75" customHeight="1" x14ac:dyDescent="0.25"/>
    <row r="31" ht="12.75" customHeight="1" x14ac:dyDescent="0.25"/>
    <row r="32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2.75" customHeight="1" x14ac:dyDescent="0.25"/>
    <row r="39" ht="12.75" customHeight="1" x14ac:dyDescent="0.25"/>
    <row r="40" ht="12.75" customHeight="1" x14ac:dyDescent="0.25"/>
    <row r="41" ht="12.75" customHeight="1" x14ac:dyDescent="0.25"/>
    <row r="42" ht="12.75" customHeight="1" x14ac:dyDescent="0.25"/>
    <row r="43" ht="12.75" customHeight="1" x14ac:dyDescent="0.25"/>
    <row r="44" ht="12.75" customHeight="1" x14ac:dyDescent="0.25"/>
    <row r="45" ht="12.75" customHeight="1" x14ac:dyDescent="0.25"/>
    <row r="46" ht="12.75" customHeight="1" x14ac:dyDescent="0.25"/>
    <row r="47" ht="12.75" customHeight="1" x14ac:dyDescent="0.25"/>
    <row r="48" ht="12.75" customHeight="1" x14ac:dyDescent="0.25"/>
    <row r="49" ht="12.75" customHeight="1" x14ac:dyDescent="0.25"/>
    <row r="50" ht="12.75" customHeight="1" x14ac:dyDescent="0.25"/>
    <row r="51" ht="12.75" customHeight="1" x14ac:dyDescent="0.25"/>
    <row r="52" ht="12.75" customHeight="1" x14ac:dyDescent="0.25"/>
    <row r="53" ht="12.75" customHeight="1" x14ac:dyDescent="0.25"/>
    <row r="54" ht="12.75" customHeight="1" x14ac:dyDescent="0.25"/>
    <row r="55" ht="12.75" customHeight="1" x14ac:dyDescent="0.25"/>
    <row r="56" ht="12.75" customHeight="1" x14ac:dyDescent="0.25"/>
    <row r="57" ht="12.75" customHeight="1" x14ac:dyDescent="0.25"/>
    <row r="58" ht="12.75" customHeight="1" x14ac:dyDescent="0.25"/>
    <row r="59" ht="12.75" customHeight="1" x14ac:dyDescent="0.25"/>
    <row r="60" ht="12.75" customHeight="1" x14ac:dyDescent="0.25"/>
    <row r="61" ht="12.75" customHeight="1" x14ac:dyDescent="0.25"/>
    <row r="62" ht="12.75" customHeight="1" x14ac:dyDescent="0.25"/>
    <row r="63" ht="12.75" customHeight="1" x14ac:dyDescent="0.25"/>
    <row r="64" ht="12.75" customHeight="1" x14ac:dyDescent="0.25"/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  <row r="69" ht="12.75" customHeight="1" x14ac:dyDescent="0.25"/>
    <row r="70" ht="12.75" customHeight="1" x14ac:dyDescent="0.25"/>
    <row r="71" ht="12.75" customHeight="1" x14ac:dyDescent="0.25"/>
    <row r="72" ht="12.75" customHeight="1" x14ac:dyDescent="0.25"/>
    <row r="73" ht="12.75" customHeight="1" x14ac:dyDescent="0.25"/>
    <row r="74" ht="12.75" customHeight="1" x14ac:dyDescent="0.25"/>
    <row r="75" ht="12.75" customHeight="1" x14ac:dyDescent="0.25"/>
    <row r="76" ht="12.75" customHeight="1" x14ac:dyDescent="0.25"/>
    <row r="77" ht="12.75" customHeight="1" x14ac:dyDescent="0.25"/>
    <row r="78" ht="12.75" customHeight="1" x14ac:dyDescent="0.25"/>
    <row r="79" ht="12.75" customHeight="1" x14ac:dyDescent="0.25"/>
    <row r="80" ht="12.75" customHeight="1" x14ac:dyDescent="0.25"/>
    <row r="81" ht="12.75" customHeight="1" x14ac:dyDescent="0.25"/>
    <row r="82" ht="12.75" customHeight="1" x14ac:dyDescent="0.25"/>
    <row r="83" ht="12.75" customHeight="1" x14ac:dyDescent="0.25"/>
    <row r="84" ht="12.75" customHeight="1" x14ac:dyDescent="0.25"/>
    <row r="85" ht="12.75" customHeight="1" x14ac:dyDescent="0.25"/>
    <row r="86" ht="12.75" customHeight="1" x14ac:dyDescent="0.25"/>
    <row r="87" ht="12.75" customHeight="1" x14ac:dyDescent="0.25"/>
    <row r="88" ht="12.75" customHeight="1" x14ac:dyDescent="0.25"/>
    <row r="89" ht="12.75" customHeight="1" x14ac:dyDescent="0.25"/>
    <row r="90" ht="12.75" customHeight="1" x14ac:dyDescent="0.25"/>
    <row r="91" ht="12.75" customHeight="1" x14ac:dyDescent="0.25"/>
    <row r="92" ht="12.75" customHeight="1" x14ac:dyDescent="0.25"/>
    <row r="93" ht="12.75" customHeight="1" x14ac:dyDescent="0.25"/>
    <row r="94" ht="12.75" customHeight="1" x14ac:dyDescent="0.25"/>
    <row r="95" ht="12.75" customHeight="1" x14ac:dyDescent="0.25"/>
    <row r="96" ht="12.75" customHeight="1" x14ac:dyDescent="0.25"/>
    <row r="97" ht="12.75" customHeight="1" x14ac:dyDescent="0.25"/>
    <row r="98" ht="12.75" customHeight="1" x14ac:dyDescent="0.25"/>
    <row r="99" ht="12.75" customHeight="1" x14ac:dyDescent="0.25"/>
    <row r="100" ht="12.75" customHeight="1" x14ac:dyDescent="0.25"/>
    <row r="101" ht="12.75" customHeight="1" x14ac:dyDescent="0.25"/>
    <row r="102" ht="12.75" customHeight="1" x14ac:dyDescent="0.25"/>
    <row r="103" ht="12.75" customHeight="1" x14ac:dyDescent="0.25"/>
    <row r="104" ht="12.75" customHeight="1" x14ac:dyDescent="0.25"/>
    <row r="105" ht="12.75" customHeight="1" x14ac:dyDescent="0.25"/>
    <row r="106" ht="12.75" customHeight="1" x14ac:dyDescent="0.25"/>
    <row r="107" ht="12.75" customHeight="1" x14ac:dyDescent="0.25"/>
    <row r="108" ht="12.75" customHeight="1" x14ac:dyDescent="0.25"/>
    <row r="109" ht="12.75" customHeight="1" x14ac:dyDescent="0.25"/>
    <row r="110" ht="12.75" customHeight="1" x14ac:dyDescent="0.25"/>
    <row r="111" ht="12.75" customHeight="1" x14ac:dyDescent="0.25"/>
    <row r="112" ht="12.75" customHeight="1" x14ac:dyDescent="0.25"/>
    <row r="113" ht="12.75" customHeight="1" x14ac:dyDescent="0.25"/>
    <row r="114" ht="12.75" customHeight="1" x14ac:dyDescent="0.25"/>
    <row r="115" ht="12.75" customHeight="1" x14ac:dyDescent="0.25"/>
    <row r="116" ht="12.75" customHeight="1" x14ac:dyDescent="0.25"/>
    <row r="117" ht="12.75" customHeight="1" x14ac:dyDescent="0.25"/>
    <row r="118" ht="12.75" customHeight="1" x14ac:dyDescent="0.25"/>
    <row r="119" ht="12.75" customHeight="1" x14ac:dyDescent="0.25"/>
    <row r="120" ht="12.75" customHeight="1" x14ac:dyDescent="0.25"/>
    <row r="121" ht="12.75" customHeight="1" x14ac:dyDescent="0.25"/>
    <row r="122" ht="12.75" customHeight="1" x14ac:dyDescent="0.25"/>
    <row r="123" ht="12.75" customHeight="1" x14ac:dyDescent="0.25"/>
    <row r="124" ht="12.75" customHeight="1" x14ac:dyDescent="0.25"/>
    <row r="125" ht="12.75" customHeight="1" x14ac:dyDescent="0.25"/>
    <row r="126" ht="12.75" customHeight="1" x14ac:dyDescent="0.25"/>
    <row r="127" ht="12.75" customHeight="1" x14ac:dyDescent="0.25"/>
    <row r="128" ht="12.75" customHeight="1" x14ac:dyDescent="0.25"/>
    <row r="129" ht="12.75" customHeight="1" x14ac:dyDescent="0.25"/>
    <row r="130" ht="12.75" customHeight="1" x14ac:dyDescent="0.25"/>
    <row r="131" ht="12.75" customHeight="1" x14ac:dyDescent="0.25"/>
    <row r="132" ht="12.75" customHeight="1" x14ac:dyDescent="0.25"/>
    <row r="133" ht="12.75" customHeight="1" x14ac:dyDescent="0.25"/>
    <row r="134" ht="12.75" customHeight="1" x14ac:dyDescent="0.25"/>
    <row r="135" ht="12.75" customHeight="1" x14ac:dyDescent="0.25"/>
    <row r="136" ht="12.75" customHeight="1" x14ac:dyDescent="0.25"/>
    <row r="137" ht="12.75" customHeight="1" x14ac:dyDescent="0.25"/>
    <row r="138" ht="12.75" customHeight="1" x14ac:dyDescent="0.25"/>
    <row r="139" ht="12.75" customHeight="1" x14ac:dyDescent="0.25"/>
    <row r="140" ht="12.75" customHeight="1" x14ac:dyDescent="0.25"/>
    <row r="141" ht="12.75" customHeight="1" x14ac:dyDescent="0.25"/>
    <row r="142" ht="12.75" customHeight="1" x14ac:dyDescent="0.25"/>
    <row r="143" ht="12.75" customHeight="1" x14ac:dyDescent="0.25"/>
    <row r="144" ht="12.75" customHeight="1" x14ac:dyDescent="0.25"/>
    <row r="145" ht="12.75" customHeight="1" x14ac:dyDescent="0.25"/>
    <row r="146" ht="12.75" customHeight="1" x14ac:dyDescent="0.25"/>
    <row r="147" ht="12.75" customHeight="1" x14ac:dyDescent="0.25"/>
    <row r="148" ht="12.75" customHeight="1" x14ac:dyDescent="0.25"/>
    <row r="149" ht="12.75" customHeight="1" x14ac:dyDescent="0.25"/>
    <row r="150" ht="12.75" customHeight="1" x14ac:dyDescent="0.25"/>
    <row r="151" ht="12.75" customHeight="1" x14ac:dyDescent="0.25"/>
    <row r="152" ht="12.75" customHeight="1" x14ac:dyDescent="0.25"/>
    <row r="153" ht="12.75" customHeight="1" x14ac:dyDescent="0.25"/>
    <row r="154" ht="12.75" customHeight="1" x14ac:dyDescent="0.25"/>
    <row r="155" ht="12.75" customHeight="1" x14ac:dyDescent="0.25"/>
    <row r="156" ht="12.75" customHeight="1" x14ac:dyDescent="0.25"/>
    <row r="157" ht="12.75" customHeight="1" x14ac:dyDescent="0.25"/>
    <row r="158" ht="12.75" customHeight="1" x14ac:dyDescent="0.25"/>
    <row r="159" ht="12.75" customHeight="1" x14ac:dyDescent="0.25"/>
    <row r="160" ht="12.75" customHeight="1" x14ac:dyDescent="0.25"/>
    <row r="161" ht="12.75" customHeight="1" x14ac:dyDescent="0.25"/>
    <row r="162" ht="12.75" customHeight="1" x14ac:dyDescent="0.25"/>
    <row r="163" ht="12.75" customHeight="1" x14ac:dyDescent="0.25"/>
    <row r="164" ht="12.75" customHeight="1" x14ac:dyDescent="0.25"/>
    <row r="165" ht="12.75" customHeight="1" x14ac:dyDescent="0.25"/>
    <row r="166" ht="12.75" customHeight="1" x14ac:dyDescent="0.25"/>
    <row r="167" ht="12.75" customHeight="1" x14ac:dyDescent="0.25"/>
    <row r="168" ht="12.75" customHeight="1" x14ac:dyDescent="0.25"/>
    <row r="169" ht="12.75" customHeight="1" x14ac:dyDescent="0.25"/>
    <row r="170" ht="12.75" customHeight="1" x14ac:dyDescent="0.25"/>
    <row r="171" ht="12.75" customHeight="1" x14ac:dyDescent="0.25"/>
    <row r="172" ht="12.75" customHeight="1" x14ac:dyDescent="0.25"/>
    <row r="173" ht="12.75" customHeight="1" x14ac:dyDescent="0.25"/>
    <row r="174" ht="12.75" customHeight="1" x14ac:dyDescent="0.25"/>
    <row r="175" ht="12.75" customHeight="1" x14ac:dyDescent="0.25"/>
    <row r="176" ht="12.75" customHeight="1" x14ac:dyDescent="0.25"/>
    <row r="177" ht="12.75" customHeight="1" x14ac:dyDescent="0.25"/>
    <row r="178" ht="12.75" customHeight="1" x14ac:dyDescent="0.25"/>
    <row r="179" ht="12.75" customHeight="1" x14ac:dyDescent="0.25"/>
    <row r="180" ht="12.75" customHeight="1" x14ac:dyDescent="0.25"/>
    <row r="181" ht="12.75" customHeight="1" x14ac:dyDescent="0.25"/>
    <row r="182" ht="12.75" customHeight="1" x14ac:dyDescent="0.25"/>
    <row r="183" ht="12.75" customHeight="1" x14ac:dyDescent="0.25"/>
    <row r="184" ht="12.75" customHeight="1" x14ac:dyDescent="0.25"/>
    <row r="185" ht="12.75" customHeight="1" x14ac:dyDescent="0.25"/>
    <row r="186" ht="12.75" customHeight="1" x14ac:dyDescent="0.25"/>
    <row r="187" ht="12.75" customHeight="1" x14ac:dyDescent="0.25"/>
    <row r="188" ht="12.75" customHeight="1" x14ac:dyDescent="0.25"/>
    <row r="189" ht="12.75" customHeight="1" x14ac:dyDescent="0.25"/>
    <row r="190" ht="12.75" customHeight="1" x14ac:dyDescent="0.25"/>
    <row r="191" ht="12.75" customHeight="1" x14ac:dyDescent="0.25"/>
    <row r="192" ht="12.75" customHeight="1" x14ac:dyDescent="0.25"/>
    <row r="193" ht="12.75" customHeight="1" x14ac:dyDescent="0.25"/>
    <row r="194" ht="12.75" customHeight="1" x14ac:dyDescent="0.25"/>
    <row r="195" ht="12.75" customHeight="1" x14ac:dyDescent="0.25"/>
    <row r="196" ht="12.75" customHeight="1" x14ac:dyDescent="0.25"/>
    <row r="197" ht="12.75" customHeight="1" x14ac:dyDescent="0.25"/>
    <row r="198" ht="12.75" customHeight="1" x14ac:dyDescent="0.25"/>
    <row r="199" ht="12.75" customHeight="1" x14ac:dyDescent="0.25"/>
    <row r="200" ht="12.75" customHeight="1" x14ac:dyDescent="0.25"/>
    <row r="201" ht="12.75" customHeight="1" x14ac:dyDescent="0.25"/>
    <row r="202" ht="12.75" customHeight="1" x14ac:dyDescent="0.25"/>
    <row r="203" ht="12.75" customHeight="1" x14ac:dyDescent="0.25"/>
    <row r="204" ht="12.75" customHeight="1" x14ac:dyDescent="0.25"/>
    <row r="205" ht="12.75" customHeight="1" x14ac:dyDescent="0.25"/>
    <row r="206" ht="12.75" customHeight="1" x14ac:dyDescent="0.25"/>
    <row r="207" ht="12.75" customHeight="1" x14ac:dyDescent="0.25"/>
    <row r="208" ht="12.75" customHeight="1" x14ac:dyDescent="0.25"/>
    <row r="209" ht="12.75" customHeight="1" x14ac:dyDescent="0.25"/>
    <row r="210" ht="12.75" customHeight="1" x14ac:dyDescent="0.25"/>
    <row r="211" ht="12.75" customHeight="1" x14ac:dyDescent="0.25"/>
    <row r="212" ht="12.75" customHeight="1" x14ac:dyDescent="0.25"/>
    <row r="213" ht="12.75" customHeight="1" x14ac:dyDescent="0.25"/>
    <row r="214" ht="12.75" customHeight="1" x14ac:dyDescent="0.25"/>
    <row r="215" ht="12.75" customHeight="1" x14ac:dyDescent="0.25"/>
    <row r="216" ht="12.75" customHeight="1" x14ac:dyDescent="0.25"/>
    <row r="217" ht="12.75" customHeight="1" x14ac:dyDescent="0.25"/>
    <row r="218" ht="12.75" customHeight="1" x14ac:dyDescent="0.25"/>
    <row r="219" ht="12.75" customHeight="1" x14ac:dyDescent="0.25"/>
    <row r="220" ht="12.75" customHeight="1" x14ac:dyDescent="0.25"/>
    <row r="221" ht="12.75" customHeight="1" x14ac:dyDescent="0.25"/>
    <row r="222" ht="12.75" customHeight="1" x14ac:dyDescent="0.25"/>
    <row r="223" ht="12.75" customHeight="1" x14ac:dyDescent="0.25"/>
    <row r="224" ht="12.75" customHeight="1" x14ac:dyDescent="0.25"/>
    <row r="225" ht="12.75" customHeight="1" x14ac:dyDescent="0.25"/>
    <row r="226" ht="12.75" customHeight="1" x14ac:dyDescent="0.25"/>
    <row r="227" ht="12.75" customHeight="1" x14ac:dyDescent="0.25"/>
    <row r="228" ht="12.75" customHeight="1" x14ac:dyDescent="0.25"/>
    <row r="229" ht="12.75" customHeight="1" x14ac:dyDescent="0.25"/>
    <row r="230" ht="12.75" customHeight="1" x14ac:dyDescent="0.25"/>
    <row r="231" ht="12.75" customHeight="1" x14ac:dyDescent="0.25"/>
    <row r="232" ht="12.75" customHeight="1" x14ac:dyDescent="0.25"/>
    <row r="233" ht="12.75" customHeight="1" x14ac:dyDescent="0.25"/>
    <row r="234" ht="12.75" customHeight="1" x14ac:dyDescent="0.25"/>
    <row r="235" ht="12.75" customHeight="1" x14ac:dyDescent="0.25"/>
    <row r="236" ht="12.75" customHeight="1" x14ac:dyDescent="0.25"/>
    <row r="237" ht="12.75" customHeight="1" x14ac:dyDescent="0.25"/>
    <row r="238" ht="12.75" customHeight="1" x14ac:dyDescent="0.25"/>
    <row r="239" ht="12.75" customHeight="1" x14ac:dyDescent="0.25"/>
    <row r="240" ht="12.75" customHeight="1" x14ac:dyDescent="0.25"/>
    <row r="241" ht="12.75" customHeight="1" x14ac:dyDescent="0.25"/>
    <row r="242" ht="12.75" customHeight="1" x14ac:dyDescent="0.25"/>
    <row r="243" ht="12.75" customHeight="1" x14ac:dyDescent="0.25"/>
    <row r="244" ht="12.75" customHeight="1" x14ac:dyDescent="0.25"/>
    <row r="245" ht="12.75" customHeight="1" x14ac:dyDescent="0.25"/>
    <row r="246" ht="12.75" customHeight="1" x14ac:dyDescent="0.25"/>
    <row r="247" ht="12.75" customHeight="1" x14ac:dyDescent="0.25"/>
    <row r="248" ht="12.75" customHeight="1" x14ac:dyDescent="0.25"/>
    <row r="249" ht="12.75" customHeight="1" x14ac:dyDescent="0.25"/>
    <row r="250" ht="12.75" customHeight="1" x14ac:dyDescent="0.25"/>
    <row r="251" ht="12.75" customHeight="1" x14ac:dyDescent="0.25"/>
    <row r="252" ht="12.75" customHeight="1" x14ac:dyDescent="0.25"/>
    <row r="253" ht="12.75" customHeight="1" x14ac:dyDescent="0.25"/>
    <row r="254" ht="12.75" customHeight="1" x14ac:dyDescent="0.25"/>
    <row r="255" ht="12.75" customHeight="1" x14ac:dyDescent="0.25"/>
    <row r="256" ht="12.75" customHeight="1" x14ac:dyDescent="0.25"/>
    <row r="257" ht="12.75" customHeight="1" x14ac:dyDescent="0.25"/>
    <row r="258" ht="12.75" customHeight="1" x14ac:dyDescent="0.25"/>
    <row r="259" ht="12.75" customHeight="1" x14ac:dyDescent="0.25"/>
    <row r="260" ht="12.75" customHeight="1" x14ac:dyDescent="0.25"/>
    <row r="261" ht="12.75" customHeight="1" x14ac:dyDescent="0.25"/>
    <row r="262" ht="12.75" customHeight="1" x14ac:dyDescent="0.25"/>
    <row r="263" ht="12.75" customHeight="1" x14ac:dyDescent="0.25"/>
    <row r="264" ht="12.75" customHeight="1" x14ac:dyDescent="0.25"/>
    <row r="265" ht="12.75" customHeight="1" x14ac:dyDescent="0.25"/>
    <row r="266" ht="12.75" customHeight="1" x14ac:dyDescent="0.25"/>
    <row r="267" ht="12.75" customHeight="1" x14ac:dyDescent="0.25"/>
    <row r="268" ht="12.75" customHeight="1" x14ac:dyDescent="0.25"/>
    <row r="269" ht="12.75" customHeight="1" x14ac:dyDescent="0.25"/>
    <row r="270" ht="12.75" customHeight="1" x14ac:dyDescent="0.25"/>
    <row r="271" ht="12.75" customHeight="1" x14ac:dyDescent="0.25"/>
    <row r="272" ht="12.75" customHeight="1" x14ac:dyDescent="0.25"/>
    <row r="273" ht="12.75" customHeight="1" x14ac:dyDescent="0.25"/>
    <row r="274" ht="12.75" customHeight="1" x14ac:dyDescent="0.25"/>
    <row r="275" ht="12.75" customHeight="1" x14ac:dyDescent="0.25"/>
    <row r="276" ht="12.75" customHeight="1" x14ac:dyDescent="0.25"/>
    <row r="277" ht="12.75" customHeight="1" x14ac:dyDescent="0.25"/>
    <row r="278" ht="12.75" customHeight="1" x14ac:dyDescent="0.25"/>
    <row r="279" ht="12.75" customHeight="1" x14ac:dyDescent="0.25"/>
    <row r="280" ht="12.75" customHeight="1" x14ac:dyDescent="0.25"/>
    <row r="281" ht="12.75" customHeight="1" x14ac:dyDescent="0.25"/>
    <row r="282" ht="12.75" customHeight="1" x14ac:dyDescent="0.25"/>
    <row r="283" ht="12.75" customHeight="1" x14ac:dyDescent="0.25"/>
    <row r="284" ht="12.75" customHeight="1" x14ac:dyDescent="0.25"/>
    <row r="285" ht="12.75" customHeight="1" x14ac:dyDescent="0.25"/>
    <row r="286" ht="12.75" customHeight="1" x14ac:dyDescent="0.25"/>
    <row r="287" ht="12.75" customHeight="1" x14ac:dyDescent="0.25"/>
    <row r="288" ht="12.75" customHeight="1" x14ac:dyDescent="0.25"/>
    <row r="289" ht="12.75" customHeight="1" x14ac:dyDescent="0.25"/>
    <row r="290" ht="12.75" customHeight="1" x14ac:dyDescent="0.25"/>
    <row r="291" ht="12.75" customHeight="1" x14ac:dyDescent="0.25"/>
    <row r="292" ht="12.75" customHeight="1" x14ac:dyDescent="0.25"/>
    <row r="293" ht="12.75" customHeight="1" x14ac:dyDescent="0.25"/>
    <row r="294" ht="12.75" customHeight="1" x14ac:dyDescent="0.25"/>
    <row r="295" ht="12.75" customHeight="1" x14ac:dyDescent="0.25"/>
    <row r="296" ht="12.75" customHeight="1" x14ac:dyDescent="0.25"/>
    <row r="297" ht="12.75" customHeight="1" x14ac:dyDescent="0.25"/>
    <row r="298" ht="12.75" customHeight="1" x14ac:dyDescent="0.25"/>
    <row r="299" ht="12.75" customHeight="1" x14ac:dyDescent="0.25"/>
    <row r="300" ht="12.75" customHeight="1" x14ac:dyDescent="0.25"/>
    <row r="301" ht="12.75" customHeight="1" x14ac:dyDescent="0.25"/>
    <row r="302" ht="12.75" customHeight="1" x14ac:dyDescent="0.25"/>
    <row r="303" ht="12.75" customHeight="1" x14ac:dyDescent="0.25"/>
    <row r="304" ht="12.75" customHeight="1" x14ac:dyDescent="0.25"/>
    <row r="305" ht="12.75" customHeight="1" x14ac:dyDescent="0.25"/>
    <row r="306" ht="12.75" customHeight="1" x14ac:dyDescent="0.25"/>
    <row r="307" ht="12.75" customHeight="1" x14ac:dyDescent="0.25"/>
    <row r="308" ht="12.75" customHeight="1" x14ac:dyDescent="0.25"/>
    <row r="309" ht="12.75" customHeight="1" x14ac:dyDescent="0.25"/>
    <row r="310" ht="12.75" customHeight="1" x14ac:dyDescent="0.25"/>
    <row r="311" ht="12.75" customHeight="1" x14ac:dyDescent="0.25"/>
    <row r="312" ht="12.75" customHeight="1" x14ac:dyDescent="0.25"/>
    <row r="313" ht="12.75" customHeight="1" x14ac:dyDescent="0.25"/>
    <row r="314" ht="12.75" customHeight="1" x14ac:dyDescent="0.25"/>
    <row r="315" ht="12.75" customHeight="1" x14ac:dyDescent="0.25"/>
    <row r="316" ht="12.75" customHeight="1" x14ac:dyDescent="0.25"/>
    <row r="317" ht="12.75" customHeight="1" x14ac:dyDescent="0.25"/>
    <row r="318" ht="12.75" customHeight="1" x14ac:dyDescent="0.25"/>
    <row r="319" ht="12.75" customHeight="1" x14ac:dyDescent="0.25"/>
    <row r="320" ht="12.75" customHeight="1" x14ac:dyDescent="0.25"/>
    <row r="321" ht="12.75" customHeight="1" x14ac:dyDescent="0.25"/>
    <row r="322" ht="12.75" customHeight="1" x14ac:dyDescent="0.25"/>
    <row r="323" ht="12.75" customHeight="1" x14ac:dyDescent="0.25"/>
    <row r="324" ht="12.75" customHeight="1" x14ac:dyDescent="0.25"/>
    <row r="325" ht="12.75" customHeight="1" x14ac:dyDescent="0.25"/>
    <row r="326" ht="12.75" customHeight="1" x14ac:dyDescent="0.25"/>
    <row r="327" ht="12.75" customHeight="1" x14ac:dyDescent="0.25"/>
    <row r="328" ht="12.75" customHeight="1" x14ac:dyDescent="0.25"/>
    <row r="329" ht="12.75" customHeight="1" x14ac:dyDescent="0.25"/>
    <row r="330" ht="12.75" customHeight="1" x14ac:dyDescent="0.25"/>
    <row r="331" ht="12.75" customHeight="1" x14ac:dyDescent="0.25"/>
    <row r="332" ht="12.75" customHeight="1" x14ac:dyDescent="0.25"/>
    <row r="333" ht="12.75" customHeight="1" x14ac:dyDescent="0.25"/>
    <row r="334" ht="12.75" customHeight="1" x14ac:dyDescent="0.25"/>
    <row r="335" ht="12.75" customHeight="1" x14ac:dyDescent="0.25"/>
    <row r="336" ht="12.75" customHeight="1" x14ac:dyDescent="0.25"/>
    <row r="337" ht="12.75" customHeight="1" x14ac:dyDescent="0.25"/>
    <row r="338" ht="12.75" customHeight="1" x14ac:dyDescent="0.25"/>
    <row r="339" ht="12.75" customHeight="1" x14ac:dyDescent="0.25"/>
    <row r="340" ht="12.75" customHeight="1" x14ac:dyDescent="0.25"/>
    <row r="341" ht="12.75" customHeight="1" x14ac:dyDescent="0.25"/>
    <row r="342" ht="12.75" customHeight="1" x14ac:dyDescent="0.25"/>
    <row r="343" ht="12.75" customHeight="1" x14ac:dyDescent="0.25"/>
    <row r="344" ht="12.75" customHeight="1" x14ac:dyDescent="0.25"/>
    <row r="345" ht="12.75" customHeight="1" x14ac:dyDescent="0.25"/>
    <row r="346" ht="12.75" customHeight="1" x14ac:dyDescent="0.25"/>
    <row r="347" ht="12.75" customHeight="1" x14ac:dyDescent="0.25"/>
    <row r="348" ht="12.75" customHeight="1" x14ac:dyDescent="0.25"/>
    <row r="349" ht="12.75" customHeight="1" x14ac:dyDescent="0.25"/>
    <row r="350" ht="12.75" customHeight="1" x14ac:dyDescent="0.25"/>
    <row r="351" ht="12.75" customHeight="1" x14ac:dyDescent="0.25"/>
    <row r="352" ht="12.75" customHeight="1" x14ac:dyDescent="0.25"/>
    <row r="353" ht="12.75" customHeight="1" x14ac:dyDescent="0.25"/>
    <row r="354" ht="12.75" customHeight="1" x14ac:dyDescent="0.25"/>
    <row r="355" ht="12.75" customHeight="1" x14ac:dyDescent="0.25"/>
    <row r="356" ht="12.75" customHeight="1" x14ac:dyDescent="0.25"/>
    <row r="357" ht="12.75" customHeight="1" x14ac:dyDescent="0.25"/>
    <row r="358" ht="12.75" customHeight="1" x14ac:dyDescent="0.25"/>
    <row r="359" ht="12.75" customHeight="1" x14ac:dyDescent="0.25"/>
    <row r="360" ht="12.75" customHeight="1" x14ac:dyDescent="0.25"/>
    <row r="361" ht="12.75" customHeight="1" x14ac:dyDescent="0.25"/>
    <row r="362" ht="12.75" customHeight="1" x14ac:dyDescent="0.25"/>
    <row r="363" ht="12.75" customHeight="1" x14ac:dyDescent="0.25"/>
    <row r="364" ht="12.75" customHeight="1" x14ac:dyDescent="0.25"/>
    <row r="365" ht="12.75" customHeight="1" x14ac:dyDescent="0.25"/>
    <row r="366" ht="12.75" customHeight="1" x14ac:dyDescent="0.25"/>
    <row r="367" ht="12.75" customHeight="1" x14ac:dyDescent="0.25"/>
    <row r="368" ht="12.75" customHeight="1" x14ac:dyDescent="0.25"/>
    <row r="369" ht="12.75" customHeight="1" x14ac:dyDescent="0.25"/>
    <row r="370" ht="12.75" customHeight="1" x14ac:dyDescent="0.25"/>
    <row r="371" ht="12.75" customHeight="1" x14ac:dyDescent="0.25"/>
    <row r="372" ht="12.75" customHeight="1" x14ac:dyDescent="0.25"/>
    <row r="373" ht="12.75" customHeight="1" x14ac:dyDescent="0.25"/>
    <row r="374" ht="12.75" customHeight="1" x14ac:dyDescent="0.25"/>
    <row r="375" ht="12.75" customHeight="1" x14ac:dyDescent="0.25"/>
    <row r="376" ht="12.75" customHeight="1" x14ac:dyDescent="0.25"/>
    <row r="377" ht="12.75" customHeight="1" x14ac:dyDescent="0.25"/>
    <row r="378" ht="12.75" customHeight="1" x14ac:dyDescent="0.25"/>
    <row r="379" ht="12.75" customHeight="1" x14ac:dyDescent="0.25"/>
    <row r="380" ht="12.75" customHeight="1" x14ac:dyDescent="0.25"/>
    <row r="381" ht="12.75" customHeight="1" x14ac:dyDescent="0.25"/>
    <row r="382" ht="12.75" customHeight="1" x14ac:dyDescent="0.25"/>
    <row r="383" ht="12.75" customHeight="1" x14ac:dyDescent="0.25"/>
    <row r="384" ht="12.75" customHeight="1" x14ac:dyDescent="0.25"/>
    <row r="385" ht="12.75" customHeight="1" x14ac:dyDescent="0.25"/>
    <row r="386" ht="12.75" customHeight="1" x14ac:dyDescent="0.25"/>
    <row r="387" ht="12.75" customHeight="1" x14ac:dyDescent="0.25"/>
    <row r="388" ht="12.75" customHeight="1" x14ac:dyDescent="0.25"/>
    <row r="389" ht="12.75" customHeight="1" x14ac:dyDescent="0.25"/>
    <row r="390" ht="12.75" customHeight="1" x14ac:dyDescent="0.25"/>
    <row r="391" ht="12.75" customHeight="1" x14ac:dyDescent="0.25"/>
    <row r="392" ht="12.75" customHeight="1" x14ac:dyDescent="0.25"/>
    <row r="393" ht="12.75" customHeight="1" x14ac:dyDescent="0.25"/>
    <row r="394" ht="12.75" customHeight="1" x14ac:dyDescent="0.25"/>
    <row r="395" ht="12.75" customHeight="1" x14ac:dyDescent="0.25"/>
    <row r="396" ht="12.75" customHeight="1" x14ac:dyDescent="0.25"/>
    <row r="397" ht="12.75" customHeight="1" x14ac:dyDescent="0.25"/>
    <row r="398" ht="12.75" customHeight="1" x14ac:dyDescent="0.25"/>
    <row r="399" ht="12.75" customHeight="1" x14ac:dyDescent="0.25"/>
    <row r="400" ht="12.75" customHeight="1" x14ac:dyDescent="0.25"/>
    <row r="401" ht="12.75" customHeight="1" x14ac:dyDescent="0.25"/>
    <row r="402" ht="12.75" customHeight="1" x14ac:dyDescent="0.25"/>
    <row r="403" ht="12.75" customHeight="1" x14ac:dyDescent="0.25"/>
    <row r="404" ht="12.75" customHeight="1" x14ac:dyDescent="0.25"/>
    <row r="405" ht="12.75" customHeight="1" x14ac:dyDescent="0.25"/>
    <row r="406" ht="12.75" customHeight="1" x14ac:dyDescent="0.25"/>
    <row r="407" ht="12.75" customHeight="1" x14ac:dyDescent="0.25"/>
    <row r="408" ht="12.75" customHeight="1" x14ac:dyDescent="0.25"/>
    <row r="409" ht="12.75" customHeight="1" x14ac:dyDescent="0.25"/>
    <row r="410" ht="12.75" customHeight="1" x14ac:dyDescent="0.25"/>
    <row r="411" ht="12.75" customHeight="1" x14ac:dyDescent="0.25"/>
    <row r="412" ht="12.75" customHeight="1" x14ac:dyDescent="0.25"/>
    <row r="413" ht="12.75" customHeight="1" x14ac:dyDescent="0.25"/>
    <row r="414" ht="12.75" customHeight="1" x14ac:dyDescent="0.25"/>
    <row r="415" ht="12.75" customHeight="1" x14ac:dyDescent="0.25"/>
    <row r="416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  <row r="701" ht="12.75" customHeight="1" x14ac:dyDescent="0.25"/>
    <row r="702" ht="12.75" customHeight="1" x14ac:dyDescent="0.25"/>
    <row r="703" ht="12.75" customHeight="1" x14ac:dyDescent="0.25"/>
    <row r="704" ht="12.75" customHeight="1" x14ac:dyDescent="0.25"/>
    <row r="705" ht="12.75" customHeight="1" x14ac:dyDescent="0.25"/>
    <row r="706" ht="12.75" customHeight="1" x14ac:dyDescent="0.25"/>
    <row r="707" ht="12.75" customHeight="1" x14ac:dyDescent="0.25"/>
    <row r="708" ht="12.75" customHeight="1" x14ac:dyDescent="0.25"/>
    <row r="709" ht="12.75" customHeight="1" x14ac:dyDescent="0.25"/>
    <row r="710" ht="12.75" customHeight="1" x14ac:dyDescent="0.25"/>
    <row r="711" ht="12.75" customHeight="1" x14ac:dyDescent="0.25"/>
    <row r="712" ht="12.75" customHeight="1" x14ac:dyDescent="0.25"/>
    <row r="713" ht="12.75" customHeight="1" x14ac:dyDescent="0.25"/>
    <row r="714" ht="12.75" customHeight="1" x14ac:dyDescent="0.25"/>
    <row r="715" ht="12.75" customHeight="1" x14ac:dyDescent="0.25"/>
    <row r="716" ht="12.75" customHeight="1" x14ac:dyDescent="0.25"/>
    <row r="717" ht="12.75" customHeight="1" x14ac:dyDescent="0.25"/>
    <row r="718" ht="12.75" customHeight="1" x14ac:dyDescent="0.25"/>
    <row r="719" ht="12.75" customHeight="1" x14ac:dyDescent="0.25"/>
    <row r="720" ht="12.75" customHeight="1" x14ac:dyDescent="0.25"/>
    <row r="721" ht="12.75" customHeight="1" x14ac:dyDescent="0.25"/>
    <row r="722" ht="12.75" customHeight="1" x14ac:dyDescent="0.25"/>
    <row r="723" ht="12.75" customHeight="1" x14ac:dyDescent="0.25"/>
    <row r="724" ht="12.75" customHeight="1" x14ac:dyDescent="0.25"/>
    <row r="725" ht="12.75" customHeight="1" x14ac:dyDescent="0.25"/>
    <row r="726" ht="12.75" customHeight="1" x14ac:dyDescent="0.25"/>
    <row r="727" ht="12.75" customHeight="1" x14ac:dyDescent="0.25"/>
    <row r="728" ht="12.75" customHeight="1" x14ac:dyDescent="0.25"/>
    <row r="729" ht="12.75" customHeight="1" x14ac:dyDescent="0.25"/>
    <row r="730" ht="12.75" customHeight="1" x14ac:dyDescent="0.25"/>
    <row r="731" ht="12.75" customHeight="1" x14ac:dyDescent="0.25"/>
    <row r="732" ht="12.75" customHeight="1" x14ac:dyDescent="0.25"/>
    <row r="733" ht="12.75" customHeight="1" x14ac:dyDescent="0.25"/>
    <row r="734" ht="12.75" customHeight="1" x14ac:dyDescent="0.25"/>
    <row r="735" ht="12.75" customHeight="1" x14ac:dyDescent="0.25"/>
    <row r="736" ht="12.75" customHeight="1" x14ac:dyDescent="0.25"/>
    <row r="737" ht="12.75" customHeight="1" x14ac:dyDescent="0.25"/>
    <row r="738" ht="12.75" customHeight="1" x14ac:dyDescent="0.25"/>
    <row r="739" ht="12.75" customHeight="1" x14ac:dyDescent="0.25"/>
    <row r="740" ht="12.75" customHeight="1" x14ac:dyDescent="0.25"/>
    <row r="741" ht="12.75" customHeight="1" x14ac:dyDescent="0.25"/>
    <row r="742" ht="12.75" customHeight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  <row r="764" ht="12.75" customHeight="1" x14ac:dyDescent="0.25"/>
    <row r="765" ht="12.75" customHeight="1" x14ac:dyDescent="0.25"/>
    <row r="766" ht="12.75" customHeight="1" x14ac:dyDescent="0.25"/>
    <row r="767" ht="12.75" customHeight="1" x14ac:dyDescent="0.25"/>
    <row r="768" ht="12.75" customHeight="1" x14ac:dyDescent="0.25"/>
    <row r="769" ht="12.75" customHeight="1" x14ac:dyDescent="0.25"/>
    <row r="770" ht="12.75" customHeight="1" x14ac:dyDescent="0.25"/>
    <row r="771" ht="12.75" customHeight="1" x14ac:dyDescent="0.25"/>
    <row r="772" ht="12.75" customHeight="1" x14ac:dyDescent="0.25"/>
    <row r="773" ht="12.75" customHeight="1" x14ac:dyDescent="0.25"/>
    <row r="774" ht="12.75" customHeight="1" x14ac:dyDescent="0.25"/>
    <row r="775" ht="12.75" customHeight="1" x14ac:dyDescent="0.25"/>
    <row r="776" ht="12.75" customHeight="1" x14ac:dyDescent="0.25"/>
    <row r="777" ht="12.75" customHeight="1" x14ac:dyDescent="0.25"/>
    <row r="778" ht="12.75" customHeight="1" x14ac:dyDescent="0.25"/>
    <row r="779" ht="12.75" customHeight="1" x14ac:dyDescent="0.25"/>
    <row r="780" ht="12.75" customHeight="1" x14ac:dyDescent="0.25"/>
    <row r="781" ht="12.75" customHeight="1" x14ac:dyDescent="0.25"/>
    <row r="782" ht="12.75" customHeight="1" x14ac:dyDescent="0.25"/>
    <row r="783" ht="12.75" customHeight="1" x14ac:dyDescent="0.25"/>
    <row r="784" ht="12.75" customHeight="1" x14ac:dyDescent="0.25"/>
    <row r="785" ht="12.75" customHeight="1" x14ac:dyDescent="0.25"/>
    <row r="786" ht="12.75" customHeight="1" x14ac:dyDescent="0.25"/>
    <row r="787" ht="12.75" customHeight="1" x14ac:dyDescent="0.25"/>
    <row r="788" ht="12.75" customHeight="1" x14ac:dyDescent="0.25"/>
    <row r="789" ht="12.75" customHeight="1" x14ac:dyDescent="0.25"/>
    <row r="790" ht="12.75" customHeight="1" x14ac:dyDescent="0.25"/>
    <row r="791" ht="12.75" customHeight="1" x14ac:dyDescent="0.25"/>
    <row r="792" ht="12.75" customHeight="1" x14ac:dyDescent="0.25"/>
    <row r="793" ht="12.75" customHeight="1" x14ac:dyDescent="0.25"/>
    <row r="794" ht="12.75" customHeight="1" x14ac:dyDescent="0.25"/>
    <row r="795" ht="12.75" customHeight="1" x14ac:dyDescent="0.25"/>
    <row r="796" ht="12.75" customHeight="1" x14ac:dyDescent="0.25"/>
    <row r="797" ht="12.75" customHeight="1" x14ac:dyDescent="0.25"/>
    <row r="798" ht="12.75" customHeight="1" x14ac:dyDescent="0.25"/>
    <row r="799" ht="12.75" customHeight="1" x14ac:dyDescent="0.25"/>
    <row r="800" ht="12.75" customHeight="1" x14ac:dyDescent="0.25"/>
    <row r="801" ht="12.75" customHeight="1" x14ac:dyDescent="0.25"/>
    <row r="802" ht="12.75" customHeight="1" x14ac:dyDescent="0.25"/>
    <row r="803" ht="12.75" customHeight="1" x14ac:dyDescent="0.25"/>
    <row r="804" ht="12.75" customHeight="1" x14ac:dyDescent="0.25"/>
    <row r="805" ht="12.75" customHeight="1" x14ac:dyDescent="0.25"/>
    <row r="806" ht="12.75" customHeight="1" x14ac:dyDescent="0.25"/>
    <row r="807" ht="12.75" customHeight="1" x14ac:dyDescent="0.25"/>
    <row r="808" ht="12.75" customHeight="1" x14ac:dyDescent="0.25"/>
    <row r="809" ht="12.75" customHeight="1" x14ac:dyDescent="0.25"/>
    <row r="810" ht="12.75" customHeight="1" x14ac:dyDescent="0.25"/>
    <row r="811" ht="12.75" customHeight="1" x14ac:dyDescent="0.25"/>
    <row r="812" ht="12.75" customHeight="1" x14ac:dyDescent="0.25"/>
    <row r="813" ht="12.75" customHeight="1" x14ac:dyDescent="0.25"/>
    <row r="814" ht="12.75" customHeight="1" x14ac:dyDescent="0.25"/>
    <row r="815" ht="12.75" customHeight="1" x14ac:dyDescent="0.25"/>
    <row r="816" ht="12.75" customHeight="1" x14ac:dyDescent="0.25"/>
    <row r="817" ht="12.75" customHeight="1" x14ac:dyDescent="0.25"/>
    <row r="818" ht="12.75" customHeight="1" x14ac:dyDescent="0.25"/>
    <row r="819" ht="12.75" customHeight="1" x14ac:dyDescent="0.25"/>
    <row r="820" ht="12.75" customHeight="1" x14ac:dyDescent="0.25"/>
    <row r="821" ht="12.75" customHeight="1" x14ac:dyDescent="0.25"/>
    <row r="822" ht="12.75" customHeight="1" x14ac:dyDescent="0.25"/>
    <row r="823" ht="12.75" customHeight="1" x14ac:dyDescent="0.25"/>
    <row r="824" ht="12.75" customHeight="1" x14ac:dyDescent="0.25"/>
    <row r="825" ht="12.75" customHeight="1" x14ac:dyDescent="0.25"/>
    <row r="826" ht="12.75" customHeight="1" x14ac:dyDescent="0.25"/>
    <row r="827" ht="12.75" customHeight="1" x14ac:dyDescent="0.25"/>
    <row r="828" ht="12.75" customHeight="1" x14ac:dyDescent="0.25"/>
    <row r="829" ht="12.75" customHeight="1" x14ac:dyDescent="0.25"/>
    <row r="830" ht="12.75" customHeight="1" x14ac:dyDescent="0.25"/>
    <row r="831" ht="12.75" customHeight="1" x14ac:dyDescent="0.25"/>
    <row r="832" ht="12.75" customHeight="1" x14ac:dyDescent="0.25"/>
    <row r="833" ht="12.75" customHeight="1" x14ac:dyDescent="0.25"/>
    <row r="834" ht="12.75" customHeight="1" x14ac:dyDescent="0.25"/>
    <row r="835" ht="12.75" customHeight="1" x14ac:dyDescent="0.25"/>
    <row r="836" ht="12.75" customHeight="1" x14ac:dyDescent="0.25"/>
    <row r="837" ht="12.75" customHeight="1" x14ac:dyDescent="0.25"/>
    <row r="838" ht="12.75" customHeight="1" x14ac:dyDescent="0.25"/>
    <row r="839" ht="12.75" customHeight="1" x14ac:dyDescent="0.25"/>
    <row r="840" ht="12.75" customHeight="1" x14ac:dyDescent="0.25"/>
    <row r="841" ht="12.75" customHeight="1" x14ac:dyDescent="0.25"/>
    <row r="842" ht="12.75" customHeight="1" x14ac:dyDescent="0.25"/>
    <row r="843" ht="12.75" customHeight="1" x14ac:dyDescent="0.25"/>
    <row r="844" ht="12.75" customHeight="1" x14ac:dyDescent="0.25"/>
    <row r="845" ht="12.75" customHeight="1" x14ac:dyDescent="0.25"/>
    <row r="846" ht="12.75" customHeight="1" x14ac:dyDescent="0.25"/>
    <row r="847" ht="12.75" customHeight="1" x14ac:dyDescent="0.25"/>
    <row r="848" ht="12.75" customHeight="1" x14ac:dyDescent="0.25"/>
    <row r="849" ht="12.75" customHeight="1" x14ac:dyDescent="0.25"/>
    <row r="850" ht="12.75" customHeight="1" x14ac:dyDescent="0.25"/>
    <row r="851" ht="12.75" customHeight="1" x14ac:dyDescent="0.25"/>
    <row r="852" ht="12.75" customHeight="1" x14ac:dyDescent="0.25"/>
    <row r="853" ht="12.75" customHeight="1" x14ac:dyDescent="0.25"/>
    <row r="854" ht="12.75" customHeight="1" x14ac:dyDescent="0.25"/>
    <row r="855" ht="12.75" customHeight="1" x14ac:dyDescent="0.25"/>
    <row r="856" ht="12.75" customHeight="1" x14ac:dyDescent="0.25"/>
    <row r="857" ht="12.75" customHeight="1" x14ac:dyDescent="0.25"/>
    <row r="858" ht="12.75" customHeight="1" x14ac:dyDescent="0.25"/>
    <row r="859" ht="12.75" customHeight="1" x14ac:dyDescent="0.25"/>
    <row r="860" ht="12.75" customHeight="1" x14ac:dyDescent="0.25"/>
    <row r="861" ht="12.75" customHeight="1" x14ac:dyDescent="0.25"/>
    <row r="862" ht="12.75" customHeight="1" x14ac:dyDescent="0.25"/>
    <row r="863" ht="12.75" customHeight="1" x14ac:dyDescent="0.25"/>
    <row r="864" ht="12.75" customHeight="1" x14ac:dyDescent="0.25"/>
    <row r="865" ht="12.75" customHeight="1" x14ac:dyDescent="0.25"/>
    <row r="866" ht="12.75" customHeight="1" x14ac:dyDescent="0.25"/>
    <row r="867" ht="12.75" customHeight="1" x14ac:dyDescent="0.25"/>
    <row r="868" ht="12.75" customHeight="1" x14ac:dyDescent="0.25"/>
    <row r="869" ht="12.75" customHeight="1" x14ac:dyDescent="0.25"/>
    <row r="870" ht="12.75" customHeight="1" x14ac:dyDescent="0.25"/>
    <row r="871" ht="12.75" customHeight="1" x14ac:dyDescent="0.25"/>
    <row r="872" ht="12.75" customHeight="1" x14ac:dyDescent="0.25"/>
    <row r="873" ht="12.75" customHeight="1" x14ac:dyDescent="0.25"/>
    <row r="874" ht="12.75" customHeight="1" x14ac:dyDescent="0.25"/>
    <row r="875" ht="12.75" customHeight="1" x14ac:dyDescent="0.25"/>
    <row r="876" ht="12.75" customHeight="1" x14ac:dyDescent="0.25"/>
    <row r="877" ht="12.75" customHeight="1" x14ac:dyDescent="0.25"/>
    <row r="878" ht="12.75" customHeight="1" x14ac:dyDescent="0.25"/>
    <row r="879" ht="12.75" customHeight="1" x14ac:dyDescent="0.25"/>
    <row r="880" ht="12.75" customHeight="1" x14ac:dyDescent="0.25"/>
    <row r="881" ht="12.75" customHeight="1" x14ac:dyDescent="0.25"/>
    <row r="882" ht="12.75" customHeight="1" x14ac:dyDescent="0.25"/>
    <row r="883" ht="12.75" customHeight="1" x14ac:dyDescent="0.25"/>
    <row r="884" ht="12.75" customHeight="1" x14ac:dyDescent="0.25"/>
    <row r="885" ht="12.75" customHeight="1" x14ac:dyDescent="0.25"/>
    <row r="886" ht="12.75" customHeight="1" x14ac:dyDescent="0.25"/>
    <row r="887" ht="12.75" customHeight="1" x14ac:dyDescent="0.25"/>
    <row r="888" ht="12.75" customHeight="1" x14ac:dyDescent="0.25"/>
    <row r="889" ht="12.75" customHeight="1" x14ac:dyDescent="0.25"/>
    <row r="890" ht="12.75" customHeight="1" x14ac:dyDescent="0.25"/>
    <row r="891" ht="12.75" customHeight="1" x14ac:dyDescent="0.25"/>
    <row r="892" ht="12.75" customHeight="1" x14ac:dyDescent="0.25"/>
    <row r="893" ht="12.75" customHeight="1" x14ac:dyDescent="0.25"/>
    <row r="894" ht="12.75" customHeight="1" x14ac:dyDescent="0.25"/>
    <row r="895" ht="12.75" customHeight="1" x14ac:dyDescent="0.25"/>
    <row r="896" ht="12.75" customHeight="1" x14ac:dyDescent="0.25"/>
    <row r="897" ht="12.75" customHeight="1" x14ac:dyDescent="0.25"/>
    <row r="898" ht="12.75" customHeight="1" x14ac:dyDescent="0.25"/>
    <row r="899" ht="12.75" customHeight="1" x14ac:dyDescent="0.25"/>
    <row r="900" ht="12.75" customHeight="1" x14ac:dyDescent="0.25"/>
    <row r="901" ht="12.75" customHeight="1" x14ac:dyDescent="0.25"/>
    <row r="902" ht="12.75" customHeight="1" x14ac:dyDescent="0.25"/>
    <row r="903" ht="12.75" customHeight="1" x14ac:dyDescent="0.25"/>
    <row r="904" ht="12.75" customHeight="1" x14ac:dyDescent="0.25"/>
    <row r="905" ht="12.75" customHeight="1" x14ac:dyDescent="0.25"/>
    <row r="906" ht="12.75" customHeight="1" x14ac:dyDescent="0.25"/>
    <row r="907" ht="12.75" customHeight="1" x14ac:dyDescent="0.25"/>
    <row r="908" ht="12.75" customHeight="1" x14ac:dyDescent="0.25"/>
    <row r="909" ht="12.75" customHeight="1" x14ac:dyDescent="0.25"/>
    <row r="910" ht="12.75" customHeight="1" x14ac:dyDescent="0.25"/>
    <row r="911" ht="12.75" customHeight="1" x14ac:dyDescent="0.25"/>
    <row r="912" ht="12.75" customHeight="1" x14ac:dyDescent="0.25"/>
    <row r="913" ht="12.75" customHeight="1" x14ac:dyDescent="0.25"/>
    <row r="914" ht="12.75" customHeight="1" x14ac:dyDescent="0.25"/>
    <row r="915" ht="12.75" customHeight="1" x14ac:dyDescent="0.25"/>
    <row r="916" ht="12.75" customHeight="1" x14ac:dyDescent="0.25"/>
    <row r="917" ht="12.75" customHeight="1" x14ac:dyDescent="0.25"/>
    <row r="918" ht="12.75" customHeight="1" x14ac:dyDescent="0.25"/>
    <row r="919" ht="12.75" customHeight="1" x14ac:dyDescent="0.25"/>
    <row r="920" ht="12.75" customHeight="1" x14ac:dyDescent="0.25"/>
    <row r="921" ht="12.75" customHeight="1" x14ac:dyDescent="0.25"/>
    <row r="922" ht="12.75" customHeight="1" x14ac:dyDescent="0.25"/>
    <row r="923" ht="12.75" customHeight="1" x14ac:dyDescent="0.25"/>
    <row r="924" ht="12.75" customHeight="1" x14ac:dyDescent="0.25"/>
    <row r="925" ht="12.75" customHeight="1" x14ac:dyDescent="0.25"/>
    <row r="926" ht="12.75" customHeight="1" x14ac:dyDescent="0.25"/>
    <row r="927" ht="12.75" customHeight="1" x14ac:dyDescent="0.25"/>
    <row r="928" ht="12.75" customHeight="1" x14ac:dyDescent="0.25"/>
    <row r="929" ht="12.75" customHeight="1" x14ac:dyDescent="0.25"/>
    <row r="930" ht="12.75" customHeight="1" x14ac:dyDescent="0.25"/>
    <row r="931" ht="12.75" customHeight="1" x14ac:dyDescent="0.25"/>
    <row r="932" ht="12.75" customHeight="1" x14ac:dyDescent="0.25"/>
    <row r="933" ht="12.75" customHeight="1" x14ac:dyDescent="0.25"/>
    <row r="934" ht="12.75" customHeight="1" x14ac:dyDescent="0.25"/>
    <row r="935" ht="12.75" customHeight="1" x14ac:dyDescent="0.25"/>
    <row r="936" ht="12.75" customHeight="1" x14ac:dyDescent="0.25"/>
    <row r="937" ht="12.75" customHeight="1" x14ac:dyDescent="0.25"/>
    <row r="938" ht="12.75" customHeight="1" x14ac:dyDescent="0.25"/>
    <row r="939" ht="12.75" customHeight="1" x14ac:dyDescent="0.25"/>
    <row r="940" ht="12.75" customHeight="1" x14ac:dyDescent="0.25"/>
    <row r="941" ht="12.75" customHeight="1" x14ac:dyDescent="0.25"/>
    <row r="942" ht="12.75" customHeight="1" x14ac:dyDescent="0.25"/>
    <row r="943" ht="12.75" customHeight="1" x14ac:dyDescent="0.25"/>
    <row r="944" ht="12.75" customHeight="1" x14ac:dyDescent="0.25"/>
    <row r="945" ht="12.75" customHeight="1" x14ac:dyDescent="0.25"/>
    <row r="946" ht="12.75" customHeight="1" x14ac:dyDescent="0.25"/>
    <row r="947" ht="12.75" customHeight="1" x14ac:dyDescent="0.25"/>
    <row r="948" ht="12.75" customHeight="1" x14ac:dyDescent="0.25"/>
    <row r="949" ht="12.75" customHeight="1" x14ac:dyDescent="0.25"/>
    <row r="950" ht="12.75" customHeight="1" x14ac:dyDescent="0.25"/>
    <row r="951" ht="12.75" customHeight="1" x14ac:dyDescent="0.25"/>
    <row r="952" ht="12.75" customHeight="1" x14ac:dyDescent="0.25"/>
    <row r="953" ht="12.75" customHeight="1" x14ac:dyDescent="0.25"/>
    <row r="954" ht="12.75" customHeight="1" x14ac:dyDescent="0.25"/>
    <row r="955" ht="12.75" customHeight="1" x14ac:dyDescent="0.25"/>
    <row r="956" ht="12.75" customHeight="1" x14ac:dyDescent="0.25"/>
    <row r="957" ht="12.75" customHeight="1" x14ac:dyDescent="0.25"/>
    <row r="958" ht="12.75" customHeight="1" x14ac:dyDescent="0.25"/>
    <row r="959" ht="12.75" customHeight="1" x14ac:dyDescent="0.25"/>
    <row r="960" ht="12.75" customHeight="1" x14ac:dyDescent="0.25"/>
    <row r="961" ht="12.75" customHeight="1" x14ac:dyDescent="0.25"/>
    <row r="962" ht="12.75" customHeight="1" x14ac:dyDescent="0.25"/>
    <row r="963" ht="12.75" customHeight="1" x14ac:dyDescent="0.25"/>
    <row r="964" ht="12.75" customHeight="1" x14ac:dyDescent="0.25"/>
    <row r="965" ht="12.75" customHeight="1" x14ac:dyDescent="0.25"/>
    <row r="966" ht="12.75" customHeight="1" x14ac:dyDescent="0.25"/>
    <row r="967" ht="12.75" customHeight="1" x14ac:dyDescent="0.25"/>
    <row r="968" ht="12.75" customHeight="1" x14ac:dyDescent="0.25"/>
    <row r="969" ht="12.75" customHeight="1" x14ac:dyDescent="0.25"/>
    <row r="970" ht="12.75" customHeight="1" x14ac:dyDescent="0.25"/>
    <row r="971" ht="12.75" customHeight="1" x14ac:dyDescent="0.25"/>
    <row r="972" ht="12.75" customHeight="1" x14ac:dyDescent="0.25"/>
    <row r="973" ht="12.75" customHeight="1" x14ac:dyDescent="0.25"/>
    <row r="974" ht="12.75" customHeight="1" x14ac:dyDescent="0.25"/>
    <row r="975" ht="12.75" customHeight="1" x14ac:dyDescent="0.25"/>
    <row r="976" ht="12.75" customHeight="1" x14ac:dyDescent="0.25"/>
    <row r="977" ht="12.75" customHeight="1" x14ac:dyDescent="0.25"/>
    <row r="978" ht="12.75" customHeight="1" x14ac:dyDescent="0.25"/>
    <row r="979" ht="12.75" customHeight="1" x14ac:dyDescent="0.25"/>
    <row r="980" ht="12.75" customHeight="1" x14ac:dyDescent="0.25"/>
    <row r="981" ht="12.75" customHeight="1" x14ac:dyDescent="0.25"/>
    <row r="982" ht="12.75" customHeight="1" x14ac:dyDescent="0.25"/>
    <row r="983" ht="12.75" customHeight="1" x14ac:dyDescent="0.25"/>
    <row r="984" ht="12.75" customHeight="1" x14ac:dyDescent="0.25"/>
    <row r="985" ht="12.75" customHeight="1" x14ac:dyDescent="0.25"/>
    <row r="986" ht="12.75" customHeight="1" x14ac:dyDescent="0.25"/>
    <row r="987" ht="12.75" customHeight="1" x14ac:dyDescent="0.25"/>
    <row r="988" ht="12.75" customHeight="1" x14ac:dyDescent="0.25"/>
    <row r="989" ht="12.75" customHeight="1" x14ac:dyDescent="0.25"/>
    <row r="990" ht="12.75" customHeight="1" x14ac:dyDescent="0.25"/>
    <row r="991" ht="12.75" customHeight="1" x14ac:dyDescent="0.25"/>
    <row r="992" ht="12.75" customHeight="1" x14ac:dyDescent="0.25"/>
    <row r="993" ht="12.75" customHeight="1" x14ac:dyDescent="0.25"/>
    <row r="994" ht="12.75" customHeight="1" x14ac:dyDescent="0.25"/>
    <row r="995" ht="12.75" customHeight="1" x14ac:dyDescent="0.25"/>
    <row r="996" ht="12.75" customHeight="1" x14ac:dyDescent="0.25"/>
    <row r="997" ht="12.75" customHeight="1" x14ac:dyDescent="0.25"/>
    <row r="998" ht="12.75" customHeight="1" x14ac:dyDescent="0.25"/>
    <row r="999" ht="12.75" customHeight="1" x14ac:dyDescent="0.25"/>
    <row r="1000" ht="12.75" customHeight="1" x14ac:dyDescent="0.25"/>
  </sheetData>
  <customSheetViews>
    <customSheetView guid="{BE76FD70-CA4C-4303-ADB2-BCDE1C445427}" showGridLines="0" state="hidden">
      <pageMargins left="0.7" right="0.7" top="0.75" bottom="0.75" header="0.3" footer="0.3"/>
      <pageSetup paperSize="9" orientation="portrait" r:id="rId1"/>
    </customSheetView>
    <customSheetView guid="{B8CD8764-8103-4BA7-A294-F5FED5EA74ED}" showGridLines="0" state="hidden">
      <pageMargins left="0.7" right="0.7" top="0.75" bottom="0.75" header="0.3" footer="0.3"/>
    </customSheetView>
    <customSheetView guid="{CF50DB9B-0F8D-41A5-9576-F9345942CE97}" showGridLines="0" state="hidden">
      <pageMargins left="0.7" right="0.7" top="0.75" bottom="0.75" header="0.3" footer="0.3"/>
    </customSheetView>
    <customSheetView guid="{845F3A43-EF96-4057-9777-D2F2301CC149}" showPageBreaks="1" showGridLines="0" state="hidden"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21"/>
  <dimension ref="B1:D1000"/>
  <sheetViews>
    <sheetView workbookViewId="0"/>
  </sheetViews>
  <sheetFormatPr baseColWidth="10" defaultColWidth="17.26953125" defaultRowHeight="15" customHeight="1" x14ac:dyDescent="0.25"/>
  <cols>
    <col min="1" max="1" width="10" customWidth="1"/>
    <col min="2" max="2" width="61.26953125" customWidth="1"/>
    <col min="3" max="3" width="29.7265625" bestFit="1" customWidth="1"/>
    <col min="4" max="4" width="14.7265625" bestFit="1" customWidth="1"/>
    <col min="5" max="26" width="10" customWidth="1"/>
  </cols>
  <sheetData>
    <row r="1" spans="2:4" ht="12.75" customHeight="1" x14ac:dyDescent="0.25">
      <c r="B1" s="71"/>
      <c r="C1" s="71"/>
      <c r="D1" s="71"/>
    </row>
    <row r="2" spans="2:4" ht="12.75" customHeight="1" x14ac:dyDescent="0.3">
      <c r="B2" s="65" t="s">
        <v>268</v>
      </c>
      <c r="C2" s="65" t="s">
        <v>269</v>
      </c>
      <c r="D2" s="67">
        <v>42806</v>
      </c>
    </row>
    <row r="3" spans="2:4" ht="12.5" x14ac:dyDescent="0.25">
      <c r="B3" s="64" t="s">
        <v>306</v>
      </c>
      <c r="C3" s="71" t="s">
        <v>307</v>
      </c>
      <c r="D3" s="71"/>
    </row>
    <row r="4" spans="2:4" ht="12.5" x14ac:dyDescent="0.25">
      <c r="B4" s="66" t="s">
        <v>308</v>
      </c>
      <c r="C4" s="71"/>
      <c r="D4" s="68" t="s">
        <v>309</v>
      </c>
    </row>
    <row r="5" spans="2:4" ht="25" x14ac:dyDescent="0.25">
      <c r="B5" s="64" t="s">
        <v>310</v>
      </c>
      <c r="C5" s="71"/>
      <c r="D5" s="71"/>
    </row>
    <row r="6" spans="2:4" ht="12.5" x14ac:dyDescent="0.25">
      <c r="B6" s="64" t="s">
        <v>311</v>
      </c>
      <c r="C6" s="71" t="s">
        <v>312</v>
      </c>
      <c r="D6" s="71"/>
    </row>
    <row r="7" spans="2:4" ht="12.5" x14ac:dyDescent="0.25">
      <c r="B7" s="64" t="s">
        <v>313</v>
      </c>
      <c r="C7" s="71" t="s">
        <v>314</v>
      </c>
      <c r="D7" s="71"/>
    </row>
    <row r="8" spans="2:4" ht="12.5" x14ac:dyDescent="0.25">
      <c r="B8" s="64" t="s">
        <v>315</v>
      </c>
      <c r="C8" s="71"/>
      <c r="D8" s="71"/>
    </row>
    <row r="9" spans="2:4" ht="12.75" customHeight="1" x14ac:dyDescent="0.25">
      <c r="B9" s="64" t="s">
        <v>316</v>
      </c>
      <c r="C9" s="71"/>
      <c r="D9" s="71"/>
    </row>
    <row r="10" spans="2:4" ht="12.75" customHeight="1" x14ac:dyDescent="0.25">
      <c r="B10" s="71"/>
      <c r="C10" s="71"/>
      <c r="D10" s="71"/>
    </row>
    <row r="11" spans="2:4" ht="12.75" customHeight="1" x14ac:dyDescent="0.25">
      <c r="B11" s="71"/>
      <c r="C11" s="71"/>
      <c r="D11" s="71"/>
    </row>
    <row r="12" spans="2:4" ht="12.75" customHeight="1" x14ac:dyDescent="0.25">
      <c r="B12" s="71"/>
      <c r="C12" s="71"/>
      <c r="D12" s="71"/>
    </row>
    <row r="13" spans="2:4" ht="12.75" customHeight="1" x14ac:dyDescent="0.25">
      <c r="B13" s="71"/>
      <c r="C13" s="71"/>
      <c r="D13" s="71"/>
    </row>
    <row r="14" spans="2:4" ht="12.75" customHeight="1" x14ac:dyDescent="0.25">
      <c r="B14" s="71"/>
      <c r="C14" s="71"/>
      <c r="D14" s="71"/>
    </row>
    <row r="15" spans="2:4" ht="12.75" customHeight="1" x14ac:dyDescent="0.25">
      <c r="B15" s="71"/>
      <c r="C15" s="71"/>
      <c r="D15" s="71"/>
    </row>
    <row r="16" spans="2:4" ht="12.75" customHeight="1" x14ac:dyDescent="0.25">
      <c r="B16" s="71"/>
      <c r="C16" s="71"/>
      <c r="D16" s="71"/>
    </row>
    <row r="17" ht="12.75" customHeight="1" x14ac:dyDescent="0.25"/>
    <row r="18" ht="12.75" customHeight="1" x14ac:dyDescent="0.25"/>
    <row r="19" ht="12.75" customHeight="1" x14ac:dyDescent="0.25"/>
    <row r="20" ht="12.75" customHeight="1" x14ac:dyDescent="0.25"/>
    <row r="21" ht="12.75" customHeight="1" x14ac:dyDescent="0.25"/>
    <row r="22" ht="12.75" customHeight="1" x14ac:dyDescent="0.25"/>
    <row r="23" ht="12.75" customHeight="1" x14ac:dyDescent="0.25"/>
    <row r="24" ht="12.75" customHeight="1" x14ac:dyDescent="0.25"/>
    <row r="25" ht="12.75" customHeight="1" x14ac:dyDescent="0.25"/>
    <row r="26" ht="12.75" customHeight="1" x14ac:dyDescent="0.25"/>
    <row r="27" ht="12.75" customHeight="1" x14ac:dyDescent="0.25"/>
    <row r="28" ht="12.75" customHeight="1" x14ac:dyDescent="0.25"/>
    <row r="29" ht="12.75" customHeight="1" x14ac:dyDescent="0.25"/>
    <row r="30" ht="12.75" customHeight="1" x14ac:dyDescent="0.25"/>
    <row r="31" ht="12.75" customHeight="1" x14ac:dyDescent="0.25"/>
    <row r="32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2.75" customHeight="1" x14ac:dyDescent="0.25"/>
    <row r="39" ht="12.75" customHeight="1" x14ac:dyDescent="0.25"/>
    <row r="40" ht="12.75" customHeight="1" x14ac:dyDescent="0.25"/>
    <row r="41" ht="12.75" customHeight="1" x14ac:dyDescent="0.25"/>
    <row r="42" ht="12.75" customHeight="1" x14ac:dyDescent="0.25"/>
    <row r="43" ht="12.75" customHeight="1" x14ac:dyDescent="0.25"/>
    <row r="44" ht="12.75" customHeight="1" x14ac:dyDescent="0.25"/>
    <row r="45" ht="12.75" customHeight="1" x14ac:dyDescent="0.25"/>
    <row r="46" ht="12.75" customHeight="1" x14ac:dyDescent="0.25"/>
    <row r="47" ht="12.75" customHeight="1" x14ac:dyDescent="0.25"/>
    <row r="48" ht="12.75" customHeight="1" x14ac:dyDescent="0.25"/>
    <row r="49" ht="12.75" customHeight="1" x14ac:dyDescent="0.25"/>
    <row r="50" ht="12.75" customHeight="1" x14ac:dyDescent="0.25"/>
    <row r="51" ht="12.75" customHeight="1" x14ac:dyDescent="0.25"/>
    <row r="52" ht="12.75" customHeight="1" x14ac:dyDescent="0.25"/>
    <row r="53" ht="12.75" customHeight="1" x14ac:dyDescent="0.25"/>
    <row r="54" ht="12.75" customHeight="1" x14ac:dyDescent="0.25"/>
    <row r="55" ht="12.75" customHeight="1" x14ac:dyDescent="0.25"/>
    <row r="56" ht="12.75" customHeight="1" x14ac:dyDescent="0.25"/>
    <row r="57" ht="12.75" customHeight="1" x14ac:dyDescent="0.25"/>
    <row r="58" ht="12.75" customHeight="1" x14ac:dyDescent="0.25"/>
    <row r="59" ht="12.75" customHeight="1" x14ac:dyDescent="0.25"/>
    <row r="60" ht="12.75" customHeight="1" x14ac:dyDescent="0.25"/>
    <row r="61" ht="12.75" customHeight="1" x14ac:dyDescent="0.25"/>
    <row r="62" ht="12.75" customHeight="1" x14ac:dyDescent="0.25"/>
    <row r="63" ht="12.75" customHeight="1" x14ac:dyDescent="0.25"/>
    <row r="64" ht="12.75" customHeight="1" x14ac:dyDescent="0.25"/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  <row r="69" ht="12.75" customHeight="1" x14ac:dyDescent="0.25"/>
    <row r="70" ht="12.75" customHeight="1" x14ac:dyDescent="0.25"/>
    <row r="71" ht="12.75" customHeight="1" x14ac:dyDescent="0.25"/>
    <row r="72" ht="12.75" customHeight="1" x14ac:dyDescent="0.25"/>
    <row r="73" ht="12.75" customHeight="1" x14ac:dyDescent="0.25"/>
    <row r="74" ht="12.75" customHeight="1" x14ac:dyDescent="0.25"/>
    <row r="75" ht="12.75" customHeight="1" x14ac:dyDescent="0.25"/>
    <row r="76" ht="12.75" customHeight="1" x14ac:dyDescent="0.25"/>
    <row r="77" ht="12.75" customHeight="1" x14ac:dyDescent="0.25"/>
    <row r="78" ht="12.75" customHeight="1" x14ac:dyDescent="0.25"/>
    <row r="79" ht="12.75" customHeight="1" x14ac:dyDescent="0.25"/>
    <row r="80" ht="12.75" customHeight="1" x14ac:dyDescent="0.25"/>
    <row r="81" ht="12.75" customHeight="1" x14ac:dyDescent="0.25"/>
    <row r="82" ht="12.75" customHeight="1" x14ac:dyDescent="0.25"/>
    <row r="83" ht="12.75" customHeight="1" x14ac:dyDescent="0.25"/>
    <row r="84" ht="12.75" customHeight="1" x14ac:dyDescent="0.25"/>
    <row r="85" ht="12.75" customHeight="1" x14ac:dyDescent="0.25"/>
    <row r="86" ht="12.75" customHeight="1" x14ac:dyDescent="0.25"/>
    <row r="87" ht="12.75" customHeight="1" x14ac:dyDescent="0.25"/>
    <row r="88" ht="12.75" customHeight="1" x14ac:dyDescent="0.25"/>
    <row r="89" ht="12.75" customHeight="1" x14ac:dyDescent="0.25"/>
    <row r="90" ht="12.75" customHeight="1" x14ac:dyDescent="0.25"/>
    <row r="91" ht="12.75" customHeight="1" x14ac:dyDescent="0.25"/>
    <row r="92" ht="12.75" customHeight="1" x14ac:dyDescent="0.25"/>
    <row r="93" ht="12.75" customHeight="1" x14ac:dyDescent="0.25"/>
    <row r="94" ht="12.75" customHeight="1" x14ac:dyDescent="0.25"/>
    <row r="95" ht="12.75" customHeight="1" x14ac:dyDescent="0.25"/>
    <row r="96" ht="12.75" customHeight="1" x14ac:dyDescent="0.25"/>
    <row r="97" ht="12.75" customHeight="1" x14ac:dyDescent="0.25"/>
    <row r="98" ht="12.75" customHeight="1" x14ac:dyDescent="0.25"/>
    <row r="99" ht="12.75" customHeight="1" x14ac:dyDescent="0.25"/>
    <row r="100" ht="12.75" customHeight="1" x14ac:dyDescent="0.25"/>
    <row r="101" ht="12.75" customHeight="1" x14ac:dyDescent="0.25"/>
    <row r="102" ht="12.75" customHeight="1" x14ac:dyDescent="0.25"/>
    <row r="103" ht="12.75" customHeight="1" x14ac:dyDescent="0.25"/>
    <row r="104" ht="12.75" customHeight="1" x14ac:dyDescent="0.25"/>
    <row r="105" ht="12.75" customHeight="1" x14ac:dyDescent="0.25"/>
    <row r="106" ht="12.75" customHeight="1" x14ac:dyDescent="0.25"/>
    <row r="107" ht="12.75" customHeight="1" x14ac:dyDescent="0.25"/>
    <row r="108" ht="12.75" customHeight="1" x14ac:dyDescent="0.25"/>
    <row r="109" ht="12.75" customHeight="1" x14ac:dyDescent="0.25"/>
    <row r="110" ht="12.75" customHeight="1" x14ac:dyDescent="0.25"/>
    <row r="111" ht="12.75" customHeight="1" x14ac:dyDescent="0.25"/>
    <row r="112" ht="12.75" customHeight="1" x14ac:dyDescent="0.25"/>
    <row r="113" ht="12.75" customHeight="1" x14ac:dyDescent="0.25"/>
    <row r="114" ht="12.75" customHeight="1" x14ac:dyDescent="0.25"/>
    <row r="115" ht="12.75" customHeight="1" x14ac:dyDescent="0.25"/>
    <row r="116" ht="12.75" customHeight="1" x14ac:dyDescent="0.25"/>
    <row r="117" ht="12.75" customHeight="1" x14ac:dyDescent="0.25"/>
    <row r="118" ht="12.75" customHeight="1" x14ac:dyDescent="0.25"/>
    <row r="119" ht="12.75" customHeight="1" x14ac:dyDescent="0.25"/>
    <row r="120" ht="12.75" customHeight="1" x14ac:dyDescent="0.25"/>
    <row r="121" ht="12.75" customHeight="1" x14ac:dyDescent="0.25"/>
    <row r="122" ht="12.75" customHeight="1" x14ac:dyDescent="0.25"/>
    <row r="123" ht="12.75" customHeight="1" x14ac:dyDescent="0.25"/>
    <row r="124" ht="12.75" customHeight="1" x14ac:dyDescent="0.25"/>
    <row r="125" ht="12.75" customHeight="1" x14ac:dyDescent="0.25"/>
    <row r="126" ht="12.75" customHeight="1" x14ac:dyDescent="0.25"/>
    <row r="127" ht="12.75" customHeight="1" x14ac:dyDescent="0.25"/>
    <row r="128" ht="12.75" customHeight="1" x14ac:dyDescent="0.25"/>
    <row r="129" ht="12.75" customHeight="1" x14ac:dyDescent="0.25"/>
    <row r="130" ht="12.75" customHeight="1" x14ac:dyDescent="0.25"/>
    <row r="131" ht="12.75" customHeight="1" x14ac:dyDescent="0.25"/>
    <row r="132" ht="12.75" customHeight="1" x14ac:dyDescent="0.25"/>
    <row r="133" ht="12.75" customHeight="1" x14ac:dyDescent="0.25"/>
    <row r="134" ht="12.75" customHeight="1" x14ac:dyDescent="0.25"/>
    <row r="135" ht="12.75" customHeight="1" x14ac:dyDescent="0.25"/>
    <row r="136" ht="12.75" customHeight="1" x14ac:dyDescent="0.25"/>
    <row r="137" ht="12.75" customHeight="1" x14ac:dyDescent="0.25"/>
    <row r="138" ht="12.75" customHeight="1" x14ac:dyDescent="0.25"/>
    <row r="139" ht="12.75" customHeight="1" x14ac:dyDescent="0.25"/>
    <row r="140" ht="12.75" customHeight="1" x14ac:dyDescent="0.25"/>
    <row r="141" ht="12.75" customHeight="1" x14ac:dyDescent="0.25"/>
    <row r="142" ht="12.75" customHeight="1" x14ac:dyDescent="0.25"/>
    <row r="143" ht="12.75" customHeight="1" x14ac:dyDescent="0.25"/>
    <row r="144" ht="12.75" customHeight="1" x14ac:dyDescent="0.25"/>
    <row r="145" ht="12.75" customHeight="1" x14ac:dyDescent="0.25"/>
    <row r="146" ht="12.75" customHeight="1" x14ac:dyDescent="0.25"/>
    <row r="147" ht="12.75" customHeight="1" x14ac:dyDescent="0.25"/>
    <row r="148" ht="12.75" customHeight="1" x14ac:dyDescent="0.25"/>
    <row r="149" ht="12.75" customHeight="1" x14ac:dyDescent="0.25"/>
    <row r="150" ht="12.75" customHeight="1" x14ac:dyDescent="0.25"/>
    <row r="151" ht="12.75" customHeight="1" x14ac:dyDescent="0.25"/>
    <row r="152" ht="12.75" customHeight="1" x14ac:dyDescent="0.25"/>
    <row r="153" ht="12.75" customHeight="1" x14ac:dyDescent="0.25"/>
    <row r="154" ht="12.75" customHeight="1" x14ac:dyDescent="0.25"/>
    <row r="155" ht="12.75" customHeight="1" x14ac:dyDescent="0.25"/>
    <row r="156" ht="12.75" customHeight="1" x14ac:dyDescent="0.25"/>
    <row r="157" ht="12.75" customHeight="1" x14ac:dyDescent="0.25"/>
    <row r="158" ht="12.75" customHeight="1" x14ac:dyDescent="0.25"/>
    <row r="159" ht="12.75" customHeight="1" x14ac:dyDescent="0.25"/>
    <row r="160" ht="12.75" customHeight="1" x14ac:dyDescent="0.25"/>
    <row r="161" ht="12.75" customHeight="1" x14ac:dyDescent="0.25"/>
    <row r="162" ht="12.75" customHeight="1" x14ac:dyDescent="0.25"/>
    <row r="163" ht="12.75" customHeight="1" x14ac:dyDescent="0.25"/>
    <row r="164" ht="12.75" customHeight="1" x14ac:dyDescent="0.25"/>
    <row r="165" ht="12.75" customHeight="1" x14ac:dyDescent="0.25"/>
    <row r="166" ht="12.75" customHeight="1" x14ac:dyDescent="0.25"/>
    <row r="167" ht="12.75" customHeight="1" x14ac:dyDescent="0.25"/>
    <row r="168" ht="12.75" customHeight="1" x14ac:dyDescent="0.25"/>
    <row r="169" ht="12.75" customHeight="1" x14ac:dyDescent="0.25"/>
    <row r="170" ht="12.75" customHeight="1" x14ac:dyDescent="0.25"/>
    <row r="171" ht="12.75" customHeight="1" x14ac:dyDescent="0.25"/>
    <row r="172" ht="12.75" customHeight="1" x14ac:dyDescent="0.25"/>
    <row r="173" ht="12.75" customHeight="1" x14ac:dyDescent="0.25"/>
    <row r="174" ht="12.75" customHeight="1" x14ac:dyDescent="0.25"/>
    <row r="175" ht="12.75" customHeight="1" x14ac:dyDescent="0.25"/>
    <row r="176" ht="12.75" customHeight="1" x14ac:dyDescent="0.25"/>
    <row r="177" ht="12.75" customHeight="1" x14ac:dyDescent="0.25"/>
    <row r="178" ht="12.75" customHeight="1" x14ac:dyDescent="0.25"/>
    <row r="179" ht="12.75" customHeight="1" x14ac:dyDescent="0.25"/>
    <row r="180" ht="12.75" customHeight="1" x14ac:dyDescent="0.25"/>
    <row r="181" ht="12.75" customHeight="1" x14ac:dyDescent="0.25"/>
    <row r="182" ht="12.75" customHeight="1" x14ac:dyDescent="0.25"/>
    <row r="183" ht="12.75" customHeight="1" x14ac:dyDescent="0.25"/>
    <row r="184" ht="12.75" customHeight="1" x14ac:dyDescent="0.25"/>
    <row r="185" ht="12.75" customHeight="1" x14ac:dyDescent="0.25"/>
    <row r="186" ht="12.75" customHeight="1" x14ac:dyDescent="0.25"/>
    <row r="187" ht="12.75" customHeight="1" x14ac:dyDescent="0.25"/>
    <row r="188" ht="12.75" customHeight="1" x14ac:dyDescent="0.25"/>
    <row r="189" ht="12.75" customHeight="1" x14ac:dyDescent="0.25"/>
    <row r="190" ht="12.75" customHeight="1" x14ac:dyDescent="0.25"/>
    <row r="191" ht="12.75" customHeight="1" x14ac:dyDescent="0.25"/>
    <row r="192" ht="12.75" customHeight="1" x14ac:dyDescent="0.25"/>
    <row r="193" ht="12.75" customHeight="1" x14ac:dyDescent="0.25"/>
    <row r="194" ht="12.75" customHeight="1" x14ac:dyDescent="0.25"/>
    <row r="195" ht="12.75" customHeight="1" x14ac:dyDescent="0.25"/>
    <row r="196" ht="12.75" customHeight="1" x14ac:dyDescent="0.25"/>
    <row r="197" ht="12.75" customHeight="1" x14ac:dyDescent="0.25"/>
    <row r="198" ht="12.75" customHeight="1" x14ac:dyDescent="0.25"/>
    <row r="199" ht="12.75" customHeight="1" x14ac:dyDescent="0.25"/>
    <row r="200" ht="12.75" customHeight="1" x14ac:dyDescent="0.25"/>
    <row r="201" ht="12.75" customHeight="1" x14ac:dyDescent="0.25"/>
    <row r="202" ht="12.75" customHeight="1" x14ac:dyDescent="0.25"/>
    <row r="203" ht="12.75" customHeight="1" x14ac:dyDescent="0.25"/>
    <row r="204" ht="12.75" customHeight="1" x14ac:dyDescent="0.25"/>
    <row r="205" ht="12.75" customHeight="1" x14ac:dyDescent="0.25"/>
    <row r="206" ht="12.75" customHeight="1" x14ac:dyDescent="0.25"/>
    <row r="207" ht="12.75" customHeight="1" x14ac:dyDescent="0.25"/>
    <row r="208" ht="12.75" customHeight="1" x14ac:dyDescent="0.25"/>
    <row r="209" ht="12.75" customHeight="1" x14ac:dyDescent="0.25"/>
    <row r="210" ht="12.75" customHeight="1" x14ac:dyDescent="0.25"/>
    <row r="211" ht="12.75" customHeight="1" x14ac:dyDescent="0.25"/>
    <row r="212" ht="12.75" customHeight="1" x14ac:dyDescent="0.25"/>
    <row r="213" ht="12.75" customHeight="1" x14ac:dyDescent="0.25"/>
    <row r="214" ht="12.75" customHeight="1" x14ac:dyDescent="0.25"/>
    <row r="215" ht="12.75" customHeight="1" x14ac:dyDescent="0.25"/>
    <row r="216" ht="12.75" customHeight="1" x14ac:dyDescent="0.25"/>
    <row r="217" ht="12.75" customHeight="1" x14ac:dyDescent="0.25"/>
    <row r="218" ht="12.75" customHeight="1" x14ac:dyDescent="0.25"/>
    <row r="219" ht="12.75" customHeight="1" x14ac:dyDescent="0.25"/>
    <row r="220" ht="12.75" customHeight="1" x14ac:dyDescent="0.25"/>
    <row r="221" ht="12.75" customHeight="1" x14ac:dyDescent="0.25"/>
    <row r="222" ht="12.75" customHeight="1" x14ac:dyDescent="0.25"/>
    <row r="223" ht="12.75" customHeight="1" x14ac:dyDescent="0.25"/>
    <row r="224" ht="12.75" customHeight="1" x14ac:dyDescent="0.25"/>
    <row r="225" ht="12.75" customHeight="1" x14ac:dyDescent="0.25"/>
    <row r="226" ht="12.75" customHeight="1" x14ac:dyDescent="0.25"/>
    <row r="227" ht="12.75" customHeight="1" x14ac:dyDescent="0.25"/>
    <row r="228" ht="12.75" customHeight="1" x14ac:dyDescent="0.25"/>
    <row r="229" ht="12.75" customHeight="1" x14ac:dyDescent="0.25"/>
    <row r="230" ht="12.75" customHeight="1" x14ac:dyDescent="0.25"/>
    <row r="231" ht="12.75" customHeight="1" x14ac:dyDescent="0.25"/>
    <row r="232" ht="12.75" customHeight="1" x14ac:dyDescent="0.25"/>
    <row r="233" ht="12.75" customHeight="1" x14ac:dyDescent="0.25"/>
    <row r="234" ht="12.75" customHeight="1" x14ac:dyDescent="0.25"/>
    <row r="235" ht="12.75" customHeight="1" x14ac:dyDescent="0.25"/>
    <row r="236" ht="12.75" customHeight="1" x14ac:dyDescent="0.25"/>
    <row r="237" ht="12.75" customHeight="1" x14ac:dyDescent="0.25"/>
    <row r="238" ht="12.75" customHeight="1" x14ac:dyDescent="0.25"/>
    <row r="239" ht="12.75" customHeight="1" x14ac:dyDescent="0.25"/>
    <row r="240" ht="12.75" customHeight="1" x14ac:dyDescent="0.25"/>
    <row r="241" ht="12.75" customHeight="1" x14ac:dyDescent="0.25"/>
    <row r="242" ht="12.75" customHeight="1" x14ac:dyDescent="0.25"/>
    <row r="243" ht="12.75" customHeight="1" x14ac:dyDescent="0.25"/>
    <row r="244" ht="12.75" customHeight="1" x14ac:dyDescent="0.25"/>
    <row r="245" ht="12.75" customHeight="1" x14ac:dyDescent="0.25"/>
    <row r="246" ht="12.75" customHeight="1" x14ac:dyDescent="0.25"/>
    <row r="247" ht="12.75" customHeight="1" x14ac:dyDescent="0.25"/>
    <row r="248" ht="12.75" customHeight="1" x14ac:dyDescent="0.25"/>
    <row r="249" ht="12.75" customHeight="1" x14ac:dyDescent="0.25"/>
    <row r="250" ht="12.75" customHeight="1" x14ac:dyDescent="0.25"/>
    <row r="251" ht="12.75" customHeight="1" x14ac:dyDescent="0.25"/>
    <row r="252" ht="12.75" customHeight="1" x14ac:dyDescent="0.25"/>
    <row r="253" ht="12.75" customHeight="1" x14ac:dyDescent="0.25"/>
    <row r="254" ht="12.75" customHeight="1" x14ac:dyDescent="0.25"/>
    <row r="255" ht="12.75" customHeight="1" x14ac:dyDescent="0.25"/>
    <row r="256" ht="12.75" customHeight="1" x14ac:dyDescent="0.25"/>
    <row r="257" ht="12.75" customHeight="1" x14ac:dyDescent="0.25"/>
    <row r="258" ht="12.75" customHeight="1" x14ac:dyDescent="0.25"/>
    <row r="259" ht="12.75" customHeight="1" x14ac:dyDescent="0.25"/>
    <row r="260" ht="12.75" customHeight="1" x14ac:dyDescent="0.25"/>
    <row r="261" ht="12.75" customHeight="1" x14ac:dyDescent="0.25"/>
    <row r="262" ht="12.75" customHeight="1" x14ac:dyDescent="0.25"/>
    <row r="263" ht="12.75" customHeight="1" x14ac:dyDescent="0.25"/>
    <row r="264" ht="12.75" customHeight="1" x14ac:dyDescent="0.25"/>
    <row r="265" ht="12.75" customHeight="1" x14ac:dyDescent="0.25"/>
    <row r="266" ht="12.75" customHeight="1" x14ac:dyDescent="0.25"/>
    <row r="267" ht="12.75" customHeight="1" x14ac:dyDescent="0.25"/>
    <row r="268" ht="12.75" customHeight="1" x14ac:dyDescent="0.25"/>
    <row r="269" ht="12.75" customHeight="1" x14ac:dyDescent="0.25"/>
    <row r="270" ht="12.75" customHeight="1" x14ac:dyDescent="0.25"/>
    <row r="271" ht="12.75" customHeight="1" x14ac:dyDescent="0.25"/>
    <row r="272" ht="12.75" customHeight="1" x14ac:dyDescent="0.25"/>
    <row r="273" ht="12.75" customHeight="1" x14ac:dyDescent="0.25"/>
    <row r="274" ht="12.75" customHeight="1" x14ac:dyDescent="0.25"/>
    <row r="275" ht="12.75" customHeight="1" x14ac:dyDescent="0.25"/>
    <row r="276" ht="12.75" customHeight="1" x14ac:dyDescent="0.25"/>
    <row r="277" ht="12.75" customHeight="1" x14ac:dyDescent="0.25"/>
    <row r="278" ht="12.75" customHeight="1" x14ac:dyDescent="0.25"/>
    <row r="279" ht="12.75" customHeight="1" x14ac:dyDescent="0.25"/>
    <row r="280" ht="12.75" customHeight="1" x14ac:dyDescent="0.25"/>
    <row r="281" ht="12.75" customHeight="1" x14ac:dyDescent="0.25"/>
    <row r="282" ht="12.75" customHeight="1" x14ac:dyDescent="0.25"/>
    <row r="283" ht="12.75" customHeight="1" x14ac:dyDescent="0.25"/>
    <row r="284" ht="12.75" customHeight="1" x14ac:dyDescent="0.25"/>
    <row r="285" ht="12.75" customHeight="1" x14ac:dyDescent="0.25"/>
    <row r="286" ht="12.75" customHeight="1" x14ac:dyDescent="0.25"/>
    <row r="287" ht="12.75" customHeight="1" x14ac:dyDescent="0.25"/>
    <row r="288" ht="12.75" customHeight="1" x14ac:dyDescent="0.25"/>
    <row r="289" ht="12.75" customHeight="1" x14ac:dyDescent="0.25"/>
    <row r="290" ht="12.75" customHeight="1" x14ac:dyDescent="0.25"/>
    <row r="291" ht="12.75" customHeight="1" x14ac:dyDescent="0.25"/>
    <row r="292" ht="12.75" customHeight="1" x14ac:dyDescent="0.25"/>
    <row r="293" ht="12.75" customHeight="1" x14ac:dyDescent="0.25"/>
    <row r="294" ht="12.75" customHeight="1" x14ac:dyDescent="0.25"/>
    <row r="295" ht="12.75" customHeight="1" x14ac:dyDescent="0.25"/>
    <row r="296" ht="12.75" customHeight="1" x14ac:dyDescent="0.25"/>
    <row r="297" ht="12.75" customHeight="1" x14ac:dyDescent="0.25"/>
    <row r="298" ht="12.75" customHeight="1" x14ac:dyDescent="0.25"/>
    <row r="299" ht="12.75" customHeight="1" x14ac:dyDescent="0.25"/>
    <row r="300" ht="12.75" customHeight="1" x14ac:dyDescent="0.25"/>
    <row r="301" ht="12.75" customHeight="1" x14ac:dyDescent="0.25"/>
    <row r="302" ht="12.75" customHeight="1" x14ac:dyDescent="0.25"/>
    <row r="303" ht="12.75" customHeight="1" x14ac:dyDescent="0.25"/>
    <row r="304" ht="12.75" customHeight="1" x14ac:dyDescent="0.25"/>
    <row r="305" ht="12.75" customHeight="1" x14ac:dyDescent="0.25"/>
    <row r="306" ht="12.75" customHeight="1" x14ac:dyDescent="0.25"/>
    <row r="307" ht="12.75" customHeight="1" x14ac:dyDescent="0.25"/>
    <row r="308" ht="12.75" customHeight="1" x14ac:dyDescent="0.25"/>
    <row r="309" ht="12.75" customHeight="1" x14ac:dyDescent="0.25"/>
    <row r="310" ht="12.75" customHeight="1" x14ac:dyDescent="0.25"/>
    <row r="311" ht="12.75" customHeight="1" x14ac:dyDescent="0.25"/>
    <row r="312" ht="12.75" customHeight="1" x14ac:dyDescent="0.25"/>
    <row r="313" ht="12.75" customHeight="1" x14ac:dyDescent="0.25"/>
    <row r="314" ht="12.75" customHeight="1" x14ac:dyDescent="0.25"/>
    <row r="315" ht="12.75" customHeight="1" x14ac:dyDescent="0.25"/>
    <row r="316" ht="12.75" customHeight="1" x14ac:dyDescent="0.25"/>
    <row r="317" ht="12.75" customHeight="1" x14ac:dyDescent="0.25"/>
    <row r="318" ht="12.75" customHeight="1" x14ac:dyDescent="0.25"/>
    <row r="319" ht="12.75" customHeight="1" x14ac:dyDescent="0.25"/>
    <row r="320" ht="12.75" customHeight="1" x14ac:dyDescent="0.25"/>
    <row r="321" ht="12.75" customHeight="1" x14ac:dyDescent="0.25"/>
    <row r="322" ht="12.75" customHeight="1" x14ac:dyDescent="0.25"/>
    <row r="323" ht="12.75" customHeight="1" x14ac:dyDescent="0.25"/>
    <row r="324" ht="12.75" customHeight="1" x14ac:dyDescent="0.25"/>
    <row r="325" ht="12.75" customHeight="1" x14ac:dyDescent="0.25"/>
    <row r="326" ht="12.75" customHeight="1" x14ac:dyDescent="0.25"/>
    <row r="327" ht="12.75" customHeight="1" x14ac:dyDescent="0.25"/>
    <row r="328" ht="12.75" customHeight="1" x14ac:dyDescent="0.25"/>
    <row r="329" ht="12.75" customHeight="1" x14ac:dyDescent="0.25"/>
    <row r="330" ht="12.75" customHeight="1" x14ac:dyDescent="0.25"/>
    <row r="331" ht="12.75" customHeight="1" x14ac:dyDescent="0.25"/>
    <row r="332" ht="12.75" customHeight="1" x14ac:dyDescent="0.25"/>
    <row r="333" ht="12.75" customHeight="1" x14ac:dyDescent="0.25"/>
    <row r="334" ht="12.75" customHeight="1" x14ac:dyDescent="0.25"/>
    <row r="335" ht="12.75" customHeight="1" x14ac:dyDescent="0.25"/>
    <row r="336" ht="12.75" customHeight="1" x14ac:dyDescent="0.25"/>
    <row r="337" ht="12.75" customHeight="1" x14ac:dyDescent="0.25"/>
    <row r="338" ht="12.75" customHeight="1" x14ac:dyDescent="0.25"/>
    <row r="339" ht="12.75" customHeight="1" x14ac:dyDescent="0.25"/>
    <row r="340" ht="12.75" customHeight="1" x14ac:dyDescent="0.25"/>
    <row r="341" ht="12.75" customHeight="1" x14ac:dyDescent="0.25"/>
    <row r="342" ht="12.75" customHeight="1" x14ac:dyDescent="0.25"/>
    <row r="343" ht="12.75" customHeight="1" x14ac:dyDescent="0.25"/>
    <row r="344" ht="12.75" customHeight="1" x14ac:dyDescent="0.25"/>
    <row r="345" ht="12.75" customHeight="1" x14ac:dyDescent="0.25"/>
    <row r="346" ht="12.75" customHeight="1" x14ac:dyDescent="0.25"/>
    <row r="347" ht="12.75" customHeight="1" x14ac:dyDescent="0.25"/>
    <row r="348" ht="12.75" customHeight="1" x14ac:dyDescent="0.25"/>
    <row r="349" ht="12.75" customHeight="1" x14ac:dyDescent="0.25"/>
    <row r="350" ht="12.75" customHeight="1" x14ac:dyDescent="0.25"/>
    <row r="351" ht="12.75" customHeight="1" x14ac:dyDescent="0.25"/>
    <row r="352" ht="12.75" customHeight="1" x14ac:dyDescent="0.25"/>
    <row r="353" ht="12.75" customHeight="1" x14ac:dyDescent="0.25"/>
    <row r="354" ht="12.75" customHeight="1" x14ac:dyDescent="0.25"/>
    <row r="355" ht="12.75" customHeight="1" x14ac:dyDescent="0.25"/>
    <row r="356" ht="12.75" customHeight="1" x14ac:dyDescent="0.25"/>
    <row r="357" ht="12.75" customHeight="1" x14ac:dyDescent="0.25"/>
    <row r="358" ht="12.75" customHeight="1" x14ac:dyDescent="0.25"/>
    <row r="359" ht="12.75" customHeight="1" x14ac:dyDescent="0.25"/>
    <row r="360" ht="12.75" customHeight="1" x14ac:dyDescent="0.25"/>
    <row r="361" ht="12.75" customHeight="1" x14ac:dyDescent="0.25"/>
    <row r="362" ht="12.75" customHeight="1" x14ac:dyDescent="0.25"/>
    <row r="363" ht="12.75" customHeight="1" x14ac:dyDescent="0.25"/>
    <row r="364" ht="12.75" customHeight="1" x14ac:dyDescent="0.25"/>
    <row r="365" ht="12.75" customHeight="1" x14ac:dyDescent="0.25"/>
    <row r="366" ht="12.75" customHeight="1" x14ac:dyDescent="0.25"/>
    <row r="367" ht="12.75" customHeight="1" x14ac:dyDescent="0.25"/>
    <row r="368" ht="12.75" customHeight="1" x14ac:dyDescent="0.25"/>
    <row r="369" ht="12.75" customHeight="1" x14ac:dyDescent="0.25"/>
    <row r="370" ht="12.75" customHeight="1" x14ac:dyDescent="0.25"/>
    <row r="371" ht="12.75" customHeight="1" x14ac:dyDescent="0.25"/>
    <row r="372" ht="12.75" customHeight="1" x14ac:dyDescent="0.25"/>
    <row r="373" ht="12.75" customHeight="1" x14ac:dyDescent="0.25"/>
    <row r="374" ht="12.75" customHeight="1" x14ac:dyDescent="0.25"/>
    <row r="375" ht="12.75" customHeight="1" x14ac:dyDescent="0.25"/>
    <row r="376" ht="12.75" customHeight="1" x14ac:dyDescent="0.25"/>
    <row r="377" ht="12.75" customHeight="1" x14ac:dyDescent="0.25"/>
    <row r="378" ht="12.75" customHeight="1" x14ac:dyDescent="0.25"/>
    <row r="379" ht="12.75" customHeight="1" x14ac:dyDescent="0.25"/>
    <row r="380" ht="12.75" customHeight="1" x14ac:dyDescent="0.25"/>
    <row r="381" ht="12.75" customHeight="1" x14ac:dyDescent="0.25"/>
    <row r="382" ht="12.75" customHeight="1" x14ac:dyDescent="0.25"/>
    <row r="383" ht="12.75" customHeight="1" x14ac:dyDescent="0.25"/>
    <row r="384" ht="12.75" customHeight="1" x14ac:dyDescent="0.25"/>
    <row r="385" ht="12.75" customHeight="1" x14ac:dyDescent="0.25"/>
    <row r="386" ht="12.75" customHeight="1" x14ac:dyDescent="0.25"/>
    <row r="387" ht="12.75" customHeight="1" x14ac:dyDescent="0.25"/>
    <row r="388" ht="12.75" customHeight="1" x14ac:dyDescent="0.25"/>
    <row r="389" ht="12.75" customHeight="1" x14ac:dyDescent="0.25"/>
    <row r="390" ht="12.75" customHeight="1" x14ac:dyDescent="0.25"/>
    <row r="391" ht="12.75" customHeight="1" x14ac:dyDescent="0.25"/>
    <row r="392" ht="12.75" customHeight="1" x14ac:dyDescent="0.25"/>
    <row r="393" ht="12.75" customHeight="1" x14ac:dyDescent="0.25"/>
    <row r="394" ht="12.75" customHeight="1" x14ac:dyDescent="0.25"/>
    <row r="395" ht="12.75" customHeight="1" x14ac:dyDescent="0.25"/>
    <row r="396" ht="12.75" customHeight="1" x14ac:dyDescent="0.25"/>
    <row r="397" ht="12.75" customHeight="1" x14ac:dyDescent="0.25"/>
    <row r="398" ht="12.75" customHeight="1" x14ac:dyDescent="0.25"/>
    <row r="399" ht="12.75" customHeight="1" x14ac:dyDescent="0.25"/>
    <row r="400" ht="12.75" customHeight="1" x14ac:dyDescent="0.25"/>
    <row r="401" ht="12.75" customHeight="1" x14ac:dyDescent="0.25"/>
    <row r="402" ht="12.75" customHeight="1" x14ac:dyDescent="0.25"/>
    <row r="403" ht="12.75" customHeight="1" x14ac:dyDescent="0.25"/>
    <row r="404" ht="12.75" customHeight="1" x14ac:dyDescent="0.25"/>
    <row r="405" ht="12.75" customHeight="1" x14ac:dyDescent="0.25"/>
    <row r="406" ht="12.75" customHeight="1" x14ac:dyDescent="0.25"/>
    <row r="407" ht="12.75" customHeight="1" x14ac:dyDescent="0.25"/>
    <row r="408" ht="12.75" customHeight="1" x14ac:dyDescent="0.25"/>
    <row r="409" ht="12.75" customHeight="1" x14ac:dyDescent="0.25"/>
    <row r="410" ht="12.75" customHeight="1" x14ac:dyDescent="0.25"/>
    <row r="411" ht="12.75" customHeight="1" x14ac:dyDescent="0.25"/>
    <row r="412" ht="12.75" customHeight="1" x14ac:dyDescent="0.25"/>
    <row r="413" ht="12.75" customHeight="1" x14ac:dyDescent="0.25"/>
    <row r="414" ht="12.75" customHeight="1" x14ac:dyDescent="0.25"/>
    <row r="415" ht="12.75" customHeight="1" x14ac:dyDescent="0.25"/>
    <row r="416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  <row r="701" ht="12.75" customHeight="1" x14ac:dyDescent="0.25"/>
    <row r="702" ht="12.75" customHeight="1" x14ac:dyDescent="0.25"/>
    <row r="703" ht="12.75" customHeight="1" x14ac:dyDescent="0.25"/>
    <row r="704" ht="12.75" customHeight="1" x14ac:dyDescent="0.25"/>
    <row r="705" ht="12.75" customHeight="1" x14ac:dyDescent="0.25"/>
    <row r="706" ht="12.75" customHeight="1" x14ac:dyDescent="0.25"/>
    <row r="707" ht="12.75" customHeight="1" x14ac:dyDescent="0.25"/>
    <row r="708" ht="12.75" customHeight="1" x14ac:dyDescent="0.25"/>
    <row r="709" ht="12.75" customHeight="1" x14ac:dyDescent="0.25"/>
    <row r="710" ht="12.75" customHeight="1" x14ac:dyDescent="0.25"/>
    <row r="711" ht="12.75" customHeight="1" x14ac:dyDescent="0.25"/>
    <row r="712" ht="12.75" customHeight="1" x14ac:dyDescent="0.25"/>
    <row r="713" ht="12.75" customHeight="1" x14ac:dyDescent="0.25"/>
    <row r="714" ht="12.75" customHeight="1" x14ac:dyDescent="0.25"/>
    <row r="715" ht="12.75" customHeight="1" x14ac:dyDescent="0.25"/>
    <row r="716" ht="12.75" customHeight="1" x14ac:dyDescent="0.25"/>
    <row r="717" ht="12.75" customHeight="1" x14ac:dyDescent="0.25"/>
    <row r="718" ht="12.75" customHeight="1" x14ac:dyDescent="0.25"/>
    <row r="719" ht="12.75" customHeight="1" x14ac:dyDescent="0.25"/>
    <row r="720" ht="12.75" customHeight="1" x14ac:dyDescent="0.25"/>
    <row r="721" ht="12.75" customHeight="1" x14ac:dyDescent="0.25"/>
    <row r="722" ht="12.75" customHeight="1" x14ac:dyDescent="0.25"/>
    <row r="723" ht="12.75" customHeight="1" x14ac:dyDescent="0.25"/>
    <row r="724" ht="12.75" customHeight="1" x14ac:dyDescent="0.25"/>
    <row r="725" ht="12.75" customHeight="1" x14ac:dyDescent="0.25"/>
    <row r="726" ht="12.75" customHeight="1" x14ac:dyDescent="0.25"/>
    <row r="727" ht="12.75" customHeight="1" x14ac:dyDescent="0.25"/>
    <row r="728" ht="12.75" customHeight="1" x14ac:dyDescent="0.25"/>
    <row r="729" ht="12.75" customHeight="1" x14ac:dyDescent="0.25"/>
    <row r="730" ht="12.75" customHeight="1" x14ac:dyDescent="0.25"/>
    <row r="731" ht="12.75" customHeight="1" x14ac:dyDescent="0.25"/>
    <row r="732" ht="12.75" customHeight="1" x14ac:dyDescent="0.25"/>
    <row r="733" ht="12.75" customHeight="1" x14ac:dyDescent="0.25"/>
    <row r="734" ht="12.75" customHeight="1" x14ac:dyDescent="0.25"/>
    <row r="735" ht="12.75" customHeight="1" x14ac:dyDescent="0.25"/>
    <row r="736" ht="12.75" customHeight="1" x14ac:dyDescent="0.25"/>
    <row r="737" ht="12.75" customHeight="1" x14ac:dyDescent="0.25"/>
    <row r="738" ht="12.75" customHeight="1" x14ac:dyDescent="0.25"/>
    <row r="739" ht="12.75" customHeight="1" x14ac:dyDescent="0.25"/>
    <row r="740" ht="12.75" customHeight="1" x14ac:dyDescent="0.25"/>
    <row r="741" ht="12.75" customHeight="1" x14ac:dyDescent="0.25"/>
    <row r="742" ht="12.75" customHeight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  <row r="764" ht="12.75" customHeight="1" x14ac:dyDescent="0.25"/>
    <row r="765" ht="12.75" customHeight="1" x14ac:dyDescent="0.25"/>
    <row r="766" ht="12.75" customHeight="1" x14ac:dyDescent="0.25"/>
    <row r="767" ht="12.75" customHeight="1" x14ac:dyDescent="0.25"/>
    <row r="768" ht="12.75" customHeight="1" x14ac:dyDescent="0.25"/>
    <row r="769" ht="12.75" customHeight="1" x14ac:dyDescent="0.25"/>
    <row r="770" ht="12.75" customHeight="1" x14ac:dyDescent="0.25"/>
    <row r="771" ht="12.75" customHeight="1" x14ac:dyDescent="0.25"/>
    <row r="772" ht="12.75" customHeight="1" x14ac:dyDescent="0.25"/>
    <row r="773" ht="12.75" customHeight="1" x14ac:dyDescent="0.25"/>
    <row r="774" ht="12.75" customHeight="1" x14ac:dyDescent="0.25"/>
    <row r="775" ht="12.75" customHeight="1" x14ac:dyDescent="0.25"/>
    <row r="776" ht="12.75" customHeight="1" x14ac:dyDescent="0.25"/>
    <row r="777" ht="12.75" customHeight="1" x14ac:dyDescent="0.25"/>
    <row r="778" ht="12.75" customHeight="1" x14ac:dyDescent="0.25"/>
    <row r="779" ht="12.75" customHeight="1" x14ac:dyDescent="0.25"/>
    <row r="780" ht="12.75" customHeight="1" x14ac:dyDescent="0.25"/>
    <row r="781" ht="12.75" customHeight="1" x14ac:dyDescent="0.25"/>
    <row r="782" ht="12.75" customHeight="1" x14ac:dyDescent="0.25"/>
    <row r="783" ht="12.75" customHeight="1" x14ac:dyDescent="0.25"/>
    <row r="784" ht="12.75" customHeight="1" x14ac:dyDescent="0.25"/>
    <row r="785" ht="12.75" customHeight="1" x14ac:dyDescent="0.25"/>
    <row r="786" ht="12.75" customHeight="1" x14ac:dyDescent="0.25"/>
    <row r="787" ht="12.75" customHeight="1" x14ac:dyDescent="0.25"/>
    <row r="788" ht="12.75" customHeight="1" x14ac:dyDescent="0.25"/>
    <row r="789" ht="12.75" customHeight="1" x14ac:dyDescent="0.25"/>
    <row r="790" ht="12.75" customHeight="1" x14ac:dyDescent="0.25"/>
    <row r="791" ht="12.75" customHeight="1" x14ac:dyDescent="0.25"/>
    <row r="792" ht="12.75" customHeight="1" x14ac:dyDescent="0.25"/>
    <row r="793" ht="12.75" customHeight="1" x14ac:dyDescent="0.25"/>
    <row r="794" ht="12.75" customHeight="1" x14ac:dyDescent="0.25"/>
    <row r="795" ht="12.75" customHeight="1" x14ac:dyDescent="0.25"/>
    <row r="796" ht="12.75" customHeight="1" x14ac:dyDescent="0.25"/>
    <row r="797" ht="12.75" customHeight="1" x14ac:dyDescent="0.25"/>
    <row r="798" ht="12.75" customHeight="1" x14ac:dyDescent="0.25"/>
    <row r="799" ht="12.75" customHeight="1" x14ac:dyDescent="0.25"/>
    <row r="800" ht="12.75" customHeight="1" x14ac:dyDescent="0.25"/>
    <row r="801" ht="12.75" customHeight="1" x14ac:dyDescent="0.25"/>
    <row r="802" ht="12.75" customHeight="1" x14ac:dyDescent="0.25"/>
    <row r="803" ht="12.75" customHeight="1" x14ac:dyDescent="0.25"/>
    <row r="804" ht="12.75" customHeight="1" x14ac:dyDescent="0.25"/>
    <row r="805" ht="12.75" customHeight="1" x14ac:dyDescent="0.25"/>
    <row r="806" ht="12.75" customHeight="1" x14ac:dyDescent="0.25"/>
    <row r="807" ht="12.75" customHeight="1" x14ac:dyDescent="0.25"/>
    <row r="808" ht="12.75" customHeight="1" x14ac:dyDescent="0.25"/>
    <row r="809" ht="12.75" customHeight="1" x14ac:dyDescent="0.25"/>
    <row r="810" ht="12.75" customHeight="1" x14ac:dyDescent="0.25"/>
    <row r="811" ht="12.75" customHeight="1" x14ac:dyDescent="0.25"/>
    <row r="812" ht="12.75" customHeight="1" x14ac:dyDescent="0.25"/>
    <row r="813" ht="12.75" customHeight="1" x14ac:dyDescent="0.25"/>
    <row r="814" ht="12.75" customHeight="1" x14ac:dyDescent="0.25"/>
    <row r="815" ht="12.75" customHeight="1" x14ac:dyDescent="0.25"/>
    <row r="816" ht="12.75" customHeight="1" x14ac:dyDescent="0.25"/>
    <row r="817" ht="12.75" customHeight="1" x14ac:dyDescent="0.25"/>
    <row r="818" ht="12.75" customHeight="1" x14ac:dyDescent="0.25"/>
    <row r="819" ht="12.75" customHeight="1" x14ac:dyDescent="0.25"/>
    <row r="820" ht="12.75" customHeight="1" x14ac:dyDescent="0.25"/>
    <row r="821" ht="12.75" customHeight="1" x14ac:dyDescent="0.25"/>
    <row r="822" ht="12.75" customHeight="1" x14ac:dyDescent="0.25"/>
    <row r="823" ht="12.75" customHeight="1" x14ac:dyDescent="0.25"/>
    <row r="824" ht="12.75" customHeight="1" x14ac:dyDescent="0.25"/>
    <row r="825" ht="12.75" customHeight="1" x14ac:dyDescent="0.25"/>
    <row r="826" ht="12.75" customHeight="1" x14ac:dyDescent="0.25"/>
    <row r="827" ht="12.75" customHeight="1" x14ac:dyDescent="0.25"/>
    <row r="828" ht="12.75" customHeight="1" x14ac:dyDescent="0.25"/>
    <row r="829" ht="12.75" customHeight="1" x14ac:dyDescent="0.25"/>
    <row r="830" ht="12.75" customHeight="1" x14ac:dyDescent="0.25"/>
    <row r="831" ht="12.75" customHeight="1" x14ac:dyDescent="0.25"/>
    <row r="832" ht="12.75" customHeight="1" x14ac:dyDescent="0.25"/>
    <row r="833" ht="12.75" customHeight="1" x14ac:dyDescent="0.25"/>
    <row r="834" ht="12.75" customHeight="1" x14ac:dyDescent="0.25"/>
    <row r="835" ht="12.75" customHeight="1" x14ac:dyDescent="0.25"/>
    <row r="836" ht="12.75" customHeight="1" x14ac:dyDescent="0.25"/>
    <row r="837" ht="12.75" customHeight="1" x14ac:dyDescent="0.25"/>
    <row r="838" ht="12.75" customHeight="1" x14ac:dyDescent="0.25"/>
    <row r="839" ht="12.75" customHeight="1" x14ac:dyDescent="0.25"/>
    <row r="840" ht="12.75" customHeight="1" x14ac:dyDescent="0.25"/>
    <row r="841" ht="12.75" customHeight="1" x14ac:dyDescent="0.25"/>
    <row r="842" ht="12.75" customHeight="1" x14ac:dyDescent="0.25"/>
    <row r="843" ht="12.75" customHeight="1" x14ac:dyDescent="0.25"/>
    <row r="844" ht="12.75" customHeight="1" x14ac:dyDescent="0.25"/>
    <row r="845" ht="12.75" customHeight="1" x14ac:dyDescent="0.25"/>
    <row r="846" ht="12.75" customHeight="1" x14ac:dyDescent="0.25"/>
    <row r="847" ht="12.75" customHeight="1" x14ac:dyDescent="0.25"/>
    <row r="848" ht="12.75" customHeight="1" x14ac:dyDescent="0.25"/>
    <row r="849" ht="12.75" customHeight="1" x14ac:dyDescent="0.25"/>
    <row r="850" ht="12.75" customHeight="1" x14ac:dyDescent="0.25"/>
    <row r="851" ht="12.75" customHeight="1" x14ac:dyDescent="0.25"/>
    <row r="852" ht="12.75" customHeight="1" x14ac:dyDescent="0.25"/>
    <row r="853" ht="12.75" customHeight="1" x14ac:dyDescent="0.25"/>
    <row r="854" ht="12.75" customHeight="1" x14ac:dyDescent="0.25"/>
    <row r="855" ht="12.75" customHeight="1" x14ac:dyDescent="0.25"/>
    <row r="856" ht="12.75" customHeight="1" x14ac:dyDescent="0.25"/>
    <row r="857" ht="12.75" customHeight="1" x14ac:dyDescent="0.25"/>
    <row r="858" ht="12.75" customHeight="1" x14ac:dyDescent="0.25"/>
    <row r="859" ht="12.75" customHeight="1" x14ac:dyDescent="0.25"/>
    <row r="860" ht="12.75" customHeight="1" x14ac:dyDescent="0.25"/>
    <row r="861" ht="12.75" customHeight="1" x14ac:dyDescent="0.25"/>
    <row r="862" ht="12.75" customHeight="1" x14ac:dyDescent="0.25"/>
    <row r="863" ht="12.75" customHeight="1" x14ac:dyDescent="0.25"/>
    <row r="864" ht="12.75" customHeight="1" x14ac:dyDescent="0.25"/>
    <row r="865" ht="12.75" customHeight="1" x14ac:dyDescent="0.25"/>
    <row r="866" ht="12.75" customHeight="1" x14ac:dyDescent="0.25"/>
    <row r="867" ht="12.75" customHeight="1" x14ac:dyDescent="0.25"/>
    <row r="868" ht="12.75" customHeight="1" x14ac:dyDescent="0.25"/>
    <row r="869" ht="12.75" customHeight="1" x14ac:dyDescent="0.25"/>
    <row r="870" ht="12.75" customHeight="1" x14ac:dyDescent="0.25"/>
    <row r="871" ht="12.75" customHeight="1" x14ac:dyDescent="0.25"/>
    <row r="872" ht="12.75" customHeight="1" x14ac:dyDescent="0.25"/>
    <row r="873" ht="12.75" customHeight="1" x14ac:dyDescent="0.25"/>
    <row r="874" ht="12.75" customHeight="1" x14ac:dyDescent="0.25"/>
    <row r="875" ht="12.75" customHeight="1" x14ac:dyDescent="0.25"/>
    <row r="876" ht="12.75" customHeight="1" x14ac:dyDescent="0.25"/>
    <row r="877" ht="12.75" customHeight="1" x14ac:dyDescent="0.25"/>
    <row r="878" ht="12.75" customHeight="1" x14ac:dyDescent="0.25"/>
    <row r="879" ht="12.75" customHeight="1" x14ac:dyDescent="0.25"/>
    <row r="880" ht="12.75" customHeight="1" x14ac:dyDescent="0.25"/>
    <row r="881" ht="12.75" customHeight="1" x14ac:dyDescent="0.25"/>
    <row r="882" ht="12.75" customHeight="1" x14ac:dyDescent="0.25"/>
    <row r="883" ht="12.75" customHeight="1" x14ac:dyDescent="0.25"/>
    <row r="884" ht="12.75" customHeight="1" x14ac:dyDescent="0.25"/>
    <row r="885" ht="12.75" customHeight="1" x14ac:dyDescent="0.25"/>
    <row r="886" ht="12.75" customHeight="1" x14ac:dyDescent="0.25"/>
    <row r="887" ht="12.75" customHeight="1" x14ac:dyDescent="0.25"/>
    <row r="888" ht="12.75" customHeight="1" x14ac:dyDescent="0.25"/>
    <row r="889" ht="12.75" customHeight="1" x14ac:dyDescent="0.25"/>
    <row r="890" ht="12.75" customHeight="1" x14ac:dyDescent="0.25"/>
    <row r="891" ht="12.75" customHeight="1" x14ac:dyDescent="0.25"/>
    <row r="892" ht="12.75" customHeight="1" x14ac:dyDescent="0.25"/>
    <row r="893" ht="12.75" customHeight="1" x14ac:dyDescent="0.25"/>
    <row r="894" ht="12.75" customHeight="1" x14ac:dyDescent="0.25"/>
    <row r="895" ht="12.75" customHeight="1" x14ac:dyDescent="0.25"/>
    <row r="896" ht="12.75" customHeight="1" x14ac:dyDescent="0.25"/>
    <row r="897" ht="12.75" customHeight="1" x14ac:dyDescent="0.25"/>
    <row r="898" ht="12.75" customHeight="1" x14ac:dyDescent="0.25"/>
    <row r="899" ht="12.75" customHeight="1" x14ac:dyDescent="0.25"/>
    <row r="900" ht="12.75" customHeight="1" x14ac:dyDescent="0.25"/>
    <row r="901" ht="12.75" customHeight="1" x14ac:dyDescent="0.25"/>
    <row r="902" ht="12.75" customHeight="1" x14ac:dyDescent="0.25"/>
    <row r="903" ht="12.75" customHeight="1" x14ac:dyDescent="0.25"/>
    <row r="904" ht="12.75" customHeight="1" x14ac:dyDescent="0.25"/>
    <row r="905" ht="12.75" customHeight="1" x14ac:dyDescent="0.25"/>
    <row r="906" ht="12.75" customHeight="1" x14ac:dyDescent="0.25"/>
    <row r="907" ht="12.75" customHeight="1" x14ac:dyDescent="0.25"/>
    <row r="908" ht="12.75" customHeight="1" x14ac:dyDescent="0.25"/>
    <row r="909" ht="12.75" customHeight="1" x14ac:dyDescent="0.25"/>
    <row r="910" ht="12.75" customHeight="1" x14ac:dyDescent="0.25"/>
    <row r="911" ht="12.75" customHeight="1" x14ac:dyDescent="0.25"/>
    <row r="912" ht="12.75" customHeight="1" x14ac:dyDescent="0.25"/>
    <row r="913" ht="12.75" customHeight="1" x14ac:dyDescent="0.25"/>
    <row r="914" ht="12.75" customHeight="1" x14ac:dyDescent="0.25"/>
    <row r="915" ht="12.75" customHeight="1" x14ac:dyDescent="0.25"/>
    <row r="916" ht="12.75" customHeight="1" x14ac:dyDescent="0.25"/>
    <row r="917" ht="12.75" customHeight="1" x14ac:dyDescent="0.25"/>
    <row r="918" ht="12.75" customHeight="1" x14ac:dyDescent="0.25"/>
    <row r="919" ht="12.75" customHeight="1" x14ac:dyDescent="0.25"/>
    <row r="920" ht="12.75" customHeight="1" x14ac:dyDescent="0.25"/>
    <row r="921" ht="12.75" customHeight="1" x14ac:dyDescent="0.25"/>
    <row r="922" ht="12.75" customHeight="1" x14ac:dyDescent="0.25"/>
    <row r="923" ht="12.75" customHeight="1" x14ac:dyDescent="0.25"/>
    <row r="924" ht="12.75" customHeight="1" x14ac:dyDescent="0.25"/>
    <row r="925" ht="12.75" customHeight="1" x14ac:dyDescent="0.25"/>
    <row r="926" ht="12.75" customHeight="1" x14ac:dyDescent="0.25"/>
    <row r="927" ht="12.75" customHeight="1" x14ac:dyDescent="0.25"/>
    <row r="928" ht="12.75" customHeight="1" x14ac:dyDescent="0.25"/>
    <row r="929" ht="12.75" customHeight="1" x14ac:dyDescent="0.25"/>
    <row r="930" ht="12.75" customHeight="1" x14ac:dyDescent="0.25"/>
    <row r="931" ht="12.75" customHeight="1" x14ac:dyDescent="0.25"/>
    <row r="932" ht="12.75" customHeight="1" x14ac:dyDescent="0.25"/>
    <row r="933" ht="12.75" customHeight="1" x14ac:dyDescent="0.25"/>
    <row r="934" ht="12.75" customHeight="1" x14ac:dyDescent="0.25"/>
    <row r="935" ht="12.75" customHeight="1" x14ac:dyDescent="0.25"/>
    <row r="936" ht="12.75" customHeight="1" x14ac:dyDescent="0.25"/>
    <row r="937" ht="12.75" customHeight="1" x14ac:dyDescent="0.25"/>
    <row r="938" ht="12.75" customHeight="1" x14ac:dyDescent="0.25"/>
    <row r="939" ht="12.75" customHeight="1" x14ac:dyDescent="0.25"/>
    <row r="940" ht="12.75" customHeight="1" x14ac:dyDescent="0.25"/>
    <row r="941" ht="12.75" customHeight="1" x14ac:dyDescent="0.25"/>
    <row r="942" ht="12.75" customHeight="1" x14ac:dyDescent="0.25"/>
    <row r="943" ht="12.75" customHeight="1" x14ac:dyDescent="0.25"/>
    <row r="944" ht="12.75" customHeight="1" x14ac:dyDescent="0.25"/>
    <row r="945" ht="12.75" customHeight="1" x14ac:dyDescent="0.25"/>
    <row r="946" ht="12.75" customHeight="1" x14ac:dyDescent="0.25"/>
    <row r="947" ht="12.75" customHeight="1" x14ac:dyDescent="0.25"/>
    <row r="948" ht="12.75" customHeight="1" x14ac:dyDescent="0.25"/>
    <row r="949" ht="12.75" customHeight="1" x14ac:dyDescent="0.25"/>
    <row r="950" ht="12.75" customHeight="1" x14ac:dyDescent="0.25"/>
    <row r="951" ht="12.75" customHeight="1" x14ac:dyDescent="0.25"/>
    <row r="952" ht="12.75" customHeight="1" x14ac:dyDescent="0.25"/>
    <row r="953" ht="12.75" customHeight="1" x14ac:dyDescent="0.25"/>
    <row r="954" ht="12.75" customHeight="1" x14ac:dyDescent="0.25"/>
    <row r="955" ht="12.75" customHeight="1" x14ac:dyDescent="0.25"/>
    <row r="956" ht="12.75" customHeight="1" x14ac:dyDescent="0.25"/>
    <row r="957" ht="12.75" customHeight="1" x14ac:dyDescent="0.25"/>
    <row r="958" ht="12.75" customHeight="1" x14ac:dyDescent="0.25"/>
    <row r="959" ht="12.75" customHeight="1" x14ac:dyDescent="0.25"/>
    <row r="960" ht="12.75" customHeight="1" x14ac:dyDescent="0.25"/>
    <row r="961" ht="12.75" customHeight="1" x14ac:dyDescent="0.25"/>
    <row r="962" ht="12.75" customHeight="1" x14ac:dyDescent="0.25"/>
    <row r="963" ht="12.75" customHeight="1" x14ac:dyDescent="0.25"/>
    <row r="964" ht="12.75" customHeight="1" x14ac:dyDescent="0.25"/>
    <row r="965" ht="12.75" customHeight="1" x14ac:dyDescent="0.25"/>
    <row r="966" ht="12.75" customHeight="1" x14ac:dyDescent="0.25"/>
    <row r="967" ht="12.75" customHeight="1" x14ac:dyDescent="0.25"/>
    <row r="968" ht="12.75" customHeight="1" x14ac:dyDescent="0.25"/>
    <row r="969" ht="12.75" customHeight="1" x14ac:dyDescent="0.25"/>
    <row r="970" ht="12.75" customHeight="1" x14ac:dyDescent="0.25"/>
    <row r="971" ht="12.75" customHeight="1" x14ac:dyDescent="0.25"/>
    <row r="972" ht="12.75" customHeight="1" x14ac:dyDescent="0.25"/>
    <row r="973" ht="12.75" customHeight="1" x14ac:dyDescent="0.25"/>
    <row r="974" ht="12.75" customHeight="1" x14ac:dyDescent="0.25"/>
    <row r="975" ht="12.75" customHeight="1" x14ac:dyDescent="0.25"/>
    <row r="976" ht="12.75" customHeight="1" x14ac:dyDescent="0.25"/>
    <row r="977" ht="12.75" customHeight="1" x14ac:dyDescent="0.25"/>
    <row r="978" ht="12.75" customHeight="1" x14ac:dyDescent="0.25"/>
    <row r="979" ht="12.75" customHeight="1" x14ac:dyDescent="0.25"/>
    <row r="980" ht="12.75" customHeight="1" x14ac:dyDescent="0.25"/>
    <row r="981" ht="12.75" customHeight="1" x14ac:dyDescent="0.25"/>
    <row r="982" ht="12.75" customHeight="1" x14ac:dyDescent="0.25"/>
    <row r="983" ht="12.75" customHeight="1" x14ac:dyDescent="0.25"/>
    <row r="984" ht="12.75" customHeight="1" x14ac:dyDescent="0.25"/>
    <row r="985" ht="12.75" customHeight="1" x14ac:dyDescent="0.25"/>
    <row r="986" ht="12.75" customHeight="1" x14ac:dyDescent="0.25"/>
    <row r="987" ht="12.75" customHeight="1" x14ac:dyDescent="0.25"/>
    <row r="988" ht="12.75" customHeight="1" x14ac:dyDescent="0.25"/>
    <row r="989" ht="12.75" customHeight="1" x14ac:dyDescent="0.25"/>
    <row r="990" ht="12.75" customHeight="1" x14ac:dyDescent="0.25"/>
    <row r="991" ht="12.75" customHeight="1" x14ac:dyDescent="0.25"/>
    <row r="992" ht="12.75" customHeight="1" x14ac:dyDescent="0.25"/>
    <row r="993" ht="12.75" customHeight="1" x14ac:dyDescent="0.25"/>
    <row r="994" ht="12.75" customHeight="1" x14ac:dyDescent="0.25"/>
    <row r="995" ht="12.75" customHeight="1" x14ac:dyDescent="0.25"/>
    <row r="996" ht="12.75" customHeight="1" x14ac:dyDescent="0.25"/>
    <row r="997" ht="12.75" customHeight="1" x14ac:dyDescent="0.25"/>
    <row r="998" ht="12.75" customHeight="1" x14ac:dyDescent="0.25"/>
    <row r="999" ht="12.75" customHeight="1" x14ac:dyDescent="0.25"/>
    <row r="1000" ht="12.75" customHeight="1" x14ac:dyDescent="0.25"/>
  </sheetData>
  <customSheetViews>
    <customSheetView guid="{BE76FD70-CA4C-4303-ADB2-BCDE1C445427}" state="hidden">
      <selection activeCell="D5" sqref="D5"/>
      <pageMargins left="0.7" right="0.7" top="0.75" bottom="0.75" header="0.3" footer="0.3"/>
      <pageSetup paperSize="9" orientation="portrait" r:id="rId1"/>
    </customSheetView>
    <customSheetView guid="{B8CD8764-8103-4BA7-A294-F5FED5EA74ED}" state="hidden">
      <selection activeCell="D5" sqref="D5"/>
      <pageMargins left="0.7" right="0.7" top="0.75" bottom="0.75" header="0.3" footer="0.3"/>
      <pageSetup paperSize="9" orientation="portrait" r:id="rId2"/>
    </customSheetView>
    <customSheetView guid="{CF50DB9B-0F8D-41A5-9576-F9345942CE97}" state="hidden">
      <selection activeCell="D5" sqref="D5"/>
      <pageMargins left="0.7" right="0.7" top="0.75" bottom="0.75" header="0.3" footer="0.3"/>
      <pageSetup paperSize="9" orientation="portrait" r:id="rId3"/>
    </customSheetView>
    <customSheetView guid="{845F3A43-EF96-4057-9777-D2F2301CC149}" showPageBreaks="1" state="hidden">
      <selection activeCell="D5" sqref="D5"/>
      <pageMargins left="0.7" right="0.7" top="0.75" bottom="0.75" header="0.3" footer="0.3"/>
      <pageSetup paperSize="9" orientation="portrait" r:id="rId4"/>
    </customSheetView>
  </customSheetViews>
  <pageMargins left="0.7" right="0.7" top="0.75" bottom="0.75" header="0.3" footer="0.3"/>
  <pageSetup paperSize="9" orientation="portrait"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3">
    <tabColor theme="1"/>
    <pageSetUpPr fitToPage="1"/>
  </sheetPr>
  <dimension ref="A1:XEW1010"/>
  <sheetViews>
    <sheetView topLeftCell="A79" zoomScale="85" zoomScaleNormal="85" workbookViewId="0">
      <selection activeCell="I59" sqref="I59"/>
    </sheetView>
  </sheetViews>
  <sheetFormatPr baseColWidth="10" defaultColWidth="17.26953125" defaultRowHeight="12.5" x14ac:dyDescent="0.25"/>
  <cols>
    <col min="1" max="1" width="5.90625" style="68" bestFit="1" customWidth="1"/>
    <col min="2" max="2" width="36.6328125" bestFit="1" customWidth="1"/>
    <col min="3" max="6" width="13.08984375" style="934" bestFit="1" customWidth="1"/>
    <col min="7" max="7" width="9.08984375" style="934" bestFit="1" customWidth="1"/>
    <col min="8" max="16" width="12.54296875" customWidth="1"/>
    <col min="17" max="19" width="10" customWidth="1"/>
  </cols>
  <sheetData>
    <row r="1" spans="1:19" s="189" customFormat="1" ht="21" x14ac:dyDescent="0.25">
      <c r="A1" s="68"/>
      <c r="B1" s="234" t="s">
        <v>656</v>
      </c>
      <c r="C1" s="934"/>
      <c r="D1" s="934"/>
      <c r="E1" s="934"/>
      <c r="F1" s="934"/>
      <c r="G1" s="934"/>
    </row>
    <row r="2" spans="1:19" ht="14.5" x14ac:dyDescent="0.35">
      <c r="A2" s="210" t="s">
        <v>53</v>
      </c>
      <c r="B2" s="210" t="s">
        <v>54</v>
      </c>
      <c r="C2" s="370" t="s">
        <v>55</v>
      </c>
      <c r="D2" s="939" t="s">
        <v>56</v>
      </c>
      <c r="E2" s="941" t="s">
        <v>57</v>
      </c>
      <c r="F2" s="942" t="s">
        <v>438</v>
      </c>
      <c r="G2" s="943" t="s">
        <v>59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</row>
    <row r="3" spans="1:19" ht="21" x14ac:dyDescent="0.35">
      <c r="A3" s="357"/>
      <c r="B3" s="957" t="s">
        <v>60</v>
      </c>
      <c r="C3" s="944"/>
      <c r="D3" s="944"/>
      <c r="E3" s="234"/>
      <c r="F3" s="234"/>
      <c r="G3" s="308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ht="14.5" x14ac:dyDescent="0.35">
      <c r="A4" s="5">
        <f>Budsjettanalyse!A3</f>
        <v>3050</v>
      </c>
      <c r="B4" s="5" t="str">
        <f>Budsjettanalyse!B3</f>
        <v>Varesalg</v>
      </c>
      <c r="C4" s="945">
        <f>D4+E4+F4+G4</f>
        <v>207750</v>
      </c>
      <c r="D4" s="954">
        <f>Sentralt!F40</f>
        <v>500</v>
      </c>
      <c r="E4" s="951">
        <f>-(Program!G4)</f>
        <v>207250</v>
      </c>
      <c r="F4" s="951"/>
      <c r="G4" s="955"/>
      <c r="H4" s="7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19" ht="14.5" x14ac:dyDescent="0.35">
      <c r="A5" s="5">
        <f>Budsjettanalyse!A4</f>
        <v>3110</v>
      </c>
      <c r="B5" s="5" t="str">
        <f>Budsjettanalyse!B4</f>
        <v>Inntekter fra lag med direkte kostnader</v>
      </c>
      <c r="C5" s="945">
        <f>D5+E5+F5+G5</f>
        <v>83144.226079999993</v>
      </c>
      <c r="D5" s="954">
        <f>Sentralt!F41</f>
        <v>83144.226079999993</v>
      </c>
      <c r="E5" s="956"/>
      <c r="F5" s="951"/>
      <c r="G5" s="955"/>
      <c r="H5" s="7"/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1:19" s="109" customFormat="1" ht="14.5" x14ac:dyDescent="0.35">
      <c r="A6" s="5">
        <f>Budsjettanalyse!A5</f>
        <v>3115</v>
      </c>
      <c r="B6" s="5" t="str">
        <f>Budsjettanalyse!B5</f>
        <v>Nasjonal avgift</v>
      </c>
      <c r="C6" s="946">
        <f>D6+E6+F6+G6</f>
        <v>326250</v>
      </c>
      <c r="D6" s="954">
        <f>Sentralt!F45</f>
        <v>326250</v>
      </c>
      <c r="E6" s="956"/>
      <c r="F6" s="951"/>
      <c r="G6" s="951"/>
      <c r="H6" s="7"/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7" spans="1:19" ht="14.5" x14ac:dyDescent="0.35">
      <c r="A7" s="5"/>
      <c r="B7" s="226" t="s">
        <v>605</v>
      </c>
      <c r="C7" s="914">
        <f>SUM(C4:C6)</f>
        <v>617144.22607999993</v>
      </c>
      <c r="D7" s="973">
        <f>SUM(D4:D6)</f>
        <v>409894.22607999999</v>
      </c>
      <c r="E7" s="973">
        <f>SUM(E4:E6)</f>
        <v>207250</v>
      </c>
      <c r="F7" s="973">
        <f>SUM(F4:F6)</f>
        <v>0</v>
      </c>
      <c r="G7" s="973">
        <f>SUM(G4:G6)</f>
        <v>0</v>
      </c>
      <c r="H7" s="7"/>
      <c r="I7" s="1"/>
      <c r="J7" s="1"/>
      <c r="K7" s="1"/>
      <c r="L7" s="1"/>
      <c r="M7" s="1"/>
      <c r="N7" s="1"/>
      <c r="O7" s="1"/>
      <c r="P7" s="1"/>
      <c r="Q7" s="1"/>
      <c r="R7" s="1"/>
      <c r="S7" s="1"/>
    </row>
    <row r="8" spans="1:19" s="189" customFormat="1" ht="14.5" x14ac:dyDescent="0.35">
      <c r="A8" s="5"/>
      <c r="B8" s="110"/>
      <c r="C8" s="935"/>
      <c r="D8" s="935"/>
      <c r="E8" s="935"/>
      <c r="F8" s="935"/>
      <c r="G8" s="935"/>
      <c r="H8" s="7"/>
      <c r="I8" s="1"/>
      <c r="J8" s="1"/>
      <c r="K8" s="1"/>
      <c r="L8" s="1"/>
      <c r="M8" s="1"/>
      <c r="N8" s="1"/>
      <c r="O8" s="1"/>
      <c r="P8" s="1"/>
      <c r="Q8" s="1"/>
      <c r="R8" s="1"/>
      <c r="S8" s="1"/>
    </row>
    <row r="9" spans="1:19" ht="14.5" x14ac:dyDescent="0.35">
      <c r="A9" s="5">
        <f>Budsjettanalyse!A8</f>
        <v>3900</v>
      </c>
      <c r="B9" s="5" t="str">
        <f>Budsjettanalyse!B8</f>
        <v>Andre driftsrelaterte inntekter</v>
      </c>
      <c r="C9" s="945">
        <f>D9+E9+F9+G9</f>
        <v>70000</v>
      </c>
      <c r="D9" s="950">
        <f>Sentralt!F46</f>
        <v>20000</v>
      </c>
      <c r="E9" s="951">
        <f>-Program!G8</f>
        <v>50000</v>
      </c>
      <c r="F9" s="951"/>
      <c r="G9" s="951"/>
      <c r="H9" s="7"/>
      <c r="I9" s="1"/>
      <c r="J9" s="1"/>
      <c r="K9" s="1"/>
      <c r="L9" s="1"/>
      <c r="M9" s="1"/>
      <c r="N9" s="1"/>
      <c r="O9" s="1"/>
      <c r="P9" s="1"/>
      <c r="Q9" s="1"/>
      <c r="R9" s="1"/>
      <c r="S9" s="1"/>
    </row>
    <row r="10" spans="1:19" ht="14.5" x14ac:dyDescent="0.35">
      <c r="A10" s="5">
        <f>Budsjettanalyse!A9</f>
        <v>3901</v>
      </c>
      <c r="B10" s="5" t="str">
        <f>Budsjettanalyse!B9</f>
        <v>Momskompensasjon Inntekt</v>
      </c>
      <c r="C10" s="945">
        <f t="shared" ref="C10:C20" si="0">D10+E10+F10+G10</f>
        <v>810000</v>
      </c>
      <c r="D10" s="950">
        <f>Sentralt!F48</f>
        <v>810000</v>
      </c>
      <c r="E10" s="951"/>
      <c r="F10" s="951"/>
      <c r="G10" s="951"/>
      <c r="H10" s="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</row>
    <row r="11" spans="1:19" s="73" customFormat="1" ht="14.5" x14ac:dyDescent="0.35">
      <c r="A11" s="5">
        <f>Budsjettanalyse!A10</f>
        <v>3902</v>
      </c>
      <c r="B11" s="5" t="str">
        <f>Budsjettanalyse!B10</f>
        <v>Deltakeravgift, program</v>
      </c>
      <c r="C11" s="945">
        <f t="shared" si="0"/>
        <v>542738.53658536589</v>
      </c>
      <c r="D11" s="950"/>
      <c r="E11" s="951">
        <f>-SUM(Program!G10:G12,Program!G21)</f>
        <v>542738.53658536589</v>
      </c>
      <c r="F11" s="951"/>
      <c r="G11" s="951"/>
      <c r="H11" s="7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</row>
    <row r="12" spans="1:19" s="189" customFormat="1" ht="14.5" x14ac:dyDescent="0.35">
      <c r="A12" s="5">
        <f>Budsjettanalyse!A11</f>
        <v>3903</v>
      </c>
      <c r="B12" s="5" t="str">
        <f>Budsjettanalyse!B11</f>
        <v>Viderefakturering internasjonale kostnader</v>
      </c>
      <c r="C12" s="945">
        <f t="shared" si="0"/>
        <v>0</v>
      </c>
      <c r="D12" s="950"/>
      <c r="E12" s="951"/>
      <c r="F12" s="951"/>
      <c r="G12" s="951"/>
      <c r="H12" s="7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 spans="1:19" s="189" customFormat="1" ht="14.5" x14ac:dyDescent="0.35">
      <c r="A13" s="5">
        <f>Budsjettanalyse!A12</f>
        <v>3904</v>
      </c>
      <c r="B13" s="5" t="str">
        <f>Budsjettanalyse!B12</f>
        <v>Deltakeravgifter, nasjonale seminarer</v>
      </c>
      <c r="C13" s="945">
        <f t="shared" si="0"/>
        <v>242752</v>
      </c>
      <c r="D13" s="950">
        <f>Sentralt!F49</f>
        <v>242752</v>
      </c>
      <c r="E13" s="951"/>
      <c r="F13" s="951"/>
      <c r="G13" s="951"/>
      <c r="H13" s="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</row>
    <row r="14" spans="1:19" ht="14.5" x14ac:dyDescent="0.35">
      <c r="A14" s="5">
        <f>Budsjettanalyse!A13</f>
        <v>3910</v>
      </c>
      <c r="B14" s="5" t="str">
        <f>Budsjettanalyse!B13</f>
        <v>Fordelingsutvalget nasjonal grunnstøtte</v>
      </c>
      <c r="C14" s="945">
        <f t="shared" si="0"/>
        <v>1500000</v>
      </c>
      <c r="D14" s="950">
        <f>Sentralt!F50</f>
        <v>1500000</v>
      </c>
      <c r="E14" s="951"/>
      <c r="F14" s="951"/>
      <c r="G14" s="951"/>
      <c r="H14" s="7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 spans="1:19" ht="14.5" x14ac:dyDescent="0.35">
      <c r="A15" s="5">
        <f>Budsjettanalyse!A14</f>
        <v>3915</v>
      </c>
      <c r="B15" s="5" t="str">
        <f>Budsjettanalyse!B14</f>
        <v>Fordelingsutvalget internasjonal grunnstøtte</v>
      </c>
      <c r="C15" s="945">
        <f t="shared" si="0"/>
        <v>567000</v>
      </c>
      <c r="D15" s="950">
        <f>Sentralt!L53</f>
        <v>85050</v>
      </c>
      <c r="E15" s="951">
        <f>Sentralt!L52</f>
        <v>481950</v>
      </c>
      <c r="F15" s="951"/>
      <c r="G15" s="951"/>
      <c r="H15" s="7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14.5" x14ac:dyDescent="0.35">
      <c r="A16" s="5">
        <f>Budsjettanalyse!A15</f>
        <v>3922</v>
      </c>
      <c r="B16" s="5" t="str">
        <f>Budsjettanalyse!B15</f>
        <v>Internasjonale avgifter, forsikring og EMEA</v>
      </c>
      <c r="C16" s="945">
        <f t="shared" si="0"/>
        <v>2158649.693942857</v>
      </c>
      <c r="D16" s="950"/>
      <c r="E16" s="951">
        <f>-SUM(Program!G16:G18)</f>
        <v>2158649.693942857</v>
      </c>
      <c r="F16" s="951"/>
      <c r="G16" s="951"/>
      <c r="H16" s="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</row>
    <row r="17" spans="1:16377" ht="14.5" x14ac:dyDescent="0.35">
      <c r="A17" s="5">
        <f>Budsjettanalyse!A16</f>
        <v>3927</v>
      </c>
      <c r="B17" s="5" t="str">
        <f>Budsjettanalyse!B16</f>
        <v>Frifondmidler</v>
      </c>
      <c r="C17" s="945">
        <f t="shared" si="0"/>
        <v>510000</v>
      </c>
      <c r="D17" s="950">
        <f>Sentralt!F52</f>
        <v>510000</v>
      </c>
      <c r="E17" s="951"/>
      <c r="F17" s="951"/>
      <c r="G17" s="951"/>
      <c r="H17" s="7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</row>
    <row r="18" spans="1:16377" ht="14.5" x14ac:dyDescent="0.35">
      <c r="A18" s="5">
        <f>Budsjettanalyse!A17</f>
        <v>3930</v>
      </c>
      <c r="B18" s="5" t="str">
        <f>Budsjettanalyse!B17</f>
        <v>Verden i - UDI-støtte</v>
      </c>
      <c r="C18" s="945">
        <f t="shared" si="0"/>
        <v>0</v>
      </c>
      <c r="D18" s="950">
        <f>Sentralt!F53</f>
        <v>0</v>
      </c>
      <c r="E18" s="951"/>
      <c r="F18" s="951"/>
      <c r="G18" s="951">
        <f>Prosjekter!E6-D18</f>
        <v>0</v>
      </c>
      <c r="H18" s="7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</row>
    <row r="19" spans="1:16377" ht="14.5" x14ac:dyDescent="0.35">
      <c r="A19" s="5">
        <f>Budsjettanalyse!A18</f>
        <v>3950</v>
      </c>
      <c r="B19" s="5" t="str">
        <f>Budsjettanalyse!B18</f>
        <v>Medlemskontingent</v>
      </c>
      <c r="C19" s="945">
        <f t="shared" si="0"/>
        <v>140000</v>
      </c>
      <c r="D19" s="950">
        <f>Sentralt!F54</f>
        <v>140000</v>
      </c>
      <c r="E19" s="951"/>
      <c r="F19" s="951"/>
      <c r="G19" s="951"/>
      <c r="H19" s="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6377" s="107" customFormat="1" ht="14.5" x14ac:dyDescent="0.35">
      <c r="A20" s="5">
        <f>Budsjettanalyse!A19</f>
        <v>3970</v>
      </c>
      <c r="B20" s="5" t="str">
        <f>Budsjettanalyse!B19</f>
        <v>Gaver som gir fradrag</v>
      </c>
      <c r="C20" s="945">
        <f t="shared" si="0"/>
        <v>2000</v>
      </c>
      <c r="D20" s="950">
        <f>Sentralt!F55</f>
        <v>2000</v>
      </c>
      <c r="E20" s="951"/>
      <c r="F20" s="951"/>
      <c r="G20" s="951"/>
      <c r="H20" s="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 spans="1:16377" ht="14.5" x14ac:dyDescent="0.35">
      <c r="A21" s="445"/>
      <c r="B21" s="226" t="s">
        <v>440</v>
      </c>
      <c r="C21" s="914">
        <f>SUM(C9:C20)</f>
        <v>6543140.2305282224</v>
      </c>
      <c r="D21" s="973">
        <f>SUM(D9:D20)</f>
        <v>3309802</v>
      </c>
      <c r="E21" s="973">
        <f>SUM(E9:E20)</f>
        <v>3233338.2305282229</v>
      </c>
      <c r="F21" s="973">
        <f>SUM(F9:F20)</f>
        <v>0</v>
      </c>
      <c r="G21" s="973">
        <f>SUM(G9:G20)</f>
        <v>0</v>
      </c>
      <c r="H21" s="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16377" s="189" customFormat="1" ht="14.5" x14ac:dyDescent="0.35">
      <c r="A22" s="445"/>
      <c r="B22" s="110"/>
      <c r="C22" s="935"/>
      <c r="D22" s="935"/>
      <c r="E22" s="935"/>
      <c r="F22" s="935"/>
      <c r="G22" s="935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110"/>
      <c r="BJ22" s="110"/>
      <c r="BK22" s="110"/>
      <c r="BL22" s="110"/>
      <c r="BM22" s="110"/>
      <c r="BN22" s="110"/>
      <c r="BO22" s="110"/>
      <c r="BP22" s="110"/>
      <c r="BQ22" s="110"/>
      <c r="BR22" s="110"/>
      <c r="BS22" s="110"/>
      <c r="BT22" s="110"/>
      <c r="BU22" s="110"/>
      <c r="BV22" s="110"/>
      <c r="BW22" s="110"/>
      <c r="BX22" s="110"/>
      <c r="BY22" s="110"/>
      <c r="BZ22" s="110"/>
      <c r="CA22" s="110"/>
      <c r="CB22" s="110"/>
      <c r="CC22" s="110"/>
      <c r="CD22" s="110"/>
      <c r="CE22" s="110"/>
      <c r="CF22" s="110"/>
      <c r="CG22" s="110"/>
      <c r="CH22" s="110"/>
      <c r="CI22" s="110"/>
      <c r="CJ22" s="110"/>
      <c r="CK22" s="110"/>
      <c r="CL22" s="110"/>
      <c r="CM22" s="110"/>
      <c r="CN22" s="110"/>
      <c r="CO22" s="110"/>
      <c r="CP22" s="110"/>
      <c r="CQ22" s="110"/>
      <c r="CR22" s="110"/>
      <c r="CS22" s="110"/>
      <c r="CT22" s="110"/>
      <c r="CU22" s="110"/>
      <c r="CV22" s="110"/>
      <c r="CW22" s="110"/>
      <c r="CX22" s="110"/>
      <c r="CY22" s="110"/>
      <c r="CZ22" s="110"/>
      <c r="DA22" s="110"/>
      <c r="DB22" s="110"/>
      <c r="DC22" s="110"/>
      <c r="DD22" s="110"/>
      <c r="DE22" s="110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  <c r="DP22" s="110"/>
      <c r="DQ22" s="110"/>
      <c r="DR22" s="110"/>
      <c r="DS22" s="110"/>
      <c r="DT22" s="110"/>
      <c r="DU22" s="110"/>
      <c r="DV22" s="110"/>
      <c r="DW22" s="110"/>
      <c r="DX22" s="110"/>
      <c r="DY22" s="110"/>
      <c r="DZ22" s="110"/>
      <c r="EA22" s="110"/>
      <c r="EB22" s="110"/>
      <c r="EC22" s="110"/>
      <c r="ED22" s="110"/>
      <c r="EE22" s="110"/>
      <c r="EF22" s="110"/>
      <c r="EG22" s="110"/>
      <c r="EH22" s="110"/>
      <c r="EI22" s="110"/>
      <c r="EJ22" s="110"/>
      <c r="EK22" s="110"/>
      <c r="EL22" s="110"/>
      <c r="EM22" s="110"/>
      <c r="EN22" s="110"/>
      <c r="EO22" s="110"/>
      <c r="EP22" s="110"/>
      <c r="EQ22" s="110"/>
      <c r="ER22" s="110"/>
      <c r="ES22" s="110"/>
      <c r="ET22" s="110"/>
      <c r="EU22" s="110"/>
      <c r="EV22" s="110"/>
      <c r="EW22" s="110"/>
      <c r="EX22" s="110"/>
      <c r="EY22" s="110"/>
      <c r="EZ22" s="110"/>
      <c r="FA22" s="110"/>
      <c r="FB22" s="110"/>
      <c r="FC22" s="110"/>
      <c r="FD22" s="110"/>
      <c r="FE22" s="110"/>
      <c r="FF22" s="110"/>
      <c r="FG22" s="110"/>
      <c r="FH22" s="110"/>
      <c r="FI22" s="110"/>
      <c r="FJ22" s="110"/>
      <c r="FK22" s="110"/>
      <c r="FL22" s="110"/>
      <c r="FM22" s="110"/>
      <c r="FN22" s="110"/>
      <c r="FO22" s="110"/>
      <c r="FP22" s="110"/>
      <c r="FQ22" s="110"/>
      <c r="FR22" s="110"/>
      <c r="FS22" s="110"/>
      <c r="FT22" s="110"/>
      <c r="FU22" s="110"/>
      <c r="FV22" s="110"/>
      <c r="FW22" s="110"/>
      <c r="FX22" s="110"/>
      <c r="FY22" s="110"/>
      <c r="FZ22" s="110"/>
      <c r="GA22" s="110"/>
      <c r="GB22" s="110"/>
      <c r="GC22" s="110"/>
      <c r="GD22" s="110"/>
      <c r="GE22" s="110"/>
      <c r="GF22" s="110"/>
      <c r="GG22" s="110"/>
      <c r="GH22" s="110"/>
      <c r="GI22" s="110"/>
      <c r="GJ22" s="110"/>
      <c r="GK22" s="110"/>
      <c r="GL22" s="110"/>
      <c r="GM22" s="110"/>
      <c r="GN22" s="110"/>
      <c r="GO22" s="110"/>
      <c r="GP22" s="110"/>
      <c r="GQ22" s="110"/>
      <c r="GR22" s="110"/>
      <c r="GS22" s="110"/>
      <c r="GT22" s="110"/>
      <c r="GU22" s="110"/>
      <c r="GV22" s="110"/>
      <c r="GW22" s="110"/>
      <c r="GX22" s="110"/>
      <c r="GY22" s="110"/>
      <c r="GZ22" s="110"/>
      <c r="HA22" s="110"/>
      <c r="HB22" s="110"/>
      <c r="HC22" s="110"/>
      <c r="HD22" s="110"/>
      <c r="HE22" s="110"/>
      <c r="HF22" s="110"/>
      <c r="HG22" s="110"/>
      <c r="HH22" s="110"/>
      <c r="HI22" s="110"/>
      <c r="HJ22" s="110"/>
      <c r="HK22" s="110"/>
      <c r="HL22" s="110"/>
      <c r="HM22" s="110"/>
      <c r="HN22" s="110"/>
      <c r="HO22" s="110"/>
      <c r="HP22" s="110"/>
      <c r="HQ22" s="110"/>
      <c r="HR22" s="110"/>
      <c r="HS22" s="110"/>
      <c r="HT22" s="110"/>
      <c r="HU22" s="110"/>
      <c r="HV22" s="110"/>
      <c r="HW22" s="110"/>
      <c r="HX22" s="110"/>
      <c r="HY22" s="110"/>
      <c r="HZ22" s="110"/>
      <c r="IA22" s="110"/>
      <c r="IB22" s="110"/>
      <c r="IC22" s="110"/>
      <c r="ID22" s="110"/>
      <c r="IE22" s="110"/>
      <c r="IF22" s="110"/>
      <c r="IG22" s="110"/>
      <c r="IH22" s="110"/>
      <c r="II22" s="110"/>
      <c r="IJ22" s="110"/>
      <c r="IK22" s="110"/>
      <c r="IL22" s="110"/>
      <c r="IM22" s="110"/>
      <c r="IN22" s="110"/>
      <c r="IO22" s="110"/>
      <c r="IP22" s="110"/>
      <c r="IQ22" s="110"/>
      <c r="IR22" s="110"/>
      <c r="IS22" s="110"/>
      <c r="IT22" s="110"/>
      <c r="IU22" s="110"/>
      <c r="IV22" s="110"/>
      <c r="IW22" s="110"/>
      <c r="IX22" s="110"/>
      <c r="IY22" s="110"/>
      <c r="IZ22" s="110"/>
      <c r="JA22" s="110"/>
      <c r="JB22" s="110"/>
      <c r="JC22" s="110"/>
      <c r="JD22" s="110"/>
      <c r="JE22" s="110"/>
      <c r="JF22" s="110"/>
      <c r="JG22" s="110"/>
      <c r="JH22" s="110"/>
      <c r="JI22" s="110"/>
      <c r="JJ22" s="110"/>
      <c r="JK22" s="110"/>
      <c r="JL22" s="110"/>
      <c r="JM22" s="110"/>
      <c r="JN22" s="110"/>
      <c r="JO22" s="110"/>
      <c r="JP22" s="110"/>
      <c r="JQ22" s="110"/>
      <c r="JR22" s="110"/>
      <c r="JS22" s="110"/>
      <c r="JT22" s="110"/>
      <c r="JU22" s="110"/>
      <c r="JV22" s="110"/>
      <c r="JW22" s="110"/>
      <c r="JX22" s="110"/>
      <c r="JY22" s="110"/>
      <c r="JZ22" s="110"/>
      <c r="KA22" s="110"/>
      <c r="KB22" s="110"/>
      <c r="KC22" s="110"/>
      <c r="KD22" s="110"/>
      <c r="KE22" s="110"/>
      <c r="KF22" s="110"/>
      <c r="KG22" s="110"/>
      <c r="KH22" s="110"/>
      <c r="KI22" s="110"/>
      <c r="KJ22" s="110"/>
      <c r="KK22" s="110"/>
      <c r="KL22" s="110"/>
      <c r="KM22" s="110"/>
      <c r="KN22" s="110"/>
      <c r="KO22" s="110"/>
      <c r="KP22" s="110"/>
      <c r="KQ22" s="110"/>
      <c r="KR22" s="110"/>
      <c r="KS22" s="110"/>
      <c r="KT22" s="110"/>
      <c r="KU22" s="110"/>
      <c r="KV22" s="110"/>
      <c r="KW22" s="110"/>
      <c r="KX22" s="110"/>
      <c r="KY22" s="110"/>
      <c r="KZ22" s="110"/>
      <c r="LA22" s="110"/>
      <c r="LB22" s="110"/>
      <c r="LC22" s="110"/>
      <c r="LD22" s="110"/>
      <c r="LE22" s="110"/>
      <c r="LF22" s="110"/>
      <c r="LG22" s="110"/>
      <c r="LH22" s="110"/>
      <c r="LI22" s="110"/>
      <c r="LJ22" s="110"/>
      <c r="LK22" s="110"/>
      <c r="LL22" s="110"/>
      <c r="LM22" s="110"/>
      <c r="LN22" s="110"/>
      <c r="LO22" s="110"/>
      <c r="LP22" s="110"/>
      <c r="LQ22" s="110"/>
      <c r="LR22" s="110"/>
      <c r="LS22" s="110"/>
      <c r="LT22" s="110"/>
      <c r="LU22" s="110"/>
      <c r="LV22" s="110"/>
      <c r="LW22" s="110"/>
      <c r="LX22" s="110"/>
      <c r="LY22" s="110"/>
      <c r="LZ22" s="110"/>
      <c r="MA22" s="110"/>
      <c r="MB22" s="110"/>
      <c r="MC22" s="110"/>
      <c r="MD22" s="110"/>
      <c r="ME22" s="110"/>
      <c r="MF22" s="110"/>
      <c r="MG22" s="110"/>
      <c r="MH22" s="110"/>
      <c r="MI22" s="110"/>
      <c r="MJ22" s="110"/>
      <c r="MK22" s="110"/>
      <c r="ML22" s="110"/>
      <c r="MM22" s="110"/>
      <c r="MN22" s="110"/>
      <c r="MO22" s="110"/>
      <c r="MP22" s="110"/>
      <c r="MQ22" s="110"/>
      <c r="MR22" s="110"/>
      <c r="MS22" s="110"/>
      <c r="MT22" s="110"/>
      <c r="MU22" s="110"/>
      <c r="MV22" s="110"/>
      <c r="MW22" s="110"/>
      <c r="MX22" s="110"/>
      <c r="MY22" s="110"/>
      <c r="MZ22" s="110"/>
      <c r="NA22" s="110"/>
      <c r="NB22" s="110"/>
      <c r="NC22" s="110"/>
      <c r="ND22" s="110"/>
      <c r="NE22" s="110"/>
      <c r="NF22" s="110"/>
      <c r="NG22" s="110"/>
      <c r="NH22" s="110"/>
      <c r="NI22" s="110"/>
      <c r="NJ22" s="110"/>
      <c r="NK22" s="110"/>
      <c r="NL22" s="110"/>
      <c r="NM22" s="110"/>
      <c r="NN22" s="110"/>
      <c r="NO22" s="110"/>
      <c r="NP22" s="110"/>
      <c r="NQ22" s="110"/>
      <c r="NR22" s="110"/>
      <c r="NS22" s="110"/>
      <c r="NT22" s="110"/>
      <c r="NU22" s="110"/>
      <c r="NV22" s="110"/>
      <c r="NW22" s="110"/>
      <c r="NX22" s="110"/>
      <c r="NY22" s="110"/>
      <c r="NZ22" s="110"/>
      <c r="OA22" s="110"/>
      <c r="OB22" s="110"/>
      <c r="OC22" s="110"/>
      <c r="OD22" s="110"/>
      <c r="OE22" s="110"/>
      <c r="OF22" s="110"/>
      <c r="OG22" s="110"/>
      <c r="OH22" s="110"/>
      <c r="OI22" s="110"/>
      <c r="OJ22" s="110"/>
      <c r="OK22" s="110"/>
      <c r="OL22" s="110"/>
      <c r="OM22" s="110"/>
      <c r="ON22" s="110"/>
      <c r="OO22" s="110"/>
      <c r="OP22" s="110"/>
      <c r="OQ22" s="110"/>
      <c r="OR22" s="110"/>
      <c r="OS22" s="110"/>
      <c r="OT22" s="110"/>
      <c r="OU22" s="110"/>
      <c r="OV22" s="110"/>
      <c r="OW22" s="110"/>
      <c r="OX22" s="110"/>
      <c r="OY22" s="110"/>
      <c r="OZ22" s="110"/>
      <c r="PA22" s="110"/>
      <c r="PB22" s="110"/>
      <c r="PC22" s="110"/>
      <c r="PD22" s="110"/>
      <c r="PE22" s="110"/>
      <c r="PF22" s="110"/>
      <c r="PG22" s="110"/>
      <c r="PH22" s="110"/>
      <c r="PI22" s="110"/>
      <c r="PJ22" s="110"/>
      <c r="PK22" s="110"/>
      <c r="PL22" s="110"/>
      <c r="PM22" s="110"/>
      <c r="PN22" s="110"/>
      <c r="PO22" s="110"/>
      <c r="PP22" s="110"/>
      <c r="PQ22" s="110"/>
      <c r="PR22" s="110"/>
      <c r="PS22" s="110"/>
      <c r="PT22" s="110"/>
      <c r="PU22" s="110"/>
      <c r="PV22" s="110"/>
      <c r="PW22" s="110"/>
      <c r="PX22" s="110"/>
      <c r="PY22" s="110"/>
      <c r="PZ22" s="110"/>
      <c r="QA22" s="110"/>
      <c r="QB22" s="110"/>
      <c r="QC22" s="110"/>
      <c r="QD22" s="110"/>
      <c r="QE22" s="110"/>
      <c r="QF22" s="110"/>
      <c r="QG22" s="110"/>
      <c r="QH22" s="110"/>
      <c r="QI22" s="110"/>
      <c r="QJ22" s="110"/>
      <c r="QK22" s="110"/>
      <c r="QL22" s="110"/>
      <c r="QM22" s="110"/>
      <c r="QN22" s="110"/>
      <c r="QO22" s="110"/>
      <c r="QP22" s="110"/>
      <c r="QQ22" s="110"/>
      <c r="QR22" s="110"/>
      <c r="QS22" s="110"/>
      <c r="QT22" s="110"/>
      <c r="QU22" s="110"/>
      <c r="QV22" s="110"/>
      <c r="QW22" s="110"/>
      <c r="QX22" s="110"/>
      <c r="QY22" s="110"/>
      <c r="QZ22" s="110"/>
      <c r="RA22" s="110"/>
      <c r="RB22" s="110"/>
      <c r="RC22" s="110"/>
      <c r="RD22" s="110"/>
      <c r="RE22" s="110"/>
      <c r="RF22" s="110"/>
      <c r="RG22" s="110"/>
      <c r="RH22" s="110"/>
      <c r="RI22" s="110"/>
      <c r="RJ22" s="110"/>
      <c r="RK22" s="110"/>
      <c r="RL22" s="110"/>
      <c r="RM22" s="110"/>
      <c r="RN22" s="110"/>
      <c r="RO22" s="110"/>
      <c r="RP22" s="110"/>
      <c r="RQ22" s="110"/>
      <c r="RR22" s="110"/>
      <c r="RS22" s="110"/>
      <c r="RT22" s="110"/>
      <c r="RU22" s="110"/>
      <c r="RV22" s="110"/>
      <c r="RW22" s="110"/>
      <c r="RX22" s="110"/>
      <c r="RY22" s="110"/>
      <c r="RZ22" s="110"/>
      <c r="SA22" s="110"/>
      <c r="SB22" s="110"/>
      <c r="SC22" s="110"/>
      <c r="SD22" s="110"/>
      <c r="SE22" s="110"/>
      <c r="SF22" s="110"/>
      <c r="SG22" s="110"/>
      <c r="SH22" s="110"/>
      <c r="SI22" s="110"/>
      <c r="SJ22" s="110"/>
      <c r="SK22" s="110"/>
      <c r="SL22" s="110"/>
      <c r="SM22" s="110"/>
      <c r="SN22" s="110"/>
      <c r="SO22" s="110"/>
      <c r="SP22" s="110"/>
      <c r="SQ22" s="110"/>
      <c r="SR22" s="110"/>
      <c r="SS22" s="110"/>
      <c r="ST22" s="110"/>
      <c r="SU22" s="110"/>
      <c r="SV22" s="110"/>
      <c r="SW22" s="110"/>
      <c r="SX22" s="110"/>
      <c r="SY22" s="110"/>
      <c r="SZ22" s="110"/>
      <c r="TA22" s="110"/>
      <c r="TB22" s="110"/>
      <c r="TC22" s="110"/>
      <c r="TD22" s="110"/>
      <c r="TE22" s="110"/>
      <c r="TF22" s="110"/>
      <c r="TG22" s="110"/>
      <c r="TH22" s="110"/>
      <c r="TI22" s="110"/>
      <c r="TJ22" s="110"/>
      <c r="TK22" s="110"/>
      <c r="TL22" s="110"/>
      <c r="TM22" s="110"/>
      <c r="TN22" s="110"/>
      <c r="TO22" s="110"/>
      <c r="TP22" s="110"/>
      <c r="TQ22" s="110"/>
      <c r="TR22" s="110"/>
      <c r="TS22" s="110"/>
      <c r="TT22" s="110"/>
      <c r="TU22" s="110"/>
      <c r="TV22" s="110"/>
      <c r="TW22" s="110"/>
      <c r="TX22" s="110"/>
      <c r="TY22" s="110"/>
      <c r="TZ22" s="110"/>
      <c r="UA22" s="110"/>
      <c r="UB22" s="110"/>
      <c r="UC22" s="110"/>
      <c r="UD22" s="110"/>
      <c r="UE22" s="110"/>
      <c r="UF22" s="110"/>
      <c r="UG22" s="110"/>
      <c r="UH22" s="110"/>
      <c r="UI22" s="110"/>
      <c r="UJ22" s="110"/>
      <c r="UK22" s="110"/>
      <c r="UL22" s="110"/>
      <c r="UM22" s="110"/>
      <c r="UN22" s="110"/>
      <c r="UO22" s="110"/>
      <c r="UP22" s="110"/>
      <c r="UQ22" s="110"/>
      <c r="UR22" s="110"/>
      <c r="US22" s="110"/>
      <c r="UT22" s="110"/>
      <c r="UU22" s="110"/>
      <c r="UV22" s="110"/>
      <c r="UW22" s="110"/>
      <c r="UX22" s="110"/>
      <c r="UY22" s="110"/>
      <c r="UZ22" s="110"/>
      <c r="VA22" s="110"/>
      <c r="VB22" s="110"/>
      <c r="VC22" s="110"/>
      <c r="VD22" s="110"/>
      <c r="VE22" s="110"/>
      <c r="VF22" s="110"/>
      <c r="VG22" s="110"/>
      <c r="VH22" s="110"/>
      <c r="VI22" s="110"/>
      <c r="VJ22" s="110"/>
      <c r="VK22" s="110"/>
      <c r="VL22" s="110"/>
      <c r="VM22" s="110"/>
      <c r="VN22" s="110"/>
      <c r="VO22" s="110"/>
      <c r="VP22" s="110"/>
      <c r="VQ22" s="110"/>
      <c r="VR22" s="110"/>
      <c r="VS22" s="110"/>
      <c r="VT22" s="110"/>
      <c r="VU22" s="110"/>
      <c r="VV22" s="110"/>
      <c r="VW22" s="110"/>
      <c r="VX22" s="110"/>
      <c r="VY22" s="110"/>
      <c r="VZ22" s="110"/>
      <c r="WA22" s="110"/>
      <c r="WB22" s="110"/>
      <c r="WC22" s="110"/>
      <c r="WD22" s="110"/>
      <c r="WE22" s="110"/>
      <c r="WF22" s="110"/>
      <c r="WG22" s="110"/>
      <c r="WH22" s="110"/>
      <c r="WI22" s="110"/>
      <c r="WJ22" s="110"/>
      <c r="WK22" s="110"/>
      <c r="WL22" s="110"/>
      <c r="WM22" s="110"/>
      <c r="WN22" s="110"/>
      <c r="WO22" s="110"/>
      <c r="WP22" s="110"/>
      <c r="WQ22" s="110"/>
      <c r="WR22" s="110"/>
      <c r="WS22" s="110"/>
      <c r="WT22" s="110"/>
      <c r="WU22" s="110"/>
      <c r="WV22" s="110"/>
      <c r="WW22" s="110"/>
      <c r="WX22" s="110"/>
      <c r="WY22" s="110"/>
      <c r="WZ22" s="110"/>
      <c r="XA22" s="110"/>
      <c r="XB22" s="110"/>
      <c r="XC22" s="110"/>
      <c r="XD22" s="110"/>
      <c r="XE22" s="110"/>
      <c r="XF22" s="110"/>
      <c r="XG22" s="110"/>
      <c r="XH22" s="110"/>
      <c r="XI22" s="110"/>
      <c r="XJ22" s="110"/>
      <c r="XK22" s="110"/>
      <c r="XL22" s="110"/>
      <c r="XM22" s="110"/>
      <c r="XN22" s="110"/>
      <c r="XO22" s="110"/>
      <c r="XP22" s="110"/>
      <c r="XQ22" s="110"/>
      <c r="XR22" s="110"/>
      <c r="XS22" s="110"/>
      <c r="XT22" s="110"/>
      <c r="XU22" s="110"/>
      <c r="XV22" s="110"/>
      <c r="XW22" s="110"/>
      <c r="XX22" s="110"/>
      <c r="XY22" s="110"/>
      <c r="XZ22" s="110"/>
      <c r="YA22" s="110"/>
      <c r="YB22" s="110"/>
      <c r="YC22" s="110"/>
      <c r="YD22" s="110"/>
      <c r="YE22" s="110"/>
      <c r="YF22" s="110"/>
      <c r="YG22" s="110"/>
      <c r="YH22" s="110"/>
      <c r="YI22" s="110"/>
      <c r="YJ22" s="110"/>
      <c r="YK22" s="110"/>
      <c r="YL22" s="110"/>
      <c r="YM22" s="110"/>
      <c r="YN22" s="110"/>
      <c r="YO22" s="110"/>
      <c r="YP22" s="110"/>
      <c r="YQ22" s="110"/>
      <c r="YR22" s="110"/>
      <c r="YS22" s="110"/>
      <c r="YT22" s="110"/>
      <c r="YU22" s="110"/>
      <c r="YV22" s="110"/>
      <c r="YW22" s="110"/>
      <c r="YX22" s="110"/>
      <c r="YY22" s="110"/>
      <c r="YZ22" s="110"/>
      <c r="ZA22" s="110"/>
      <c r="ZB22" s="110"/>
      <c r="ZC22" s="110"/>
      <c r="ZD22" s="110"/>
      <c r="ZE22" s="110"/>
      <c r="ZF22" s="110"/>
      <c r="ZG22" s="110"/>
      <c r="ZH22" s="110"/>
      <c r="ZI22" s="110"/>
      <c r="ZJ22" s="110"/>
      <c r="ZK22" s="110"/>
      <c r="ZL22" s="110"/>
      <c r="ZM22" s="110"/>
      <c r="ZN22" s="110"/>
      <c r="ZO22" s="110"/>
      <c r="ZP22" s="110"/>
      <c r="ZQ22" s="110"/>
      <c r="ZR22" s="110"/>
      <c r="ZS22" s="110"/>
      <c r="ZT22" s="110"/>
      <c r="ZU22" s="110"/>
      <c r="ZV22" s="110"/>
      <c r="ZW22" s="110"/>
      <c r="ZX22" s="110"/>
      <c r="ZY22" s="110"/>
      <c r="ZZ22" s="110"/>
      <c r="AAA22" s="110"/>
      <c r="AAB22" s="110"/>
      <c r="AAC22" s="110"/>
      <c r="AAD22" s="110"/>
      <c r="AAE22" s="110"/>
      <c r="AAF22" s="110"/>
      <c r="AAG22" s="110"/>
      <c r="AAH22" s="110"/>
      <c r="AAI22" s="110"/>
      <c r="AAJ22" s="110"/>
      <c r="AAK22" s="110"/>
      <c r="AAL22" s="110"/>
      <c r="AAM22" s="110"/>
      <c r="AAN22" s="110"/>
      <c r="AAO22" s="110"/>
      <c r="AAP22" s="110"/>
      <c r="AAQ22" s="110"/>
      <c r="AAR22" s="110"/>
      <c r="AAS22" s="110"/>
      <c r="AAT22" s="110"/>
      <c r="AAU22" s="110"/>
      <c r="AAV22" s="110"/>
      <c r="AAW22" s="110"/>
      <c r="AAX22" s="110"/>
      <c r="AAY22" s="110"/>
      <c r="AAZ22" s="110"/>
      <c r="ABA22" s="110"/>
      <c r="ABB22" s="110"/>
      <c r="ABC22" s="110"/>
      <c r="ABD22" s="110"/>
      <c r="ABE22" s="110"/>
      <c r="ABF22" s="110"/>
      <c r="ABG22" s="110"/>
      <c r="ABH22" s="110"/>
      <c r="ABI22" s="110"/>
      <c r="ABJ22" s="110"/>
      <c r="ABK22" s="110"/>
      <c r="ABL22" s="110"/>
      <c r="ABM22" s="110"/>
      <c r="ABN22" s="110"/>
      <c r="ABO22" s="110"/>
      <c r="ABP22" s="110"/>
      <c r="ABQ22" s="110"/>
      <c r="ABR22" s="110"/>
      <c r="ABS22" s="110"/>
      <c r="ABT22" s="110"/>
      <c r="ABU22" s="110"/>
      <c r="ABV22" s="110"/>
      <c r="ABW22" s="110"/>
      <c r="ABX22" s="110"/>
      <c r="ABY22" s="110"/>
      <c r="ABZ22" s="110"/>
      <c r="ACA22" s="110"/>
      <c r="ACB22" s="110"/>
      <c r="ACC22" s="110"/>
      <c r="ACD22" s="110"/>
      <c r="ACE22" s="110"/>
      <c r="ACF22" s="110"/>
      <c r="ACG22" s="110"/>
      <c r="ACH22" s="110"/>
      <c r="ACI22" s="110"/>
      <c r="ACJ22" s="110"/>
      <c r="ACK22" s="110"/>
      <c r="ACL22" s="110"/>
      <c r="ACM22" s="110"/>
      <c r="ACN22" s="110"/>
      <c r="ACO22" s="110"/>
      <c r="ACP22" s="110"/>
      <c r="ACQ22" s="110"/>
      <c r="ACR22" s="110"/>
      <c r="ACS22" s="110"/>
      <c r="ACT22" s="110"/>
      <c r="ACU22" s="110"/>
      <c r="ACV22" s="110"/>
      <c r="ACW22" s="110"/>
      <c r="ACX22" s="110"/>
      <c r="ACY22" s="110"/>
      <c r="ACZ22" s="110"/>
      <c r="ADA22" s="110"/>
      <c r="ADB22" s="110"/>
      <c r="ADC22" s="110"/>
      <c r="ADD22" s="110"/>
      <c r="ADE22" s="110"/>
      <c r="ADF22" s="110"/>
      <c r="ADG22" s="110"/>
      <c r="ADH22" s="110"/>
      <c r="ADI22" s="110"/>
      <c r="ADJ22" s="110"/>
      <c r="ADK22" s="110"/>
      <c r="ADL22" s="110"/>
      <c r="ADM22" s="110"/>
      <c r="ADN22" s="110"/>
      <c r="ADO22" s="110"/>
      <c r="ADP22" s="110"/>
      <c r="ADQ22" s="110"/>
      <c r="ADR22" s="110"/>
      <c r="ADS22" s="110"/>
      <c r="ADT22" s="110"/>
      <c r="ADU22" s="110"/>
      <c r="ADV22" s="110"/>
      <c r="ADW22" s="110"/>
      <c r="ADX22" s="110"/>
      <c r="ADY22" s="110"/>
      <c r="ADZ22" s="110"/>
      <c r="AEA22" s="110"/>
      <c r="AEB22" s="110"/>
      <c r="AEC22" s="110"/>
      <c r="AED22" s="110"/>
      <c r="AEE22" s="110"/>
      <c r="AEF22" s="110"/>
      <c r="AEG22" s="110"/>
      <c r="AEH22" s="110"/>
      <c r="AEI22" s="110"/>
      <c r="AEJ22" s="110"/>
      <c r="AEK22" s="110"/>
      <c r="AEL22" s="110"/>
      <c r="AEM22" s="110"/>
      <c r="AEN22" s="110"/>
      <c r="AEO22" s="110"/>
      <c r="AEP22" s="110"/>
      <c r="AEQ22" s="110"/>
      <c r="AER22" s="110"/>
      <c r="AES22" s="110"/>
      <c r="AET22" s="110"/>
      <c r="AEU22" s="110"/>
      <c r="AEV22" s="110"/>
      <c r="AEW22" s="110"/>
      <c r="AEX22" s="110"/>
      <c r="AEY22" s="110"/>
      <c r="AEZ22" s="110"/>
      <c r="AFA22" s="110"/>
      <c r="AFB22" s="110"/>
      <c r="AFC22" s="110"/>
      <c r="AFD22" s="110"/>
      <c r="AFE22" s="110"/>
      <c r="AFF22" s="110"/>
      <c r="AFG22" s="110"/>
      <c r="AFH22" s="110"/>
      <c r="AFI22" s="110"/>
      <c r="AFJ22" s="110"/>
      <c r="AFK22" s="110"/>
      <c r="AFL22" s="110"/>
      <c r="AFM22" s="110"/>
      <c r="AFN22" s="110"/>
      <c r="AFO22" s="110"/>
      <c r="AFP22" s="110"/>
      <c r="AFQ22" s="110"/>
      <c r="AFR22" s="110"/>
      <c r="AFS22" s="110"/>
      <c r="AFT22" s="110"/>
      <c r="AFU22" s="110"/>
      <c r="AFV22" s="110"/>
      <c r="AFW22" s="110"/>
      <c r="AFX22" s="110"/>
      <c r="AFY22" s="110"/>
      <c r="AFZ22" s="110"/>
      <c r="AGA22" s="110"/>
      <c r="AGB22" s="110"/>
      <c r="AGC22" s="110"/>
      <c r="AGD22" s="110"/>
      <c r="AGE22" s="110"/>
      <c r="AGF22" s="110"/>
      <c r="AGG22" s="110"/>
      <c r="AGH22" s="110"/>
      <c r="AGI22" s="110"/>
      <c r="AGJ22" s="110"/>
      <c r="AGK22" s="110"/>
      <c r="AGL22" s="110"/>
      <c r="AGM22" s="110"/>
      <c r="AGN22" s="110"/>
      <c r="AGO22" s="110"/>
      <c r="AGP22" s="110"/>
      <c r="AGQ22" s="110"/>
      <c r="AGR22" s="110"/>
      <c r="AGS22" s="110"/>
      <c r="AGT22" s="110"/>
      <c r="AGU22" s="110"/>
      <c r="AGV22" s="110"/>
      <c r="AGW22" s="110"/>
      <c r="AGX22" s="110"/>
      <c r="AGY22" s="110"/>
      <c r="AGZ22" s="110"/>
      <c r="AHA22" s="110"/>
      <c r="AHB22" s="110"/>
      <c r="AHC22" s="110"/>
      <c r="AHD22" s="110"/>
      <c r="AHE22" s="110"/>
      <c r="AHF22" s="110"/>
      <c r="AHG22" s="110"/>
      <c r="AHH22" s="110"/>
      <c r="AHI22" s="110"/>
      <c r="AHJ22" s="110"/>
      <c r="AHK22" s="110"/>
      <c r="AHL22" s="110"/>
      <c r="AHM22" s="110"/>
      <c r="AHN22" s="110"/>
      <c r="AHO22" s="110"/>
      <c r="AHP22" s="110"/>
      <c r="AHQ22" s="110"/>
      <c r="AHR22" s="110"/>
      <c r="AHS22" s="110"/>
      <c r="AHT22" s="110"/>
      <c r="AHU22" s="110"/>
      <c r="AHV22" s="110"/>
      <c r="AHW22" s="110"/>
      <c r="AHX22" s="110"/>
      <c r="AHY22" s="110"/>
      <c r="AHZ22" s="110"/>
      <c r="AIA22" s="110"/>
      <c r="AIB22" s="110"/>
      <c r="AIC22" s="110"/>
      <c r="AID22" s="110"/>
      <c r="AIE22" s="110"/>
      <c r="AIF22" s="110"/>
      <c r="AIG22" s="110"/>
      <c r="AIH22" s="110"/>
      <c r="AII22" s="110"/>
      <c r="AIJ22" s="110"/>
      <c r="AIK22" s="110"/>
      <c r="AIL22" s="110"/>
      <c r="AIM22" s="110"/>
      <c r="AIN22" s="110"/>
      <c r="AIO22" s="110"/>
      <c r="AIP22" s="110"/>
      <c r="AIQ22" s="110"/>
      <c r="AIR22" s="110"/>
      <c r="AIS22" s="110"/>
      <c r="AIT22" s="110"/>
      <c r="AIU22" s="110"/>
      <c r="AIV22" s="110"/>
      <c r="AIW22" s="110"/>
      <c r="AIX22" s="110"/>
      <c r="AIY22" s="110"/>
      <c r="AIZ22" s="110"/>
      <c r="AJA22" s="110"/>
      <c r="AJB22" s="110"/>
      <c r="AJC22" s="110"/>
      <c r="AJD22" s="110"/>
      <c r="AJE22" s="110"/>
      <c r="AJF22" s="110"/>
      <c r="AJG22" s="110"/>
      <c r="AJH22" s="110"/>
      <c r="AJI22" s="110"/>
      <c r="AJJ22" s="110"/>
      <c r="AJK22" s="110"/>
      <c r="AJL22" s="110"/>
      <c r="AJM22" s="110"/>
      <c r="AJN22" s="110"/>
      <c r="AJO22" s="110"/>
      <c r="AJP22" s="110"/>
      <c r="AJQ22" s="110"/>
      <c r="AJR22" s="110"/>
      <c r="AJS22" s="110"/>
      <c r="AJT22" s="110"/>
      <c r="AJU22" s="110"/>
      <c r="AJV22" s="110"/>
      <c r="AJW22" s="110"/>
      <c r="AJX22" s="110"/>
      <c r="AJY22" s="110"/>
      <c r="AJZ22" s="110"/>
      <c r="AKA22" s="110"/>
      <c r="AKB22" s="110"/>
      <c r="AKC22" s="110"/>
      <c r="AKD22" s="110"/>
      <c r="AKE22" s="110"/>
      <c r="AKF22" s="110"/>
      <c r="AKG22" s="110"/>
      <c r="AKH22" s="110"/>
      <c r="AKI22" s="110"/>
      <c r="AKJ22" s="110"/>
      <c r="AKK22" s="110"/>
      <c r="AKL22" s="110"/>
      <c r="AKM22" s="110"/>
      <c r="AKN22" s="110"/>
      <c r="AKO22" s="110"/>
      <c r="AKP22" s="110"/>
      <c r="AKQ22" s="110"/>
      <c r="AKR22" s="110"/>
      <c r="AKS22" s="110"/>
      <c r="AKT22" s="110"/>
      <c r="AKU22" s="110"/>
      <c r="AKV22" s="110"/>
      <c r="AKW22" s="110"/>
      <c r="AKX22" s="110"/>
      <c r="AKY22" s="110"/>
      <c r="AKZ22" s="110"/>
      <c r="ALA22" s="110"/>
      <c r="ALB22" s="110"/>
      <c r="ALC22" s="110"/>
      <c r="ALD22" s="110"/>
      <c r="ALE22" s="110"/>
      <c r="ALF22" s="110"/>
      <c r="ALG22" s="110"/>
      <c r="ALH22" s="110"/>
      <c r="ALI22" s="110"/>
      <c r="ALJ22" s="110"/>
      <c r="ALK22" s="110"/>
      <c r="ALL22" s="110"/>
      <c r="ALM22" s="110"/>
      <c r="ALN22" s="110"/>
      <c r="ALO22" s="110"/>
      <c r="ALP22" s="110"/>
      <c r="ALQ22" s="110"/>
      <c r="ALR22" s="110"/>
      <c r="ALS22" s="110"/>
      <c r="ALT22" s="110"/>
      <c r="ALU22" s="110"/>
      <c r="ALV22" s="110"/>
      <c r="ALW22" s="110"/>
      <c r="ALX22" s="110"/>
      <c r="ALY22" s="110"/>
      <c r="ALZ22" s="110"/>
      <c r="AMA22" s="110"/>
      <c r="AMB22" s="110"/>
      <c r="AMC22" s="110"/>
      <c r="AMD22" s="110"/>
      <c r="AME22" s="110"/>
      <c r="AMF22" s="110"/>
      <c r="AMG22" s="110"/>
      <c r="AMH22" s="110"/>
      <c r="AMI22" s="110"/>
      <c r="AMJ22" s="110"/>
      <c r="AMK22" s="110"/>
      <c r="AML22" s="110"/>
      <c r="AMM22" s="110"/>
      <c r="AMN22" s="110"/>
      <c r="AMO22" s="110"/>
      <c r="AMP22" s="110"/>
      <c r="AMQ22" s="110"/>
      <c r="AMR22" s="110"/>
      <c r="AMS22" s="110"/>
      <c r="AMT22" s="110"/>
      <c r="AMU22" s="110"/>
      <c r="AMV22" s="110"/>
      <c r="AMW22" s="110"/>
      <c r="AMX22" s="110"/>
      <c r="AMY22" s="110"/>
      <c r="AMZ22" s="110"/>
      <c r="ANA22" s="110"/>
      <c r="ANB22" s="110"/>
      <c r="ANC22" s="110"/>
      <c r="AND22" s="110"/>
      <c r="ANE22" s="110"/>
      <c r="ANF22" s="110"/>
      <c r="ANG22" s="110"/>
      <c r="ANH22" s="110"/>
      <c r="ANI22" s="110"/>
      <c r="ANJ22" s="110"/>
      <c r="ANK22" s="110"/>
      <c r="ANL22" s="110"/>
      <c r="ANM22" s="110"/>
      <c r="ANN22" s="110"/>
      <c r="ANO22" s="110"/>
      <c r="ANP22" s="110"/>
      <c r="ANQ22" s="110"/>
      <c r="ANR22" s="110"/>
      <c r="ANS22" s="110"/>
      <c r="ANT22" s="110"/>
      <c r="ANU22" s="110"/>
      <c r="ANV22" s="110"/>
      <c r="ANW22" s="110"/>
      <c r="ANX22" s="110"/>
      <c r="ANY22" s="110"/>
      <c r="ANZ22" s="110"/>
      <c r="AOA22" s="110"/>
      <c r="AOB22" s="110"/>
      <c r="AOC22" s="110"/>
      <c r="AOD22" s="110"/>
      <c r="AOE22" s="110"/>
      <c r="AOF22" s="110"/>
      <c r="AOG22" s="110"/>
      <c r="AOH22" s="110"/>
      <c r="AOI22" s="110"/>
      <c r="AOJ22" s="110"/>
      <c r="AOK22" s="110"/>
      <c r="AOL22" s="110"/>
      <c r="AOM22" s="110"/>
      <c r="AON22" s="110"/>
      <c r="AOO22" s="110"/>
      <c r="AOP22" s="110"/>
      <c r="AOQ22" s="110"/>
      <c r="AOR22" s="110"/>
      <c r="AOS22" s="110"/>
      <c r="AOT22" s="110"/>
      <c r="AOU22" s="110"/>
      <c r="AOV22" s="110"/>
      <c r="AOW22" s="110"/>
      <c r="AOX22" s="110"/>
      <c r="AOY22" s="110"/>
      <c r="AOZ22" s="110"/>
      <c r="APA22" s="110"/>
      <c r="APB22" s="110"/>
      <c r="APC22" s="110"/>
      <c r="APD22" s="110"/>
      <c r="APE22" s="110"/>
      <c r="APF22" s="110"/>
      <c r="APG22" s="110"/>
      <c r="APH22" s="110"/>
      <c r="API22" s="110"/>
      <c r="APJ22" s="110"/>
      <c r="APK22" s="110"/>
      <c r="APL22" s="110"/>
      <c r="APM22" s="110"/>
      <c r="APN22" s="110"/>
      <c r="APO22" s="110"/>
      <c r="APP22" s="110"/>
      <c r="APQ22" s="110"/>
      <c r="APR22" s="110"/>
      <c r="APS22" s="110"/>
      <c r="APT22" s="110"/>
      <c r="APU22" s="110"/>
      <c r="APV22" s="110"/>
      <c r="APW22" s="110"/>
      <c r="APX22" s="110"/>
      <c r="APY22" s="110"/>
      <c r="APZ22" s="110"/>
      <c r="AQA22" s="110"/>
      <c r="AQB22" s="110"/>
      <c r="AQC22" s="110"/>
      <c r="AQD22" s="110"/>
      <c r="AQE22" s="110"/>
      <c r="AQF22" s="110"/>
      <c r="AQG22" s="110"/>
      <c r="AQH22" s="110"/>
      <c r="AQI22" s="110"/>
      <c r="AQJ22" s="110"/>
      <c r="AQK22" s="110"/>
      <c r="AQL22" s="110"/>
      <c r="AQM22" s="110"/>
      <c r="AQN22" s="110"/>
      <c r="AQO22" s="110"/>
      <c r="AQP22" s="110"/>
      <c r="AQQ22" s="110"/>
      <c r="AQR22" s="110"/>
      <c r="AQS22" s="110"/>
      <c r="AQT22" s="110"/>
      <c r="AQU22" s="110"/>
      <c r="AQV22" s="110"/>
      <c r="AQW22" s="110"/>
      <c r="AQX22" s="110"/>
      <c r="AQY22" s="110"/>
      <c r="AQZ22" s="110"/>
      <c r="ARA22" s="110"/>
      <c r="ARB22" s="110"/>
      <c r="ARC22" s="110"/>
      <c r="ARD22" s="110"/>
      <c r="ARE22" s="110"/>
      <c r="ARF22" s="110"/>
      <c r="ARG22" s="110"/>
      <c r="ARH22" s="110"/>
      <c r="ARI22" s="110"/>
      <c r="ARJ22" s="110"/>
      <c r="ARK22" s="110"/>
      <c r="ARL22" s="110"/>
      <c r="ARM22" s="110"/>
      <c r="ARN22" s="110"/>
      <c r="ARO22" s="110"/>
      <c r="ARP22" s="110"/>
      <c r="ARQ22" s="110"/>
      <c r="ARR22" s="110"/>
      <c r="ARS22" s="110"/>
      <c r="ART22" s="110"/>
      <c r="ARU22" s="110"/>
      <c r="ARV22" s="110"/>
      <c r="ARW22" s="110"/>
      <c r="ARX22" s="110"/>
      <c r="ARY22" s="110"/>
      <c r="ARZ22" s="110"/>
      <c r="ASA22" s="110"/>
      <c r="ASB22" s="110"/>
      <c r="ASC22" s="110"/>
      <c r="ASD22" s="110"/>
      <c r="ASE22" s="110"/>
      <c r="ASF22" s="110"/>
      <c r="ASG22" s="110"/>
      <c r="ASH22" s="110"/>
      <c r="ASI22" s="110"/>
      <c r="ASJ22" s="110"/>
      <c r="ASK22" s="110"/>
      <c r="ASL22" s="110"/>
      <c r="ASM22" s="110"/>
      <c r="ASN22" s="110"/>
      <c r="ASO22" s="110"/>
      <c r="ASP22" s="110"/>
      <c r="ASQ22" s="110"/>
      <c r="ASR22" s="110"/>
      <c r="ASS22" s="110"/>
      <c r="AST22" s="110"/>
      <c r="ASU22" s="110"/>
      <c r="ASV22" s="110"/>
      <c r="ASW22" s="110"/>
      <c r="ASX22" s="110"/>
      <c r="ASY22" s="110"/>
      <c r="ASZ22" s="110"/>
      <c r="ATA22" s="110"/>
      <c r="ATB22" s="110"/>
      <c r="ATC22" s="110"/>
      <c r="ATD22" s="110"/>
      <c r="ATE22" s="110"/>
      <c r="ATF22" s="110"/>
      <c r="ATG22" s="110"/>
      <c r="ATH22" s="110"/>
      <c r="ATI22" s="110"/>
      <c r="ATJ22" s="110"/>
      <c r="ATK22" s="110"/>
      <c r="ATL22" s="110"/>
      <c r="ATM22" s="110"/>
      <c r="ATN22" s="110"/>
      <c r="ATO22" s="110"/>
      <c r="ATP22" s="110"/>
      <c r="ATQ22" s="110"/>
      <c r="ATR22" s="110"/>
      <c r="ATS22" s="110"/>
      <c r="ATT22" s="110"/>
      <c r="ATU22" s="110"/>
      <c r="ATV22" s="110"/>
      <c r="ATW22" s="110"/>
      <c r="ATX22" s="110"/>
      <c r="ATY22" s="110"/>
      <c r="ATZ22" s="110"/>
      <c r="AUA22" s="110"/>
      <c r="AUB22" s="110"/>
      <c r="AUC22" s="110"/>
      <c r="AUD22" s="110"/>
      <c r="AUE22" s="110"/>
      <c r="AUF22" s="110"/>
      <c r="AUG22" s="110"/>
      <c r="AUH22" s="110"/>
      <c r="AUI22" s="110"/>
      <c r="AUJ22" s="110"/>
      <c r="AUK22" s="110"/>
      <c r="AUL22" s="110"/>
      <c r="AUM22" s="110"/>
      <c r="AUN22" s="110"/>
      <c r="AUO22" s="110"/>
      <c r="AUP22" s="110"/>
      <c r="AUQ22" s="110"/>
      <c r="AUR22" s="110"/>
      <c r="AUS22" s="110"/>
      <c r="AUT22" s="110"/>
      <c r="AUU22" s="110"/>
      <c r="AUV22" s="110"/>
      <c r="AUW22" s="110"/>
      <c r="AUX22" s="110"/>
      <c r="AUY22" s="110"/>
      <c r="AUZ22" s="110"/>
      <c r="AVA22" s="110"/>
      <c r="AVB22" s="110"/>
      <c r="AVC22" s="110"/>
      <c r="AVD22" s="110"/>
      <c r="AVE22" s="110"/>
      <c r="AVF22" s="110"/>
      <c r="AVG22" s="110"/>
      <c r="AVH22" s="110"/>
      <c r="AVI22" s="110"/>
      <c r="AVJ22" s="110"/>
      <c r="AVK22" s="110"/>
      <c r="AVL22" s="110"/>
      <c r="AVM22" s="110"/>
      <c r="AVN22" s="110"/>
      <c r="AVO22" s="110"/>
      <c r="AVP22" s="110"/>
      <c r="AVQ22" s="110"/>
      <c r="AVR22" s="110"/>
      <c r="AVS22" s="110"/>
      <c r="AVT22" s="110"/>
      <c r="AVU22" s="110"/>
      <c r="AVV22" s="110"/>
      <c r="AVW22" s="110"/>
      <c r="AVX22" s="110"/>
      <c r="AVY22" s="110"/>
      <c r="AVZ22" s="110"/>
      <c r="AWA22" s="110"/>
      <c r="AWB22" s="110"/>
      <c r="AWC22" s="110"/>
      <c r="AWD22" s="110"/>
      <c r="AWE22" s="110"/>
      <c r="AWF22" s="110"/>
      <c r="AWG22" s="110"/>
      <c r="AWH22" s="110"/>
      <c r="AWI22" s="110"/>
      <c r="AWJ22" s="110"/>
      <c r="AWK22" s="110"/>
      <c r="AWL22" s="110"/>
      <c r="AWM22" s="110"/>
      <c r="AWN22" s="110"/>
      <c r="AWO22" s="110"/>
      <c r="AWP22" s="110"/>
      <c r="AWQ22" s="110"/>
      <c r="AWR22" s="110"/>
      <c r="AWS22" s="110"/>
      <c r="AWT22" s="110"/>
      <c r="AWU22" s="110"/>
      <c r="AWV22" s="110"/>
      <c r="AWW22" s="110"/>
      <c r="AWX22" s="110"/>
      <c r="AWY22" s="110"/>
      <c r="AWZ22" s="110"/>
      <c r="AXA22" s="110"/>
      <c r="AXB22" s="110"/>
      <c r="AXC22" s="110"/>
      <c r="AXD22" s="110"/>
      <c r="AXE22" s="110"/>
      <c r="AXF22" s="110"/>
      <c r="AXG22" s="110"/>
      <c r="AXH22" s="110"/>
      <c r="AXI22" s="110"/>
      <c r="AXJ22" s="110"/>
      <c r="AXK22" s="110"/>
      <c r="AXL22" s="110"/>
      <c r="AXM22" s="110"/>
      <c r="AXN22" s="110"/>
      <c r="AXO22" s="110"/>
      <c r="AXP22" s="110"/>
      <c r="AXQ22" s="110"/>
      <c r="AXR22" s="110"/>
      <c r="AXS22" s="110"/>
      <c r="AXT22" s="110"/>
      <c r="AXU22" s="110"/>
      <c r="AXV22" s="110"/>
      <c r="AXW22" s="110"/>
      <c r="AXX22" s="110"/>
      <c r="AXY22" s="110"/>
      <c r="AXZ22" s="110"/>
      <c r="AYA22" s="110"/>
      <c r="AYB22" s="110"/>
      <c r="AYC22" s="110"/>
      <c r="AYD22" s="110"/>
      <c r="AYE22" s="110"/>
      <c r="AYF22" s="110"/>
      <c r="AYG22" s="110"/>
      <c r="AYH22" s="110"/>
      <c r="AYI22" s="110"/>
      <c r="AYJ22" s="110"/>
      <c r="AYK22" s="110"/>
      <c r="AYL22" s="110"/>
      <c r="AYM22" s="110"/>
      <c r="AYN22" s="110"/>
      <c r="AYO22" s="110"/>
      <c r="AYP22" s="110"/>
      <c r="AYQ22" s="110"/>
      <c r="AYR22" s="110"/>
      <c r="AYS22" s="110"/>
      <c r="AYT22" s="110"/>
      <c r="AYU22" s="110"/>
      <c r="AYV22" s="110"/>
      <c r="AYW22" s="110"/>
      <c r="AYX22" s="110"/>
      <c r="AYY22" s="110"/>
      <c r="AYZ22" s="110"/>
      <c r="AZA22" s="110"/>
      <c r="AZB22" s="110"/>
      <c r="AZC22" s="110"/>
      <c r="AZD22" s="110"/>
      <c r="AZE22" s="110"/>
      <c r="AZF22" s="110"/>
      <c r="AZG22" s="110"/>
      <c r="AZH22" s="110"/>
      <c r="AZI22" s="110"/>
      <c r="AZJ22" s="110"/>
      <c r="AZK22" s="110"/>
      <c r="AZL22" s="110"/>
      <c r="AZM22" s="110"/>
      <c r="AZN22" s="110"/>
      <c r="AZO22" s="110"/>
      <c r="AZP22" s="110"/>
      <c r="AZQ22" s="110"/>
      <c r="AZR22" s="110"/>
      <c r="AZS22" s="110"/>
      <c r="AZT22" s="110"/>
      <c r="AZU22" s="110"/>
      <c r="AZV22" s="110"/>
      <c r="AZW22" s="110"/>
      <c r="AZX22" s="110"/>
      <c r="AZY22" s="110"/>
      <c r="AZZ22" s="110"/>
      <c r="BAA22" s="110"/>
      <c r="BAB22" s="110"/>
      <c r="BAC22" s="110"/>
      <c r="BAD22" s="110"/>
      <c r="BAE22" s="110"/>
      <c r="BAF22" s="110"/>
      <c r="BAG22" s="110"/>
      <c r="BAH22" s="110"/>
      <c r="BAI22" s="110"/>
      <c r="BAJ22" s="110"/>
      <c r="BAK22" s="110"/>
      <c r="BAL22" s="110"/>
      <c r="BAM22" s="110"/>
      <c r="BAN22" s="110"/>
      <c r="BAO22" s="110"/>
      <c r="BAP22" s="110"/>
      <c r="BAQ22" s="110"/>
      <c r="BAR22" s="110"/>
      <c r="BAS22" s="110"/>
      <c r="BAT22" s="110"/>
      <c r="BAU22" s="110"/>
      <c r="BAV22" s="110"/>
      <c r="BAW22" s="110"/>
      <c r="BAX22" s="110"/>
      <c r="BAY22" s="110"/>
      <c r="BAZ22" s="110"/>
      <c r="BBA22" s="110"/>
      <c r="BBB22" s="110"/>
      <c r="BBC22" s="110"/>
      <c r="BBD22" s="110"/>
      <c r="BBE22" s="110"/>
      <c r="BBF22" s="110"/>
      <c r="BBG22" s="110"/>
      <c r="BBH22" s="110"/>
      <c r="BBI22" s="110"/>
      <c r="BBJ22" s="110"/>
      <c r="BBK22" s="110"/>
      <c r="BBL22" s="110"/>
      <c r="BBM22" s="110"/>
      <c r="BBN22" s="110"/>
      <c r="BBO22" s="110"/>
      <c r="BBP22" s="110"/>
      <c r="BBQ22" s="110"/>
      <c r="BBR22" s="110"/>
      <c r="BBS22" s="110"/>
      <c r="BBT22" s="110"/>
      <c r="BBU22" s="110"/>
      <c r="BBV22" s="110"/>
      <c r="BBW22" s="110"/>
      <c r="BBX22" s="110"/>
      <c r="BBY22" s="110"/>
      <c r="BBZ22" s="110"/>
      <c r="BCA22" s="110"/>
      <c r="BCB22" s="110"/>
      <c r="BCC22" s="110"/>
      <c r="BCD22" s="110"/>
      <c r="BCE22" s="110"/>
      <c r="BCF22" s="110"/>
      <c r="BCG22" s="110"/>
      <c r="BCH22" s="110"/>
      <c r="BCI22" s="110"/>
      <c r="BCJ22" s="110"/>
      <c r="BCK22" s="110"/>
      <c r="BCL22" s="110"/>
      <c r="BCM22" s="110"/>
      <c r="BCN22" s="110"/>
      <c r="BCO22" s="110"/>
      <c r="BCP22" s="110"/>
      <c r="BCQ22" s="110"/>
      <c r="BCR22" s="110"/>
      <c r="BCS22" s="110"/>
      <c r="BCT22" s="110"/>
      <c r="BCU22" s="110"/>
      <c r="BCV22" s="110"/>
      <c r="BCW22" s="110"/>
      <c r="BCX22" s="110"/>
      <c r="BCY22" s="110"/>
      <c r="BCZ22" s="110"/>
      <c r="BDA22" s="110"/>
      <c r="BDB22" s="110"/>
      <c r="BDC22" s="110"/>
      <c r="BDD22" s="110"/>
      <c r="BDE22" s="110"/>
      <c r="BDF22" s="110"/>
      <c r="BDG22" s="110"/>
      <c r="BDH22" s="110"/>
      <c r="BDI22" s="110"/>
      <c r="BDJ22" s="110"/>
      <c r="BDK22" s="110"/>
      <c r="BDL22" s="110"/>
      <c r="BDM22" s="110"/>
      <c r="BDN22" s="110"/>
      <c r="BDO22" s="110"/>
      <c r="BDP22" s="110"/>
      <c r="BDQ22" s="110"/>
      <c r="BDR22" s="110"/>
      <c r="BDS22" s="110"/>
      <c r="BDT22" s="110"/>
      <c r="BDU22" s="110"/>
      <c r="BDV22" s="110"/>
      <c r="BDW22" s="110"/>
      <c r="BDX22" s="110"/>
      <c r="BDY22" s="110"/>
      <c r="BDZ22" s="110"/>
      <c r="BEA22" s="110"/>
      <c r="BEB22" s="110"/>
      <c r="BEC22" s="110"/>
      <c r="BED22" s="110"/>
      <c r="BEE22" s="110"/>
      <c r="BEF22" s="110"/>
      <c r="BEG22" s="110"/>
      <c r="BEH22" s="110"/>
      <c r="BEI22" s="110"/>
      <c r="BEJ22" s="110"/>
      <c r="BEK22" s="110"/>
      <c r="BEL22" s="110"/>
      <c r="BEM22" s="110"/>
      <c r="BEN22" s="110"/>
      <c r="BEO22" s="110"/>
      <c r="BEP22" s="110"/>
      <c r="BEQ22" s="110"/>
      <c r="BER22" s="110"/>
      <c r="BES22" s="110"/>
      <c r="BET22" s="110"/>
      <c r="BEU22" s="110"/>
      <c r="BEV22" s="110"/>
      <c r="BEW22" s="110"/>
      <c r="BEX22" s="110"/>
      <c r="BEY22" s="110"/>
      <c r="BEZ22" s="110"/>
      <c r="BFA22" s="110"/>
      <c r="BFB22" s="110"/>
      <c r="BFC22" s="110"/>
      <c r="BFD22" s="110"/>
      <c r="BFE22" s="110"/>
      <c r="BFF22" s="110"/>
      <c r="BFG22" s="110"/>
      <c r="BFH22" s="110"/>
      <c r="BFI22" s="110"/>
      <c r="BFJ22" s="110"/>
      <c r="BFK22" s="110"/>
      <c r="BFL22" s="110"/>
      <c r="BFM22" s="110"/>
      <c r="BFN22" s="110"/>
      <c r="BFO22" s="110"/>
      <c r="BFP22" s="110"/>
      <c r="BFQ22" s="110"/>
      <c r="BFR22" s="110"/>
      <c r="BFS22" s="110"/>
      <c r="BFT22" s="110"/>
      <c r="BFU22" s="110"/>
      <c r="BFV22" s="110"/>
      <c r="BFW22" s="110"/>
      <c r="BFX22" s="110"/>
      <c r="BFY22" s="110"/>
      <c r="BFZ22" s="110"/>
      <c r="BGA22" s="110"/>
      <c r="BGB22" s="110"/>
      <c r="BGC22" s="110"/>
      <c r="BGD22" s="110"/>
      <c r="BGE22" s="110"/>
      <c r="BGF22" s="110"/>
      <c r="BGG22" s="110"/>
      <c r="BGH22" s="110"/>
      <c r="BGI22" s="110"/>
      <c r="BGJ22" s="110"/>
      <c r="BGK22" s="110"/>
      <c r="BGL22" s="110"/>
      <c r="BGM22" s="110"/>
      <c r="BGN22" s="110"/>
      <c r="BGO22" s="110"/>
      <c r="BGP22" s="110"/>
      <c r="BGQ22" s="110"/>
      <c r="BGR22" s="110"/>
      <c r="BGS22" s="110"/>
      <c r="BGT22" s="110"/>
      <c r="BGU22" s="110"/>
      <c r="BGV22" s="110"/>
      <c r="BGW22" s="110"/>
      <c r="BGX22" s="110"/>
      <c r="BGY22" s="110"/>
      <c r="BGZ22" s="110"/>
      <c r="BHA22" s="110"/>
      <c r="BHB22" s="110"/>
      <c r="BHC22" s="110"/>
      <c r="BHD22" s="110"/>
      <c r="BHE22" s="110"/>
      <c r="BHF22" s="110"/>
      <c r="BHG22" s="110"/>
      <c r="BHH22" s="110"/>
      <c r="BHI22" s="110"/>
      <c r="BHJ22" s="110"/>
      <c r="BHK22" s="110"/>
      <c r="BHL22" s="110"/>
      <c r="BHM22" s="110"/>
      <c r="BHN22" s="110"/>
      <c r="BHO22" s="110"/>
      <c r="BHP22" s="110"/>
      <c r="BHQ22" s="110"/>
      <c r="BHR22" s="110"/>
      <c r="BHS22" s="110"/>
      <c r="BHT22" s="110"/>
      <c r="BHU22" s="110"/>
      <c r="BHV22" s="110"/>
      <c r="BHW22" s="110"/>
      <c r="BHX22" s="110"/>
      <c r="BHY22" s="110"/>
      <c r="BHZ22" s="110"/>
      <c r="BIA22" s="110"/>
      <c r="BIB22" s="110"/>
      <c r="BIC22" s="110"/>
      <c r="BID22" s="110"/>
      <c r="BIE22" s="110"/>
      <c r="BIF22" s="110"/>
      <c r="BIG22" s="110"/>
      <c r="BIH22" s="110"/>
      <c r="BII22" s="110"/>
      <c r="BIJ22" s="110"/>
      <c r="BIK22" s="110"/>
      <c r="BIL22" s="110"/>
      <c r="BIM22" s="110"/>
      <c r="BIN22" s="110"/>
      <c r="BIO22" s="110"/>
      <c r="BIP22" s="110"/>
      <c r="BIQ22" s="110"/>
      <c r="BIR22" s="110"/>
      <c r="BIS22" s="110"/>
      <c r="BIT22" s="110"/>
      <c r="BIU22" s="110"/>
      <c r="BIV22" s="110"/>
      <c r="BIW22" s="110"/>
      <c r="BIX22" s="110"/>
      <c r="BIY22" s="110"/>
      <c r="BIZ22" s="110"/>
      <c r="BJA22" s="110"/>
      <c r="BJB22" s="110"/>
      <c r="BJC22" s="110"/>
      <c r="BJD22" s="110"/>
      <c r="BJE22" s="110"/>
      <c r="BJF22" s="110"/>
      <c r="BJG22" s="110"/>
      <c r="BJH22" s="110"/>
      <c r="BJI22" s="110"/>
      <c r="BJJ22" s="110"/>
      <c r="BJK22" s="110"/>
      <c r="BJL22" s="110"/>
      <c r="BJM22" s="110"/>
      <c r="BJN22" s="110"/>
      <c r="BJO22" s="110"/>
      <c r="BJP22" s="110"/>
      <c r="BJQ22" s="110"/>
      <c r="BJR22" s="110"/>
      <c r="BJS22" s="110"/>
      <c r="BJT22" s="110"/>
      <c r="BJU22" s="110"/>
      <c r="BJV22" s="110"/>
      <c r="BJW22" s="110"/>
      <c r="BJX22" s="110"/>
      <c r="BJY22" s="110"/>
      <c r="BJZ22" s="110"/>
      <c r="BKA22" s="110"/>
      <c r="BKB22" s="110"/>
      <c r="BKC22" s="110"/>
      <c r="BKD22" s="110"/>
      <c r="BKE22" s="110"/>
      <c r="BKF22" s="110"/>
      <c r="BKG22" s="110"/>
      <c r="BKH22" s="110"/>
      <c r="BKI22" s="110"/>
      <c r="BKJ22" s="110"/>
      <c r="BKK22" s="110"/>
      <c r="BKL22" s="110"/>
      <c r="BKM22" s="110"/>
      <c r="BKN22" s="110"/>
      <c r="BKO22" s="110"/>
      <c r="BKP22" s="110"/>
      <c r="BKQ22" s="110"/>
      <c r="BKR22" s="110"/>
      <c r="BKS22" s="110"/>
      <c r="BKT22" s="110"/>
      <c r="BKU22" s="110"/>
      <c r="BKV22" s="110"/>
      <c r="BKW22" s="110"/>
      <c r="BKX22" s="110"/>
      <c r="BKY22" s="110"/>
      <c r="BKZ22" s="110"/>
      <c r="BLA22" s="110"/>
      <c r="BLB22" s="110"/>
      <c r="BLC22" s="110"/>
      <c r="BLD22" s="110"/>
      <c r="BLE22" s="110"/>
      <c r="BLF22" s="110"/>
      <c r="BLG22" s="110"/>
      <c r="BLH22" s="110"/>
      <c r="BLI22" s="110"/>
      <c r="BLJ22" s="110"/>
      <c r="BLK22" s="110"/>
      <c r="BLL22" s="110"/>
      <c r="BLM22" s="110"/>
      <c r="BLN22" s="110"/>
      <c r="BLO22" s="110"/>
      <c r="BLP22" s="110"/>
      <c r="BLQ22" s="110"/>
      <c r="BLR22" s="110"/>
      <c r="BLS22" s="110"/>
      <c r="BLT22" s="110"/>
      <c r="BLU22" s="110"/>
      <c r="BLV22" s="110"/>
      <c r="BLW22" s="110"/>
      <c r="BLX22" s="110"/>
      <c r="BLY22" s="110"/>
      <c r="BLZ22" s="110"/>
      <c r="BMA22" s="110"/>
      <c r="BMB22" s="110"/>
      <c r="BMC22" s="110"/>
      <c r="BMD22" s="110"/>
      <c r="BME22" s="110"/>
      <c r="BMF22" s="110"/>
      <c r="BMG22" s="110"/>
      <c r="BMH22" s="110"/>
      <c r="BMI22" s="110"/>
      <c r="BMJ22" s="110"/>
      <c r="BMK22" s="110"/>
      <c r="BML22" s="110"/>
      <c r="BMM22" s="110"/>
      <c r="BMN22" s="110"/>
      <c r="BMO22" s="110"/>
      <c r="BMP22" s="110"/>
      <c r="BMQ22" s="110"/>
      <c r="BMR22" s="110"/>
      <c r="BMS22" s="110"/>
      <c r="BMT22" s="110"/>
      <c r="BMU22" s="110"/>
      <c r="BMV22" s="110"/>
      <c r="BMW22" s="110"/>
      <c r="BMX22" s="110"/>
      <c r="BMY22" s="110"/>
      <c r="BMZ22" s="110"/>
      <c r="BNA22" s="110"/>
      <c r="BNB22" s="110"/>
      <c r="BNC22" s="110"/>
      <c r="BND22" s="110"/>
      <c r="BNE22" s="110"/>
      <c r="BNF22" s="110"/>
      <c r="BNG22" s="110"/>
      <c r="BNH22" s="110"/>
      <c r="BNI22" s="110"/>
      <c r="BNJ22" s="110"/>
      <c r="BNK22" s="110"/>
      <c r="BNL22" s="110"/>
      <c r="BNM22" s="110"/>
      <c r="BNN22" s="110"/>
      <c r="BNO22" s="110"/>
      <c r="BNP22" s="110"/>
      <c r="BNQ22" s="110"/>
      <c r="BNR22" s="110"/>
      <c r="BNS22" s="110"/>
      <c r="BNT22" s="110"/>
      <c r="BNU22" s="110"/>
      <c r="BNV22" s="110"/>
      <c r="BNW22" s="110"/>
      <c r="BNX22" s="110"/>
      <c r="BNY22" s="110"/>
      <c r="BNZ22" s="110"/>
      <c r="BOA22" s="110"/>
      <c r="BOB22" s="110"/>
      <c r="BOC22" s="110"/>
      <c r="BOD22" s="110"/>
      <c r="BOE22" s="110"/>
      <c r="BOF22" s="110"/>
      <c r="BOG22" s="110"/>
      <c r="BOH22" s="110"/>
      <c r="BOI22" s="110"/>
      <c r="BOJ22" s="110"/>
      <c r="BOK22" s="110"/>
      <c r="BOL22" s="110"/>
      <c r="BOM22" s="110"/>
      <c r="BON22" s="110"/>
      <c r="BOO22" s="110"/>
      <c r="BOP22" s="110"/>
      <c r="BOQ22" s="110"/>
      <c r="BOR22" s="110"/>
      <c r="BOS22" s="110"/>
      <c r="BOT22" s="110"/>
      <c r="BOU22" s="110"/>
      <c r="BOV22" s="110"/>
      <c r="BOW22" s="110"/>
      <c r="BOX22" s="110"/>
      <c r="BOY22" s="110"/>
      <c r="BOZ22" s="110"/>
      <c r="BPA22" s="110"/>
      <c r="BPB22" s="110"/>
      <c r="BPC22" s="110"/>
      <c r="BPD22" s="110"/>
      <c r="BPE22" s="110"/>
      <c r="BPF22" s="110"/>
      <c r="BPG22" s="110"/>
      <c r="BPH22" s="110"/>
      <c r="BPI22" s="110"/>
      <c r="BPJ22" s="110"/>
      <c r="BPK22" s="110"/>
      <c r="BPL22" s="110"/>
      <c r="BPM22" s="110"/>
      <c r="BPN22" s="110"/>
      <c r="BPO22" s="110"/>
      <c r="BPP22" s="110"/>
      <c r="BPQ22" s="110"/>
      <c r="BPR22" s="110"/>
      <c r="BPS22" s="110"/>
      <c r="BPT22" s="110"/>
      <c r="BPU22" s="110"/>
      <c r="BPV22" s="110"/>
      <c r="BPW22" s="110"/>
      <c r="BPX22" s="110"/>
      <c r="BPY22" s="110"/>
      <c r="BPZ22" s="110"/>
      <c r="BQA22" s="110"/>
      <c r="BQB22" s="110"/>
      <c r="BQC22" s="110"/>
      <c r="BQD22" s="110"/>
      <c r="BQE22" s="110"/>
      <c r="BQF22" s="110"/>
      <c r="BQG22" s="110"/>
      <c r="BQH22" s="110"/>
      <c r="BQI22" s="110"/>
      <c r="BQJ22" s="110"/>
      <c r="BQK22" s="110"/>
      <c r="BQL22" s="110"/>
      <c r="BQM22" s="110"/>
      <c r="BQN22" s="110"/>
      <c r="BQO22" s="110"/>
      <c r="BQP22" s="110"/>
      <c r="BQQ22" s="110"/>
      <c r="BQR22" s="110"/>
      <c r="BQS22" s="110"/>
      <c r="BQT22" s="110"/>
      <c r="BQU22" s="110"/>
      <c r="BQV22" s="110"/>
      <c r="BQW22" s="110"/>
      <c r="BQX22" s="110"/>
      <c r="BQY22" s="110"/>
      <c r="BQZ22" s="110"/>
      <c r="BRA22" s="110"/>
      <c r="BRB22" s="110"/>
      <c r="BRC22" s="110"/>
      <c r="BRD22" s="110"/>
      <c r="BRE22" s="110"/>
      <c r="BRF22" s="110"/>
      <c r="BRG22" s="110"/>
      <c r="BRH22" s="110"/>
      <c r="BRI22" s="110"/>
      <c r="BRJ22" s="110"/>
      <c r="BRK22" s="110"/>
      <c r="BRL22" s="110"/>
      <c r="BRM22" s="110"/>
      <c r="BRN22" s="110"/>
      <c r="BRO22" s="110"/>
      <c r="BRP22" s="110"/>
      <c r="BRQ22" s="110"/>
      <c r="BRR22" s="110"/>
      <c r="BRS22" s="110"/>
      <c r="BRT22" s="110"/>
      <c r="BRU22" s="110"/>
      <c r="BRV22" s="110"/>
      <c r="BRW22" s="110"/>
      <c r="BRX22" s="110"/>
      <c r="BRY22" s="110"/>
      <c r="BRZ22" s="110"/>
      <c r="BSA22" s="110"/>
      <c r="BSB22" s="110"/>
      <c r="BSC22" s="110"/>
      <c r="BSD22" s="110"/>
      <c r="BSE22" s="110"/>
      <c r="BSF22" s="110"/>
      <c r="BSG22" s="110"/>
      <c r="BSH22" s="110"/>
      <c r="BSI22" s="110"/>
      <c r="BSJ22" s="110"/>
      <c r="BSK22" s="110"/>
      <c r="BSL22" s="110"/>
      <c r="BSM22" s="110"/>
      <c r="BSN22" s="110"/>
      <c r="BSO22" s="110"/>
      <c r="BSP22" s="110"/>
      <c r="BSQ22" s="110"/>
      <c r="BSR22" s="110"/>
      <c r="BSS22" s="110"/>
      <c r="BST22" s="110"/>
      <c r="BSU22" s="110"/>
      <c r="BSV22" s="110"/>
      <c r="BSW22" s="110"/>
      <c r="BSX22" s="110"/>
      <c r="BSY22" s="110"/>
      <c r="BSZ22" s="110"/>
      <c r="BTA22" s="110"/>
      <c r="BTB22" s="110"/>
      <c r="BTC22" s="110"/>
      <c r="BTD22" s="110"/>
      <c r="BTE22" s="110"/>
      <c r="BTF22" s="110"/>
      <c r="BTG22" s="110"/>
      <c r="BTH22" s="110"/>
      <c r="BTI22" s="110"/>
      <c r="BTJ22" s="110"/>
      <c r="BTK22" s="110"/>
      <c r="BTL22" s="110"/>
      <c r="BTM22" s="110"/>
      <c r="BTN22" s="110"/>
      <c r="BTO22" s="110"/>
      <c r="BTP22" s="110"/>
      <c r="BTQ22" s="110"/>
      <c r="BTR22" s="110"/>
      <c r="BTS22" s="110"/>
      <c r="BTT22" s="110"/>
      <c r="BTU22" s="110"/>
      <c r="BTV22" s="110"/>
      <c r="BTW22" s="110"/>
      <c r="BTX22" s="110"/>
      <c r="BTY22" s="110"/>
      <c r="BTZ22" s="110"/>
      <c r="BUA22" s="110"/>
      <c r="BUB22" s="110"/>
      <c r="BUC22" s="110"/>
      <c r="BUD22" s="110"/>
      <c r="BUE22" s="110"/>
      <c r="BUF22" s="110"/>
      <c r="BUG22" s="110"/>
      <c r="BUH22" s="110"/>
      <c r="BUI22" s="110"/>
      <c r="BUJ22" s="110"/>
      <c r="BUK22" s="110"/>
      <c r="BUL22" s="110"/>
      <c r="BUM22" s="110"/>
      <c r="BUN22" s="110"/>
      <c r="BUO22" s="110"/>
      <c r="BUP22" s="110"/>
      <c r="BUQ22" s="110"/>
      <c r="BUR22" s="110"/>
      <c r="BUS22" s="110"/>
      <c r="BUT22" s="110"/>
      <c r="BUU22" s="110"/>
      <c r="BUV22" s="110"/>
      <c r="BUW22" s="110"/>
      <c r="BUX22" s="110"/>
      <c r="BUY22" s="110"/>
      <c r="BUZ22" s="110"/>
      <c r="BVA22" s="110"/>
      <c r="BVB22" s="110"/>
      <c r="BVC22" s="110"/>
      <c r="BVD22" s="110"/>
      <c r="BVE22" s="110"/>
      <c r="BVF22" s="110"/>
      <c r="BVG22" s="110"/>
      <c r="BVH22" s="110"/>
      <c r="BVI22" s="110"/>
      <c r="BVJ22" s="110"/>
      <c r="BVK22" s="110"/>
      <c r="BVL22" s="110"/>
      <c r="BVM22" s="110"/>
      <c r="BVN22" s="110"/>
      <c r="BVO22" s="110"/>
      <c r="BVP22" s="110"/>
      <c r="BVQ22" s="110"/>
      <c r="BVR22" s="110"/>
      <c r="BVS22" s="110"/>
      <c r="BVT22" s="110"/>
      <c r="BVU22" s="110"/>
      <c r="BVV22" s="110"/>
      <c r="BVW22" s="110"/>
      <c r="BVX22" s="110"/>
      <c r="BVY22" s="110"/>
      <c r="BVZ22" s="110"/>
      <c r="BWA22" s="110"/>
      <c r="BWB22" s="110"/>
      <c r="BWC22" s="110"/>
      <c r="BWD22" s="110"/>
      <c r="BWE22" s="110"/>
      <c r="BWF22" s="110"/>
      <c r="BWG22" s="110"/>
      <c r="BWH22" s="110"/>
      <c r="BWI22" s="110"/>
      <c r="BWJ22" s="110"/>
      <c r="BWK22" s="110"/>
      <c r="BWL22" s="110"/>
      <c r="BWM22" s="110"/>
      <c r="BWN22" s="110"/>
      <c r="BWO22" s="110"/>
      <c r="BWP22" s="110"/>
      <c r="BWQ22" s="110"/>
      <c r="BWR22" s="110"/>
      <c r="BWS22" s="110"/>
      <c r="BWT22" s="110"/>
      <c r="BWU22" s="110"/>
      <c r="BWV22" s="110"/>
      <c r="BWW22" s="110"/>
      <c r="BWX22" s="110"/>
      <c r="BWY22" s="110"/>
      <c r="BWZ22" s="110"/>
      <c r="BXA22" s="110"/>
      <c r="BXB22" s="110"/>
      <c r="BXC22" s="110"/>
      <c r="BXD22" s="110"/>
      <c r="BXE22" s="110"/>
      <c r="BXF22" s="110"/>
      <c r="BXG22" s="110"/>
      <c r="BXH22" s="110"/>
      <c r="BXI22" s="110"/>
      <c r="BXJ22" s="110"/>
      <c r="BXK22" s="110"/>
      <c r="BXL22" s="110"/>
      <c r="BXM22" s="110"/>
      <c r="BXN22" s="110"/>
      <c r="BXO22" s="110"/>
      <c r="BXP22" s="110"/>
      <c r="BXQ22" s="110"/>
      <c r="BXR22" s="110"/>
      <c r="BXS22" s="110"/>
      <c r="BXT22" s="110"/>
      <c r="BXU22" s="110"/>
      <c r="BXV22" s="110"/>
      <c r="BXW22" s="110"/>
      <c r="BXX22" s="110"/>
      <c r="BXY22" s="110"/>
      <c r="BXZ22" s="110"/>
      <c r="BYA22" s="110"/>
      <c r="BYB22" s="110"/>
      <c r="BYC22" s="110"/>
      <c r="BYD22" s="110"/>
      <c r="BYE22" s="110"/>
      <c r="BYF22" s="110"/>
      <c r="BYG22" s="110"/>
      <c r="BYH22" s="110"/>
      <c r="BYI22" s="110"/>
      <c r="BYJ22" s="110"/>
      <c r="BYK22" s="110"/>
      <c r="BYL22" s="110"/>
      <c r="BYM22" s="110"/>
      <c r="BYN22" s="110"/>
      <c r="BYO22" s="110"/>
      <c r="BYP22" s="110"/>
      <c r="BYQ22" s="110"/>
      <c r="BYR22" s="110"/>
      <c r="BYS22" s="110"/>
      <c r="BYT22" s="110"/>
      <c r="BYU22" s="110"/>
      <c r="BYV22" s="110"/>
      <c r="BYW22" s="110"/>
      <c r="BYX22" s="110"/>
      <c r="BYY22" s="110"/>
      <c r="BYZ22" s="110"/>
      <c r="BZA22" s="110"/>
      <c r="BZB22" s="110"/>
      <c r="BZC22" s="110"/>
      <c r="BZD22" s="110"/>
      <c r="BZE22" s="110"/>
      <c r="BZF22" s="110"/>
      <c r="BZG22" s="110"/>
      <c r="BZH22" s="110"/>
      <c r="BZI22" s="110"/>
      <c r="BZJ22" s="110"/>
      <c r="BZK22" s="110"/>
      <c r="BZL22" s="110"/>
      <c r="BZM22" s="110"/>
      <c r="BZN22" s="110"/>
      <c r="BZO22" s="110"/>
      <c r="BZP22" s="110"/>
      <c r="BZQ22" s="110"/>
      <c r="BZR22" s="110"/>
      <c r="BZS22" s="110"/>
      <c r="BZT22" s="110"/>
      <c r="BZU22" s="110"/>
      <c r="BZV22" s="110"/>
      <c r="BZW22" s="110"/>
      <c r="BZX22" s="110"/>
      <c r="BZY22" s="110"/>
      <c r="BZZ22" s="110"/>
      <c r="CAA22" s="110"/>
      <c r="CAB22" s="110"/>
      <c r="CAC22" s="110"/>
      <c r="CAD22" s="110"/>
      <c r="CAE22" s="110"/>
      <c r="CAF22" s="110"/>
      <c r="CAG22" s="110"/>
      <c r="CAH22" s="110"/>
      <c r="CAI22" s="110"/>
      <c r="CAJ22" s="110"/>
      <c r="CAK22" s="110"/>
      <c r="CAL22" s="110"/>
      <c r="CAM22" s="110"/>
      <c r="CAN22" s="110"/>
      <c r="CAO22" s="110"/>
      <c r="CAP22" s="110"/>
      <c r="CAQ22" s="110"/>
      <c r="CAR22" s="110"/>
      <c r="CAS22" s="110"/>
      <c r="CAT22" s="110"/>
      <c r="CAU22" s="110"/>
      <c r="CAV22" s="110"/>
      <c r="CAW22" s="110"/>
      <c r="CAX22" s="110"/>
      <c r="CAY22" s="110"/>
      <c r="CAZ22" s="110"/>
      <c r="CBA22" s="110"/>
      <c r="CBB22" s="110"/>
      <c r="CBC22" s="110"/>
      <c r="CBD22" s="110"/>
      <c r="CBE22" s="110"/>
      <c r="CBF22" s="110"/>
      <c r="CBG22" s="110"/>
      <c r="CBH22" s="110"/>
      <c r="CBI22" s="110"/>
      <c r="CBJ22" s="110"/>
      <c r="CBK22" s="110"/>
      <c r="CBL22" s="110"/>
      <c r="CBM22" s="110"/>
      <c r="CBN22" s="110"/>
      <c r="CBO22" s="110"/>
      <c r="CBP22" s="110"/>
      <c r="CBQ22" s="110"/>
      <c r="CBR22" s="110"/>
      <c r="CBS22" s="110"/>
      <c r="CBT22" s="110"/>
      <c r="CBU22" s="110"/>
      <c r="CBV22" s="110"/>
      <c r="CBW22" s="110"/>
      <c r="CBX22" s="110"/>
      <c r="CBY22" s="110"/>
      <c r="CBZ22" s="110"/>
      <c r="CCA22" s="110"/>
      <c r="CCB22" s="110"/>
      <c r="CCC22" s="110"/>
      <c r="CCD22" s="110"/>
      <c r="CCE22" s="110"/>
      <c r="CCF22" s="110"/>
      <c r="CCG22" s="110"/>
      <c r="CCH22" s="110"/>
      <c r="CCI22" s="110"/>
      <c r="CCJ22" s="110"/>
      <c r="CCK22" s="110"/>
      <c r="CCL22" s="110"/>
      <c r="CCM22" s="110"/>
      <c r="CCN22" s="110"/>
      <c r="CCO22" s="110"/>
      <c r="CCP22" s="110"/>
      <c r="CCQ22" s="110"/>
      <c r="CCR22" s="110"/>
      <c r="CCS22" s="110"/>
      <c r="CCT22" s="110"/>
      <c r="CCU22" s="110"/>
      <c r="CCV22" s="110"/>
      <c r="CCW22" s="110"/>
      <c r="CCX22" s="110"/>
      <c r="CCY22" s="110"/>
      <c r="CCZ22" s="110"/>
      <c r="CDA22" s="110"/>
      <c r="CDB22" s="110"/>
      <c r="CDC22" s="110"/>
      <c r="CDD22" s="110"/>
      <c r="CDE22" s="110"/>
      <c r="CDF22" s="110"/>
      <c r="CDG22" s="110"/>
      <c r="CDH22" s="110"/>
      <c r="CDI22" s="110"/>
      <c r="CDJ22" s="110"/>
      <c r="CDK22" s="110"/>
      <c r="CDL22" s="110"/>
      <c r="CDM22" s="110"/>
      <c r="CDN22" s="110"/>
      <c r="CDO22" s="110"/>
      <c r="CDP22" s="110"/>
      <c r="CDQ22" s="110"/>
      <c r="CDR22" s="110"/>
      <c r="CDS22" s="110"/>
      <c r="CDT22" s="110"/>
      <c r="CDU22" s="110"/>
      <c r="CDV22" s="110"/>
      <c r="CDW22" s="110"/>
      <c r="CDX22" s="110"/>
      <c r="CDY22" s="110"/>
      <c r="CDZ22" s="110"/>
      <c r="CEA22" s="110"/>
      <c r="CEB22" s="110"/>
      <c r="CEC22" s="110"/>
      <c r="CED22" s="110"/>
      <c r="CEE22" s="110"/>
      <c r="CEF22" s="110"/>
      <c r="CEG22" s="110"/>
      <c r="CEH22" s="110"/>
      <c r="CEI22" s="110"/>
      <c r="CEJ22" s="110"/>
      <c r="CEK22" s="110"/>
      <c r="CEL22" s="110"/>
      <c r="CEM22" s="110"/>
      <c r="CEN22" s="110"/>
      <c r="CEO22" s="110"/>
      <c r="CEP22" s="110"/>
      <c r="CEQ22" s="110"/>
      <c r="CER22" s="110"/>
      <c r="CES22" s="110"/>
      <c r="CET22" s="110"/>
      <c r="CEU22" s="110"/>
      <c r="CEV22" s="110"/>
      <c r="CEW22" s="110"/>
      <c r="CEX22" s="110"/>
      <c r="CEY22" s="110"/>
      <c r="CEZ22" s="110"/>
      <c r="CFA22" s="110"/>
      <c r="CFB22" s="110"/>
      <c r="CFC22" s="110"/>
      <c r="CFD22" s="110"/>
      <c r="CFE22" s="110"/>
      <c r="CFF22" s="110"/>
      <c r="CFG22" s="110"/>
      <c r="CFH22" s="110"/>
      <c r="CFI22" s="110"/>
      <c r="CFJ22" s="110"/>
      <c r="CFK22" s="110"/>
      <c r="CFL22" s="110"/>
      <c r="CFM22" s="110"/>
      <c r="CFN22" s="110"/>
      <c r="CFO22" s="110"/>
      <c r="CFP22" s="110"/>
      <c r="CFQ22" s="110"/>
      <c r="CFR22" s="110"/>
      <c r="CFS22" s="110"/>
      <c r="CFT22" s="110"/>
      <c r="CFU22" s="110"/>
      <c r="CFV22" s="110"/>
      <c r="CFW22" s="110"/>
      <c r="CFX22" s="110"/>
      <c r="CFY22" s="110"/>
      <c r="CFZ22" s="110"/>
      <c r="CGA22" s="110"/>
      <c r="CGB22" s="110"/>
      <c r="CGC22" s="110"/>
      <c r="CGD22" s="110"/>
      <c r="CGE22" s="110"/>
      <c r="CGF22" s="110"/>
      <c r="CGG22" s="110"/>
      <c r="CGH22" s="110"/>
      <c r="CGI22" s="110"/>
      <c r="CGJ22" s="110"/>
      <c r="CGK22" s="110"/>
      <c r="CGL22" s="110"/>
      <c r="CGM22" s="110"/>
      <c r="CGN22" s="110"/>
      <c r="CGO22" s="110"/>
      <c r="CGP22" s="110"/>
      <c r="CGQ22" s="110"/>
      <c r="CGR22" s="110"/>
      <c r="CGS22" s="110"/>
      <c r="CGT22" s="110"/>
      <c r="CGU22" s="110"/>
      <c r="CGV22" s="110"/>
      <c r="CGW22" s="110"/>
      <c r="CGX22" s="110"/>
      <c r="CGY22" s="110"/>
      <c r="CGZ22" s="110"/>
      <c r="CHA22" s="110"/>
      <c r="CHB22" s="110"/>
      <c r="CHC22" s="110"/>
      <c r="CHD22" s="110"/>
      <c r="CHE22" s="110"/>
      <c r="CHF22" s="110"/>
      <c r="CHG22" s="110"/>
      <c r="CHH22" s="110"/>
      <c r="CHI22" s="110"/>
      <c r="CHJ22" s="110"/>
      <c r="CHK22" s="110"/>
      <c r="CHL22" s="110"/>
      <c r="CHM22" s="110"/>
      <c r="CHN22" s="110"/>
      <c r="CHO22" s="110"/>
      <c r="CHP22" s="110"/>
      <c r="CHQ22" s="110"/>
      <c r="CHR22" s="110"/>
      <c r="CHS22" s="110"/>
      <c r="CHT22" s="110"/>
      <c r="CHU22" s="110"/>
      <c r="CHV22" s="110"/>
      <c r="CHW22" s="110"/>
      <c r="CHX22" s="110"/>
      <c r="CHY22" s="110"/>
      <c r="CHZ22" s="110"/>
      <c r="CIA22" s="110"/>
      <c r="CIB22" s="110"/>
      <c r="CIC22" s="110"/>
      <c r="CID22" s="110"/>
      <c r="CIE22" s="110"/>
      <c r="CIF22" s="110"/>
      <c r="CIG22" s="110"/>
      <c r="CIH22" s="110"/>
      <c r="CII22" s="110"/>
      <c r="CIJ22" s="110"/>
      <c r="CIK22" s="110"/>
      <c r="CIL22" s="110"/>
      <c r="CIM22" s="110"/>
      <c r="CIN22" s="110"/>
      <c r="CIO22" s="110"/>
      <c r="CIP22" s="110"/>
      <c r="CIQ22" s="110"/>
      <c r="CIR22" s="110"/>
      <c r="CIS22" s="110"/>
      <c r="CIT22" s="110"/>
      <c r="CIU22" s="110"/>
      <c r="CIV22" s="110"/>
      <c r="CIW22" s="110"/>
      <c r="CIX22" s="110"/>
      <c r="CIY22" s="110"/>
      <c r="CIZ22" s="110"/>
      <c r="CJA22" s="110"/>
      <c r="CJB22" s="110"/>
      <c r="CJC22" s="110"/>
      <c r="CJD22" s="110"/>
      <c r="CJE22" s="110"/>
      <c r="CJF22" s="110"/>
      <c r="CJG22" s="110"/>
      <c r="CJH22" s="110"/>
      <c r="CJI22" s="110"/>
      <c r="CJJ22" s="110"/>
      <c r="CJK22" s="110"/>
      <c r="CJL22" s="110"/>
      <c r="CJM22" s="110"/>
      <c r="CJN22" s="110"/>
      <c r="CJO22" s="110"/>
      <c r="CJP22" s="110"/>
      <c r="CJQ22" s="110"/>
      <c r="CJR22" s="110"/>
      <c r="CJS22" s="110"/>
      <c r="CJT22" s="110"/>
      <c r="CJU22" s="110"/>
      <c r="CJV22" s="110"/>
      <c r="CJW22" s="110"/>
      <c r="CJX22" s="110"/>
      <c r="CJY22" s="110"/>
      <c r="CJZ22" s="110"/>
      <c r="CKA22" s="110"/>
      <c r="CKB22" s="110"/>
      <c r="CKC22" s="110"/>
      <c r="CKD22" s="110"/>
      <c r="CKE22" s="110"/>
      <c r="CKF22" s="110"/>
      <c r="CKG22" s="110"/>
      <c r="CKH22" s="110"/>
      <c r="CKI22" s="110"/>
      <c r="CKJ22" s="110"/>
      <c r="CKK22" s="110"/>
      <c r="CKL22" s="110"/>
      <c r="CKM22" s="110"/>
      <c r="CKN22" s="110"/>
      <c r="CKO22" s="110"/>
      <c r="CKP22" s="110"/>
      <c r="CKQ22" s="110"/>
      <c r="CKR22" s="110"/>
      <c r="CKS22" s="110"/>
      <c r="CKT22" s="110"/>
      <c r="CKU22" s="110"/>
      <c r="CKV22" s="110"/>
      <c r="CKW22" s="110"/>
      <c r="CKX22" s="110"/>
      <c r="CKY22" s="110"/>
      <c r="CKZ22" s="110"/>
      <c r="CLA22" s="110"/>
      <c r="CLB22" s="110"/>
      <c r="CLC22" s="110"/>
      <c r="CLD22" s="110"/>
      <c r="CLE22" s="110"/>
      <c r="CLF22" s="110"/>
      <c r="CLG22" s="110"/>
      <c r="CLH22" s="110"/>
      <c r="CLI22" s="110"/>
      <c r="CLJ22" s="110"/>
      <c r="CLK22" s="110"/>
      <c r="CLL22" s="110"/>
      <c r="CLM22" s="110"/>
      <c r="CLN22" s="110"/>
      <c r="CLO22" s="110"/>
      <c r="CLP22" s="110"/>
      <c r="CLQ22" s="110"/>
      <c r="CLR22" s="110"/>
      <c r="CLS22" s="110"/>
      <c r="CLT22" s="110"/>
      <c r="CLU22" s="110"/>
      <c r="CLV22" s="110"/>
      <c r="CLW22" s="110"/>
      <c r="CLX22" s="110"/>
      <c r="CLY22" s="110"/>
      <c r="CLZ22" s="110"/>
      <c r="CMA22" s="110"/>
      <c r="CMB22" s="110"/>
      <c r="CMC22" s="110"/>
      <c r="CMD22" s="110"/>
      <c r="CME22" s="110"/>
      <c r="CMF22" s="110"/>
      <c r="CMG22" s="110"/>
      <c r="CMH22" s="110"/>
      <c r="CMI22" s="110"/>
      <c r="CMJ22" s="110"/>
      <c r="CMK22" s="110"/>
      <c r="CML22" s="110"/>
      <c r="CMM22" s="110"/>
      <c r="CMN22" s="110"/>
      <c r="CMO22" s="110"/>
      <c r="CMP22" s="110"/>
      <c r="CMQ22" s="110"/>
      <c r="CMR22" s="110"/>
      <c r="CMS22" s="110"/>
      <c r="CMT22" s="110"/>
      <c r="CMU22" s="110"/>
      <c r="CMV22" s="110"/>
      <c r="CMW22" s="110"/>
      <c r="CMX22" s="110"/>
      <c r="CMY22" s="110"/>
      <c r="CMZ22" s="110"/>
      <c r="CNA22" s="110"/>
      <c r="CNB22" s="110"/>
      <c r="CNC22" s="110"/>
      <c r="CND22" s="110"/>
      <c r="CNE22" s="110"/>
      <c r="CNF22" s="110"/>
      <c r="CNG22" s="110"/>
      <c r="CNH22" s="110"/>
      <c r="CNI22" s="110"/>
      <c r="CNJ22" s="110"/>
      <c r="CNK22" s="110"/>
      <c r="CNL22" s="110"/>
      <c r="CNM22" s="110"/>
      <c r="CNN22" s="110"/>
      <c r="CNO22" s="110"/>
      <c r="CNP22" s="110"/>
      <c r="CNQ22" s="110"/>
      <c r="CNR22" s="110"/>
      <c r="CNS22" s="110"/>
      <c r="CNT22" s="110"/>
      <c r="CNU22" s="110"/>
      <c r="CNV22" s="110"/>
      <c r="CNW22" s="110"/>
      <c r="CNX22" s="110"/>
      <c r="CNY22" s="110"/>
      <c r="CNZ22" s="110"/>
      <c r="COA22" s="110"/>
      <c r="COB22" s="110"/>
      <c r="COC22" s="110"/>
      <c r="COD22" s="110"/>
      <c r="COE22" s="110"/>
      <c r="COF22" s="110"/>
      <c r="COG22" s="110"/>
      <c r="COH22" s="110"/>
      <c r="COI22" s="110"/>
      <c r="COJ22" s="110"/>
      <c r="COK22" s="110"/>
      <c r="COL22" s="110"/>
      <c r="COM22" s="110"/>
      <c r="CON22" s="110"/>
      <c r="COO22" s="110"/>
      <c r="COP22" s="110"/>
      <c r="COQ22" s="110"/>
      <c r="COR22" s="110"/>
      <c r="COS22" s="110"/>
      <c r="COT22" s="110"/>
      <c r="COU22" s="110"/>
      <c r="COV22" s="110"/>
      <c r="COW22" s="110"/>
      <c r="COX22" s="110"/>
      <c r="COY22" s="110"/>
      <c r="COZ22" s="110"/>
      <c r="CPA22" s="110"/>
      <c r="CPB22" s="110"/>
      <c r="CPC22" s="110"/>
      <c r="CPD22" s="110"/>
      <c r="CPE22" s="110"/>
      <c r="CPF22" s="110"/>
      <c r="CPG22" s="110"/>
      <c r="CPH22" s="110"/>
      <c r="CPI22" s="110"/>
      <c r="CPJ22" s="110"/>
      <c r="CPK22" s="110"/>
      <c r="CPL22" s="110"/>
      <c r="CPM22" s="110"/>
      <c r="CPN22" s="110"/>
      <c r="CPO22" s="110"/>
      <c r="CPP22" s="110"/>
      <c r="CPQ22" s="110"/>
      <c r="CPR22" s="110"/>
      <c r="CPS22" s="110"/>
      <c r="CPT22" s="110"/>
      <c r="CPU22" s="110"/>
      <c r="CPV22" s="110"/>
      <c r="CPW22" s="110"/>
      <c r="CPX22" s="110"/>
      <c r="CPY22" s="110"/>
      <c r="CPZ22" s="110"/>
      <c r="CQA22" s="110"/>
      <c r="CQB22" s="110"/>
      <c r="CQC22" s="110"/>
      <c r="CQD22" s="110"/>
      <c r="CQE22" s="110"/>
      <c r="CQF22" s="110"/>
      <c r="CQG22" s="110"/>
      <c r="CQH22" s="110"/>
      <c r="CQI22" s="110"/>
      <c r="CQJ22" s="110"/>
      <c r="CQK22" s="110"/>
      <c r="CQL22" s="110"/>
      <c r="CQM22" s="110"/>
      <c r="CQN22" s="110"/>
      <c r="CQO22" s="110"/>
      <c r="CQP22" s="110"/>
      <c r="CQQ22" s="110"/>
      <c r="CQR22" s="110"/>
      <c r="CQS22" s="110"/>
      <c r="CQT22" s="110"/>
      <c r="CQU22" s="110"/>
      <c r="CQV22" s="110"/>
      <c r="CQW22" s="110"/>
      <c r="CQX22" s="110"/>
      <c r="CQY22" s="110"/>
      <c r="CQZ22" s="110"/>
      <c r="CRA22" s="110"/>
      <c r="CRB22" s="110"/>
      <c r="CRC22" s="110"/>
      <c r="CRD22" s="110"/>
      <c r="CRE22" s="110"/>
      <c r="CRF22" s="110"/>
      <c r="CRG22" s="110"/>
      <c r="CRH22" s="110"/>
      <c r="CRI22" s="110"/>
      <c r="CRJ22" s="110"/>
      <c r="CRK22" s="110"/>
      <c r="CRL22" s="110"/>
      <c r="CRM22" s="110"/>
      <c r="CRN22" s="110"/>
      <c r="CRO22" s="110"/>
      <c r="CRP22" s="110"/>
      <c r="CRQ22" s="110"/>
      <c r="CRR22" s="110"/>
      <c r="CRS22" s="110"/>
      <c r="CRT22" s="110"/>
      <c r="CRU22" s="110"/>
      <c r="CRV22" s="110"/>
      <c r="CRW22" s="110"/>
      <c r="CRX22" s="110"/>
      <c r="CRY22" s="110"/>
      <c r="CRZ22" s="110"/>
      <c r="CSA22" s="110"/>
      <c r="CSB22" s="110"/>
      <c r="CSC22" s="110"/>
      <c r="CSD22" s="110"/>
      <c r="CSE22" s="110"/>
      <c r="CSF22" s="110"/>
      <c r="CSG22" s="110"/>
      <c r="CSH22" s="110"/>
      <c r="CSI22" s="110"/>
      <c r="CSJ22" s="110"/>
      <c r="CSK22" s="110"/>
      <c r="CSL22" s="110"/>
      <c r="CSM22" s="110"/>
      <c r="CSN22" s="110"/>
      <c r="CSO22" s="110"/>
      <c r="CSP22" s="110"/>
      <c r="CSQ22" s="110"/>
      <c r="CSR22" s="110"/>
      <c r="CSS22" s="110"/>
      <c r="CST22" s="110"/>
      <c r="CSU22" s="110"/>
      <c r="CSV22" s="110"/>
      <c r="CSW22" s="110"/>
      <c r="CSX22" s="110"/>
      <c r="CSY22" s="110"/>
      <c r="CSZ22" s="110"/>
      <c r="CTA22" s="110"/>
      <c r="CTB22" s="110"/>
      <c r="CTC22" s="110"/>
      <c r="CTD22" s="110"/>
      <c r="CTE22" s="110"/>
      <c r="CTF22" s="110"/>
      <c r="CTG22" s="110"/>
      <c r="CTH22" s="110"/>
      <c r="CTI22" s="110"/>
      <c r="CTJ22" s="110"/>
      <c r="CTK22" s="110"/>
      <c r="CTL22" s="110"/>
      <c r="CTM22" s="110"/>
      <c r="CTN22" s="110"/>
      <c r="CTO22" s="110"/>
      <c r="CTP22" s="110"/>
      <c r="CTQ22" s="110"/>
      <c r="CTR22" s="110"/>
      <c r="CTS22" s="110"/>
      <c r="CTT22" s="110"/>
      <c r="CTU22" s="110"/>
      <c r="CTV22" s="110"/>
      <c r="CTW22" s="110"/>
      <c r="CTX22" s="110"/>
      <c r="CTY22" s="110"/>
      <c r="CTZ22" s="110"/>
      <c r="CUA22" s="110"/>
      <c r="CUB22" s="110"/>
      <c r="CUC22" s="110"/>
      <c r="CUD22" s="110"/>
      <c r="CUE22" s="110"/>
      <c r="CUF22" s="110"/>
      <c r="CUG22" s="110"/>
      <c r="CUH22" s="110"/>
      <c r="CUI22" s="110"/>
      <c r="CUJ22" s="110"/>
      <c r="CUK22" s="110"/>
      <c r="CUL22" s="110"/>
      <c r="CUM22" s="110"/>
      <c r="CUN22" s="110"/>
      <c r="CUO22" s="110"/>
      <c r="CUP22" s="110"/>
      <c r="CUQ22" s="110"/>
      <c r="CUR22" s="110"/>
      <c r="CUS22" s="110"/>
      <c r="CUT22" s="110"/>
      <c r="CUU22" s="110"/>
      <c r="CUV22" s="110"/>
      <c r="CUW22" s="110"/>
      <c r="CUX22" s="110"/>
      <c r="CUY22" s="110"/>
      <c r="CUZ22" s="110"/>
      <c r="CVA22" s="110"/>
      <c r="CVB22" s="110"/>
      <c r="CVC22" s="110"/>
      <c r="CVD22" s="110"/>
      <c r="CVE22" s="110"/>
      <c r="CVF22" s="110"/>
      <c r="CVG22" s="110"/>
      <c r="CVH22" s="110"/>
      <c r="CVI22" s="110"/>
      <c r="CVJ22" s="110"/>
      <c r="CVK22" s="110"/>
      <c r="CVL22" s="110"/>
      <c r="CVM22" s="110"/>
      <c r="CVN22" s="110"/>
      <c r="CVO22" s="110"/>
      <c r="CVP22" s="110"/>
      <c r="CVQ22" s="110"/>
      <c r="CVR22" s="110"/>
      <c r="CVS22" s="110"/>
      <c r="CVT22" s="110"/>
      <c r="CVU22" s="110"/>
      <c r="CVV22" s="110"/>
      <c r="CVW22" s="110"/>
      <c r="CVX22" s="110"/>
      <c r="CVY22" s="110"/>
      <c r="CVZ22" s="110"/>
      <c r="CWA22" s="110"/>
      <c r="CWB22" s="110"/>
      <c r="CWC22" s="110"/>
      <c r="CWD22" s="110"/>
      <c r="CWE22" s="110"/>
      <c r="CWF22" s="110"/>
      <c r="CWG22" s="110"/>
      <c r="CWH22" s="110"/>
      <c r="CWI22" s="110"/>
      <c r="CWJ22" s="110"/>
      <c r="CWK22" s="110"/>
      <c r="CWL22" s="110"/>
      <c r="CWM22" s="110"/>
      <c r="CWN22" s="110"/>
      <c r="CWO22" s="110"/>
      <c r="CWP22" s="110"/>
      <c r="CWQ22" s="110"/>
      <c r="CWR22" s="110"/>
      <c r="CWS22" s="110"/>
      <c r="CWT22" s="110"/>
      <c r="CWU22" s="110"/>
      <c r="CWV22" s="110"/>
      <c r="CWW22" s="110"/>
      <c r="CWX22" s="110"/>
      <c r="CWY22" s="110"/>
      <c r="CWZ22" s="110"/>
      <c r="CXA22" s="110"/>
      <c r="CXB22" s="110"/>
      <c r="CXC22" s="110"/>
      <c r="CXD22" s="110"/>
      <c r="CXE22" s="110"/>
      <c r="CXF22" s="110"/>
      <c r="CXG22" s="110"/>
      <c r="CXH22" s="110"/>
      <c r="CXI22" s="110"/>
      <c r="CXJ22" s="110"/>
      <c r="CXK22" s="110"/>
      <c r="CXL22" s="110"/>
      <c r="CXM22" s="110"/>
      <c r="CXN22" s="110"/>
      <c r="CXO22" s="110"/>
      <c r="CXP22" s="110"/>
      <c r="CXQ22" s="110"/>
      <c r="CXR22" s="110"/>
      <c r="CXS22" s="110"/>
      <c r="CXT22" s="110"/>
      <c r="CXU22" s="110"/>
      <c r="CXV22" s="110"/>
      <c r="CXW22" s="110"/>
      <c r="CXX22" s="110"/>
      <c r="CXY22" s="110"/>
      <c r="CXZ22" s="110"/>
      <c r="CYA22" s="110"/>
      <c r="CYB22" s="110"/>
      <c r="CYC22" s="110"/>
      <c r="CYD22" s="110"/>
      <c r="CYE22" s="110"/>
      <c r="CYF22" s="110"/>
      <c r="CYG22" s="110"/>
      <c r="CYH22" s="110"/>
      <c r="CYI22" s="110"/>
      <c r="CYJ22" s="110"/>
      <c r="CYK22" s="110"/>
      <c r="CYL22" s="110"/>
      <c r="CYM22" s="110"/>
      <c r="CYN22" s="110"/>
      <c r="CYO22" s="110"/>
      <c r="CYP22" s="110"/>
      <c r="CYQ22" s="110"/>
      <c r="CYR22" s="110"/>
      <c r="CYS22" s="110"/>
      <c r="CYT22" s="110"/>
      <c r="CYU22" s="110"/>
      <c r="CYV22" s="110"/>
      <c r="CYW22" s="110"/>
      <c r="CYX22" s="110"/>
      <c r="CYY22" s="110"/>
      <c r="CYZ22" s="110"/>
      <c r="CZA22" s="110"/>
      <c r="CZB22" s="110"/>
      <c r="CZC22" s="110"/>
      <c r="CZD22" s="110"/>
      <c r="CZE22" s="110"/>
      <c r="CZF22" s="110"/>
      <c r="CZG22" s="110"/>
      <c r="CZH22" s="110"/>
      <c r="CZI22" s="110"/>
      <c r="CZJ22" s="110"/>
      <c r="CZK22" s="110"/>
      <c r="CZL22" s="110"/>
      <c r="CZM22" s="110"/>
      <c r="CZN22" s="110"/>
      <c r="CZO22" s="110"/>
      <c r="CZP22" s="110"/>
      <c r="CZQ22" s="110"/>
      <c r="CZR22" s="110"/>
      <c r="CZS22" s="110"/>
      <c r="CZT22" s="110"/>
      <c r="CZU22" s="110"/>
      <c r="CZV22" s="110"/>
      <c r="CZW22" s="110"/>
      <c r="CZX22" s="110"/>
      <c r="CZY22" s="110"/>
      <c r="CZZ22" s="110"/>
      <c r="DAA22" s="110"/>
      <c r="DAB22" s="110"/>
      <c r="DAC22" s="110"/>
      <c r="DAD22" s="110"/>
      <c r="DAE22" s="110"/>
      <c r="DAF22" s="110"/>
      <c r="DAG22" s="110"/>
      <c r="DAH22" s="110"/>
      <c r="DAI22" s="110"/>
      <c r="DAJ22" s="110"/>
      <c r="DAK22" s="110"/>
      <c r="DAL22" s="110"/>
      <c r="DAM22" s="110"/>
      <c r="DAN22" s="110"/>
      <c r="DAO22" s="110"/>
      <c r="DAP22" s="110"/>
      <c r="DAQ22" s="110"/>
      <c r="DAR22" s="110"/>
      <c r="DAS22" s="110"/>
      <c r="DAT22" s="110"/>
      <c r="DAU22" s="110"/>
      <c r="DAV22" s="110"/>
      <c r="DAW22" s="110"/>
      <c r="DAX22" s="110"/>
      <c r="DAY22" s="110"/>
      <c r="DAZ22" s="110"/>
      <c r="DBA22" s="110"/>
      <c r="DBB22" s="110"/>
      <c r="DBC22" s="110"/>
      <c r="DBD22" s="110"/>
      <c r="DBE22" s="110"/>
      <c r="DBF22" s="110"/>
      <c r="DBG22" s="110"/>
      <c r="DBH22" s="110"/>
      <c r="DBI22" s="110"/>
      <c r="DBJ22" s="110"/>
      <c r="DBK22" s="110"/>
      <c r="DBL22" s="110"/>
      <c r="DBM22" s="110"/>
      <c r="DBN22" s="110"/>
      <c r="DBO22" s="110"/>
      <c r="DBP22" s="110"/>
      <c r="DBQ22" s="110"/>
      <c r="DBR22" s="110"/>
      <c r="DBS22" s="110"/>
      <c r="DBT22" s="110"/>
      <c r="DBU22" s="110"/>
      <c r="DBV22" s="110"/>
      <c r="DBW22" s="110"/>
      <c r="DBX22" s="110"/>
      <c r="DBY22" s="110"/>
      <c r="DBZ22" s="110"/>
      <c r="DCA22" s="110"/>
      <c r="DCB22" s="110"/>
      <c r="DCC22" s="110"/>
      <c r="DCD22" s="110"/>
      <c r="DCE22" s="110"/>
      <c r="DCF22" s="110"/>
      <c r="DCG22" s="110"/>
      <c r="DCH22" s="110"/>
      <c r="DCI22" s="110"/>
      <c r="DCJ22" s="110"/>
      <c r="DCK22" s="110"/>
      <c r="DCL22" s="110"/>
      <c r="DCM22" s="110"/>
      <c r="DCN22" s="110"/>
      <c r="DCO22" s="110"/>
      <c r="DCP22" s="110"/>
      <c r="DCQ22" s="110"/>
      <c r="DCR22" s="110"/>
      <c r="DCS22" s="110"/>
      <c r="DCT22" s="110"/>
      <c r="DCU22" s="110"/>
      <c r="DCV22" s="110"/>
      <c r="DCW22" s="110"/>
      <c r="DCX22" s="110"/>
      <c r="DCY22" s="110"/>
      <c r="DCZ22" s="110"/>
      <c r="DDA22" s="110"/>
      <c r="DDB22" s="110"/>
      <c r="DDC22" s="110"/>
      <c r="DDD22" s="110"/>
      <c r="DDE22" s="110"/>
      <c r="DDF22" s="110"/>
      <c r="DDG22" s="110"/>
      <c r="DDH22" s="110"/>
      <c r="DDI22" s="110"/>
      <c r="DDJ22" s="110"/>
      <c r="DDK22" s="110"/>
      <c r="DDL22" s="110"/>
      <c r="DDM22" s="110"/>
      <c r="DDN22" s="110"/>
      <c r="DDO22" s="110"/>
      <c r="DDP22" s="110"/>
      <c r="DDQ22" s="110"/>
      <c r="DDR22" s="110"/>
      <c r="DDS22" s="110"/>
      <c r="DDT22" s="110"/>
      <c r="DDU22" s="110"/>
      <c r="DDV22" s="110"/>
      <c r="DDW22" s="110"/>
      <c r="DDX22" s="110"/>
      <c r="DDY22" s="110"/>
      <c r="DDZ22" s="110"/>
      <c r="DEA22" s="110"/>
      <c r="DEB22" s="110"/>
      <c r="DEC22" s="110"/>
      <c r="DED22" s="110"/>
      <c r="DEE22" s="110"/>
      <c r="DEF22" s="110"/>
      <c r="DEG22" s="110"/>
      <c r="DEH22" s="110"/>
      <c r="DEI22" s="110"/>
      <c r="DEJ22" s="110"/>
      <c r="DEK22" s="110"/>
      <c r="DEL22" s="110"/>
      <c r="DEM22" s="110"/>
      <c r="DEN22" s="110"/>
      <c r="DEO22" s="110"/>
      <c r="DEP22" s="110"/>
      <c r="DEQ22" s="110"/>
      <c r="DER22" s="110"/>
      <c r="DES22" s="110"/>
      <c r="DET22" s="110"/>
      <c r="DEU22" s="110"/>
      <c r="DEV22" s="110"/>
      <c r="DEW22" s="110"/>
      <c r="DEX22" s="110"/>
      <c r="DEY22" s="110"/>
      <c r="DEZ22" s="110"/>
      <c r="DFA22" s="110"/>
      <c r="DFB22" s="110"/>
      <c r="DFC22" s="110"/>
      <c r="DFD22" s="110"/>
      <c r="DFE22" s="110"/>
      <c r="DFF22" s="110"/>
      <c r="DFG22" s="110"/>
      <c r="DFH22" s="110"/>
      <c r="DFI22" s="110"/>
      <c r="DFJ22" s="110"/>
      <c r="DFK22" s="110"/>
      <c r="DFL22" s="110"/>
      <c r="DFM22" s="110"/>
      <c r="DFN22" s="110"/>
      <c r="DFO22" s="110"/>
      <c r="DFP22" s="110"/>
      <c r="DFQ22" s="110"/>
      <c r="DFR22" s="110"/>
      <c r="DFS22" s="110"/>
      <c r="DFT22" s="110"/>
      <c r="DFU22" s="110"/>
      <c r="DFV22" s="110"/>
      <c r="DFW22" s="110"/>
      <c r="DFX22" s="110"/>
      <c r="DFY22" s="110"/>
      <c r="DFZ22" s="110"/>
      <c r="DGA22" s="110"/>
      <c r="DGB22" s="110"/>
      <c r="DGC22" s="110"/>
      <c r="DGD22" s="110"/>
      <c r="DGE22" s="110"/>
      <c r="DGF22" s="110"/>
      <c r="DGG22" s="110"/>
      <c r="DGH22" s="110"/>
      <c r="DGI22" s="110"/>
      <c r="DGJ22" s="110"/>
      <c r="DGK22" s="110"/>
      <c r="DGL22" s="110"/>
      <c r="DGM22" s="110"/>
      <c r="DGN22" s="110"/>
      <c r="DGO22" s="110"/>
      <c r="DGP22" s="110"/>
      <c r="DGQ22" s="110"/>
      <c r="DGR22" s="110"/>
      <c r="DGS22" s="110"/>
      <c r="DGT22" s="110"/>
      <c r="DGU22" s="110"/>
      <c r="DGV22" s="110"/>
      <c r="DGW22" s="110"/>
      <c r="DGX22" s="110"/>
      <c r="DGY22" s="110"/>
      <c r="DGZ22" s="110"/>
      <c r="DHA22" s="110"/>
      <c r="DHB22" s="110"/>
      <c r="DHC22" s="110"/>
      <c r="DHD22" s="110"/>
      <c r="DHE22" s="110"/>
      <c r="DHF22" s="110"/>
      <c r="DHG22" s="110"/>
      <c r="DHH22" s="110"/>
      <c r="DHI22" s="110"/>
      <c r="DHJ22" s="110"/>
      <c r="DHK22" s="110"/>
      <c r="DHL22" s="110"/>
      <c r="DHM22" s="110"/>
      <c r="DHN22" s="110"/>
      <c r="DHO22" s="110"/>
      <c r="DHP22" s="110"/>
      <c r="DHQ22" s="110"/>
      <c r="DHR22" s="110"/>
      <c r="DHS22" s="110"/>
      <c r="DHT22" s="110"/>
      <c r="DHU22" s="110"/>
      <c r="DHV22" s="110"/>
      <c r="DHW22" s="110"/>
      <c r="DHX22" s="110"/>
      <c r="DHY22" s="110"/>
      <c r="DHZ22" s="110"/>
      <c r="DIA22" s="110"/>
      <c r="DIB22" s="110"/>
      <c r="DIC22" s="110"/>
      <c r="DID22" s="110"/>
      <c r="DIE22" s="110"/>
      <c r="DIF22" s="110"/>
      <c r="DIG22" s="110"/>
      <c r="DIH22" s="110"/>
      <c r="DII22" s="110"/>
      <c r="DIJ22" s="110"/>
      <c r="DIK22" s="110"/>
      <c r="DIL22" s="110"/>
      <c r="DIM22" s="110"/>
      <c r="DIN22" s="110"/>
      <c r="DIO22" s="110"/>
      <c r="DIP22" s="110"/>
      <c r="DIQ22" s="110"/>
      <c r="DIR22" s="110"/>
      <c r="DIS22" s="110"/>
      <c r="DIT22" s="110"/>
      <c r="DIU22" s="110"/>
      <c r="DIV22" s="110"/>
      <c r="DIW22" s="110"/>
      <c r="DIX22" s="110"/>
      <c r="DIY22" s="110"/>
      <c r="DIZ22" s="110"/>
      <c r="DJA22" s="110"/>
      <c r="DJB22" s="110"/>
      <c r="DJC22" s="110"/>
      <c r="DJD22" s="110"/>
      <c r="DJE22" s="110"/>
      <c r="DJF22" s="110"/>
      <c r="DJG22" s="110"/>
      <c r="DJH22" s="110"/>
      <c r="DJI22" s="110"/>
      <c r="DJJ22" s="110"/>
      <c r="DJK22" s="110"/>
      <c r="DJL22" s="110"/>
      <c r="DJM22" s="110"/>
      <c r="DJN22" s="110"/>
      <c r="DJO22" s="110"/>
      <c r="DJP22" s="110"/>
      <c r="DJQ22" s="110"/>
      <c r="DJR22" s="110"/>
      <c r="DJS22" s="110"/>
      <c r="DJT22" s="110"/>
      <c r="DJU22" s="110"/>
      <c r="DJV22" s="110"/>
      <c r="DJW22" s="110"/>
      <c r="DJX22" s="110"/>
      <c r="DJY22" s="110"/>
      <c r="DJZ22" s="110"/>
      <c r="DKA22" s="110"/>
      <c r="DKB22" s="110"/>
      <c r="DKC22" s="110"/>
      <c r="DKD22" s="110"/>
      <c r="DKE22" s="110"/>
      <c r="DKF22" s="110"/>
      <c r="DKG22" s="110"/>
      <c r="DKH22" s="110"/>
      <c r="DKI22" s="110"/>
      <c r="DKJ22" s="110"/>
      <c r="DKK22" s="110"/>
      <c r="DKL22" s="110"/>
      <c r="DKM22" s="110"/>
      <c r="DKN22" s="110"/>
      <c r="DKO22" s="110"/>
      <c r="DKP22" s="110"/>
      <c r="DKQ22" s="110"/>
      <c r="DKR22" s="110"/>
      <c r="DKS22" s="110"/>
      <c r="DKT22" s="110"/>
      <c r="DKU22" s="110"/>
      <c r="DKV22" s="110"/>
      <c r="DKW22" s="110"/>
      <c r="DKX22" s="110"/>
      <c r="DKY22" s="110"/>
      <c r="DKZ22" s="110"/>
      <c r="DLA22" s="110"/>
      <c r="DLB22" s="110"/>
      <c r="DLC22" s="110"/>
      <c r="DLD22" s="110"/>
      <c r="DLE22" s="110"/>
      <c r="DLF22" s="110"/>
      <c r="DLG22" s="110"/>
      <c r="DLH22" s="110"/>
      <c r="DLI22" s="110"/>
      <c r="DLJ22" s="110"/>
      <c r="DLK22" s="110"/>
      <c r="DLL22" s="110"/>
      <c r="DLM22" s="110"/>
      <c r="DLN22" s="110"/>
      <c r="DLO22" s="110"/>
      <c r="DLP22" s="110"/>
      <c r="DLQ22" s="110"/>
      <c r="DLR22" s="110"/>
      <c r="DLS22" s="110"/>
      <c r="DLT22" s="110"/>
      <c r="DLU22" s="110"/>
      <c r="DLV22" s="110"/>
      <c r="DLW22" s="110"/>
      <c r="DLX22" s="110"/>
      <c r="DLY22" s="110"/>
      <c r="DLZ22" s="110"/>
      <c r="DMA22" s="110"/>
      <c r="DMB22" s="110"/>
      <c r="DMC22" s="110"/>
      <c r="DMD22" s="110"/>
      <c r="DME22" s="110"/>
      <c r="DMF22" s="110"/>
      <c r="DMG22" s="110"/>
      <c r="DMH22" s="110"/>
      <c r="DMI22" s="110"/>
      <c r="DMJ22" s="110"/>
      <c r="DMK22" s="110"/>
      <c r="DML22" s="110"/>
      <c r="DMM22" s="110"/>
      <c r="DMN22" s="110"/>
      <c r="DMO22" s="110"/>
      <c r="DMP22" s="110"/>
      <c r="DMQ22" s="110"/>
      <c r="DMR22" s="110"/>
      <c r="DMS22" s="110"/>
      <c r="DMT22" s="110"/>
      <c r="DMU22" s="110"/>
      <c r="DMV22" s="110"/>
      <c r="DMW22" s="110"/>
      <c r="DMX22" s="110"/>
      <c r="DMY22" s="110"/>
      <c r="DMZ22" s="110"/>
      <c r="DNA22" s="110"/>
      <c r="DNB22" s="110"/>
      <c r="DNC22" s="110"/>
      <c r="DND22" s="110"/>
      <c r="DNE22" s="110"/>
      <c r="DNF22" s="110"/>
      <c r="DNG22" s="110"/>
      <c r="DNH22" s="110"/>
      <c r="DNI22" s="110"/>
      <c r="DNJ22" s="110"/>
      <c r="DNK22" s="110"/>
      <c r="DNL22" s="110"/>
      <c r="DNM22" s="110"/>
      <c r="DNN22" s="110"/>
      <c r="DNO22" s="110"/>
      <c r="DNP22" s="110"/>
      <c r="DNQ22" s="110"/>
      <c r="DNR22" s="110"/>
      <c r="DNS22" s="110"/>
      <c r="DNT22" s="110"/>
      <c r="DNU22" s="110"/>
      <c r="DNV22" s="110"/>
      <c r="DNW22" s="110"/>
      <c r="DNX22" s="110"/>
      <c r="DNY22" s="110"/>
      <c r="DNZ22" s="110"/>
      <c r="DOA22" s="110"/>
      <c r="DOB22" s="110"/>
      <c r="DOC22" s="110"/>
      <c r="DOD22" s="110"/>
      <c r="DOE22" s="110"/>
      <c r="DOF22" s="110"/>
      <c r="DOG22" s="110"/>
      <c r="DOH22" s="110"/>
      <c r="DOI22" s="110"/>
      <c r="DOJ22" s="110"/>
      <c r="DOK22" s="110"/>
      <c r="DOL22" s="110"/>
      <c r="DOM22" s="110"/>
      <c r="DON22" s="110"/>
      <c r="DOO22" s="110"/>
      <c r="DOP22" s="110"/>
      <c r="DOQ22" s="110"/>
      <c r="DOR22" s="110"/>
      <c r="DOS22" s="110"/>
      <c r="DOT22" s="110"/>
      <c r="DOU22" s="110"/>
      <c r="DOV22" s="110"/>
      <c r="DOW22" s="110"/>
      <c r="DOX22" s="110"/>
      <c r="DOY22" s="110"/>
      <c r="DOZ22" s="110"/>
      <c r="DPA22" s="110"/>
      <c r="DPB22" s="110"/>
      <c r="DPC22" s="110"/>
      <c r="DPD22" s="110"/>
      <c r="DPE22" s="110"/>
      <c r="DPF22" s="110"/>
      <c r="DPG22" s="110"/>
      <c r="DPH22" s="110"/>
      <c r="DPI22" s="110"/>
      <c r="DPJ22" s="110"/>
      <c r="DPK22" s="110"/>
      <c r="DPL22" s="110"/>
      <c r="DPM22" s="110"/>
      <c r="DPN22" s="110"/>
      <c r="DPO22" s="110"/>
      <c r="DPP22" s="110"/>
      <c r="DPQ22" s="110"/>
      <c r="DPR22" s="110"/>
      <c r="DPS22" s="110"/>
      <c r="DPT22" s="110"/>
      <c r="DPU22" s="110"/>
      <c r="DPV22" s="110"/>
      <c r="DPW22" s="110"/>
      <c r="DPX22" s="110"/>
      <c r="DPY22" s="110"/>
      <c r="DPZ22" s="110"/>
      <c r="DQA22" s="110"/>
      <c r="DQB22" s="110"/>
      <c r="DQC22" s="110"/>
      <c r="DQD22" s="110"/>
      <c r="DQE22" s="110"/>
      <c r="DQF22" s="110"/>
      <c r="DQG22" s="110"/>
      <c r="DQH22" s="110"/>
      <c r="DQI22" s="110"/>
      <c r="DQJ22" s="110"/>
      <c r="DQK22" s="110"/>
      <c r="DQL22" s="110"/>
      <c r="DQM22" s="110"/>
      <c r="DQN22" s="110"/>
      <c r="DQO22" s="110"/>
      <c r="DQP22" s="110"/>
      <c r="DQQ22" s="110"/>
      <c r="DQR22" s="110"/>
      <c r="DQS22" s="110"/>
      <c r="DQT22" s="110"/>
      <c r="DQU22" s="110"/>
      <c r="DQV22" s="110"/>
      <c r="DQW22" s="110"/>
      <c r="DQX22" s="110"/>
      <c r="DQY22" s="110"/>
      <c r="DQZ22" s="110"/>
      <c r="DRA22" s="110"/>
      <c r="DRB22" s="110"/>
      <c r="DRC22" s="110"/>
      <c r="DRD22" s="110"/>
      <c r="DRE22" s="110"/>
      <c r="DRF22" s="110"/>
      <c r="DRG22" s="110"/>
      <c r="DRH22" s="110"/>
      <c r="DRI22" s="110"/>
      <c r="DRJ22" s="110"/>
      <c r="DRK22" s="110"/>
      <c r="DRL22" s="110"/>
      <c r="DRM22" s="110"/>
      <c r="DRN22" s="110"/>
      <c r="DRO22" s="110"/>
      <c r="DRP22" s="110"/>
      <c r="DRQ22" s="110"/>
      <c r="DRR22" s="110"/>
      <c r="DRS22" s="110"/>
      <c r="DRT22" s="110"/>
      <c r="DRU22" s="110"/>
      <c r="DRV22" s="110"/>
      <c r="DRW22" s="110"/>
      <c r="DRX22" s="110"/>
      <c r="DRY22" s="110"/>
      <c r="DRZ22" s="110"/>
      <c r="DSA22" s="110"/>
      <c r="DSB22" s="110"/>
      <c r="DSC22" s="110"/>
      <c r="DSD22" s="110"/>
      <c r="DSE22" s="110"/>
      <c r="DSF22" s="110"/>
      <c r="DSG22" s="110"/>
      <c r="DSH22" s="110"/>
      <c r="DSI22" s="110"/>
      <c r="DSJ22" s="110"/>
      <c r="DSK22" s="110"/>
      <c r="DSL22" s="110"/>
      <c r="DSM22" s="110"/>
      <c r="DSN22" s="110"/>
      <c r="DSO22" s="110"/>
      <c r="DSP22" s="110"/>
      <c r="DSQ22" s="110"/>
      <c r="DSR22" s="110"/>
      <c r="DSS22" s="110"/>
      <c r="DST22" s="110"/>
      <c r="DSU22" s="110"/>
      <c r="DSV22" s="110"/>
      <c r="DSW22" s="110"/>
      <c r="DSX22" s="110"/>
      <c r="DSY22" s="110"/>
      <c r="DSZ22" s="110"/>
      <c r="DTA22" s="110"/>
      <c r="DTB22" s="110"/>
      <c r="DTC22" s="110"/>
      <c r="DTD22" s="110"/>
      <c r="DTE22" s="110"/>
      <c r="DTF22" s="110"/>
      <c r="DTG22" s="110"/>
      <c r="DTH22" s="110"/>
      <c r="DTI22" s="110"/>
      <c r="DTJ22" s="110"/>
      <c r="DTK22" s="110"/>
      <c r="DTL22" s="110"/>
      <c r="DTM22" s="110"/>
      <c r="DTN22" s="110"/>
      <c r="DTO22" s="110"/>
      <c r="DTP22" s="110"/>
      <c r="DTQ22" s="110"/>
      <c r="DTR22" s="110"/>
      <c r="DTS22" s="110"/>
      <c r="DTT22" s="110"/>
      <c r="DTU22" s="110"/>
      <c r="DTV22" s="110"/>
      <c r="DTW22" s="110"/>
      <c r="DTX22" s="110"/>
      <c r="DTY22" s="110"/>
      <c r="DTZ22" s="110"/>
      <c r="DUA22" s="110"/>
      <c r="DUB22" s="110"/>
      <c r="DUC22" s="110"/>
      <c r="DUD22" s="110"/>
      <c r="DUE22" s="110"/>
      <c r="DUF22" s="110"/>
      <c r="DUG22" s="110"/>
      <c r="DUH22" s="110"/>
      <c r="DUI22" s="110"/>
      <c r="DUJ22" s="110"/>
      <c r="DUK22" s="110"/>
      <c r="DUL22" s="110"/>
      <c r="DUM22" s="110"/>
      <c r="DUN22" s="110"/>
      <c r="DUO22" s="110"/>
      <c r="DUP22" s="110"/>
      <c r="DUQ22" s="110"/>
      <c r="DUR22" s="110"/>
      <c r="DUS22" s="110"/>
      <c r="DUT22" s="110"/>
      <c r="DUU22" s="110"/>
      <c r="DUV22" s="110"/>
      <c r="DUW22" s="110"/>
      <c r="DUX22" s="110"/>
      <c r="DUY22" s="110"/>
      <c r="DUZ22" s="110"/>
      <c r="DVA22" s="110"/>
      <c r="DVB22" s="110"/>
      <c r="DVC22" s="110"/>
      <c r="DVD22" s="110"/>
      <c r="DVE22" s="110"/>
      <c r="DVF22" s="110"/>
      <c r="DVG22" s="110"/>
      <c r="DVH22" s="110"/>
      <c r="DVI22" s="110"/>
      <c r="DVJ22" s="110"/>
      <c r="DVK22" s="110"/>
      <c r="DVL22" s="110"/>
      <c r="DVM22" s="110"/>
      <c r="DVN22" s="110"/>
      <c r="DVO22" s="110"/>
      <c r="DVP22" s="110"/>
      <c r="DVQ22" s="110"/>
      <c r="DVR22" s="110"/>
      <c r="DVS22" s="110"/>
      <c r="DVT22" s="110"/>
      <c r="DVU22" s="110"/>
      <c r="DVV22" s="110"/>
      <c r="DVW22" s="110"/>
      <c r="DVX22" s="110"/>
      <c r="DVY22" s="110"/>
      <c r="DVZ22" s="110"/>
      <c r="DWA22" s="110"/>
      <c r="DWB22" s="110"/>
      <c r="DWC22" s="110"/>
      <c r="DWD22" s="110"/>
      <c r="DWE22" s="110"/>
      <c r="DWF22" s="110"/>
      <c r="DWG22" s="110"/>
      <c r="DWH22" s="110"/>
      <c r="DWI22" s="110"/>
      <c r="DWJ22" s="110"/>
      <c r="DWK22" s="110"/>
      <c r="DWL22" s="110"/>
      <c r="DWM22" s="110"/>
      <c r="DWN22" s="110"/>
      <c r="DWO22" s="110"/>
      <c r="DWP22" s="110"/>
      <c r="DWQ22" s="110"/>
      <c r="DWR22" s="110"/>
      <c r="DWS22" s="110"/>
      <c r="DWT22" s="110"/>
      <c r="DWU22" s="110"/>
      <c r="DWV22" s="110"/>
      <c r="DWW22" s="110"/>
      <c r="DWX22" s="110"/>
      <c r="DWY22" s="110"/>
      <c r="DWZ22" s="110"/>
      <c r="DXA22" s="110"/>
      <c r="DXB22" s="110"/>
      <c r="DXC22" s="110"/>
      <c r="DXD22" s="110"/>
      <c r="DXE22" s="110"/>
      <c r="DXF22" s="110"/>
      <c r="DXG22" s="110"/>
      <c r="DXH22" s="110"/>
      <c r="DXI22" s="110"/>
      <c r="DXJ22" s="110"/>
      <c r="DXK22" s="110"/>
      <c r="DXL22" s="110"/>
      <c r="DXM22" s="110"/>
      <c r="DXN22" s="110"/>
      <c r="DXO22" s="110"/>
      <c r="DXP22" s="110"/>
      <c r="DXQ22" s="110"/>
      <c r="DXR22" s="110"/>
      <c r="DXS22" s="110"/>
      <c r="DXT22" s="110"/>
      <c r="DXU22" s="110"/>
      <c r="DXV22" s="110"/>
      <c r="DXW22" s="110"/>
      <c r="DXX22" s="110"/>
      <c r="DXY22" s="110"/>
      <c r="DXZ22" s="110"/>
      <c r="DYA22" s="110"/>
      <c r="DYB22" s="110"/>
      <c r="DYC22" s="110"/>
      <c r="DYD22" s="110"/>
      <c r="DYE22" s="110"/>
      <c r="DYF22" s="110"/>
      <c r="DYG22" s="110"/>
      <c r="DYH22" s="110"/>
      <c r="DYI22" s="110"/>
      <c r="DYJ22" s="110"/>
      <c r="DYK22" s="110"/>
      <c r="DYL22" s="110"/>
      <c r="DYM22" s="110"/>
      <c r="DYN22" s="110"/>
      <c r="DYO22" s="110"/>
      <c r="DYP22" s="110"/>
      <c r="DYQ22" s="110"/>
      <c r="DYR22" s="110"/>
      <c r="DYS22" s="110"/>
      <c r="DYT22" s="110"/>
      <c r="DYU22" s="110"/>
      <c r="DYV22" s="110"/>
      <c r="DYW22" s="110"/>
      <c r="DYX22" s="110"/>
      <c r="DYY22" s="110"/>
      <c r="DYZ22" s="110"/>
      <c r="DZA22" s="110"/>
      <c r="DZB22" s="110"/>
      <c r="DZC22" s="110"/>
      <c r="DZD22" s="110"/>
      <c r="DZE22" s="110"/>
      <c r="DZF22" s="110"/>
      <c r="DZG22" s="110"/>
      <c r="DZH22" s="110"/>
      <c r="DZI22" s="110"/>
      <c r="DZJ22" s="110"/>
      <c r="DZK22" s="110"/>
      <c r="DZL22" s="110"/>
      <c r="DZM22" s="110"/>
      <c r="DZN22" s="110"/>
      <c r="DZO22" s="110"/>
      <c r="DZP22" s="110"/>
      <c r="DZQ22" s="110"/>
      <c r="DZR22" s="110"/>
      <c r="DZS22" s="110"/>
      <c r="DZT22" s="110"/>
      <c r="DZU22" s="110"/>
      <c r="DZV22" s="110"/>
      <c r="DZW22" s="110"/>
      <c r="DZX22" s="110"/>
      <c r="DZY22" s="110"/>
      <c r="DZZ22" s="110"/>
      <c r="EAA22" s="110"/>
      <c r="EAB22" s="110"/>
      <c r="EAC22" s="110"/>
      <c r="EAD22" s="110"/>
      <c r="EAE22" s="110"/>
      <c r="EAF22" s="110"/>
      <c r="EAG22" s="110"/>
      <c r="EAH22" s="110"/>
      <c r="EAI22" s="110"/>
      <c r="EAJ22" s="110"/>
      <c r="EAK22" s="110"/>
      <c r="EAL22" s="110"/>
      <c r="EAM22" s="110"/>
      <c r="EAN22" s="110"/>
      <c r="EAO22" s="110"/>
      <c r="EAP22" s="110"/>
      <c r="EAQ22" s="110"/>
      <c r="EAR22" s="110"/>
      <c r="EAS22" s="110"/>
      <c r="EAT22" s="110"/>
      <c r="EAU22" s="110"/>
      <c r="EAV22" s="110"/>
      <c r="EAW22" s="110"/>
      <c r="EAX22" s="110"/>
      <c r="EAY22" s="110"/>
      <c r="EAZ22" s="110"/>
      <c r="EBA22" s="110"/>
      <c r="EBB22" s="110"/>
      <c r="EBC22" s="110"/>
      <c r="EBD22" s="110"/>
      <c r="EBE22" s="110"/>
      <c r="EBF22" s="110"/>
      <c r="EBG22" s="110"/>
      <c r="EBH22" s="110"/>
      <c r="EBI22" s="110"/>
      <c r="EBJ22" s="110"/>
      <c r="EBK22" s="110"/>
      <c r="EBL22" s="110"/>
      <c r="EBM22" s="110"/>
      <c r="EBN22" s="110"/>
      <c r="EBO22" s="110"/>
      <c r="EBP22" s="110"/>
      <c r="EBQ22" s="110"/>
      <c r="EBR22" s="110"/>
      <c r="EBS22" s="110"/>
      <c r="EBT22" s="110"/>
      <c r="EBU22" s="110"/>
      <c r="EBV22" s="110"/>
      <c r="EBW22" s="110"/>
      <c r="EBX22" s="110"/>
      <c r="EBY22" s="110"/>
      <c r="EBZ22" s="110"/>
      <c r="ECA22" s="110"/>
      <c r="ECB22" s="110"/>
      <c r="ECC22" s="110"/>
      <c r="ECD22" s="110"/>
      <c r="ECE22" s="110"/>
      <c r="ECF22" s="110"/>
      <c r="ECG22" s="110"/>
      <c r="ECH22" s="110"/>
      <c r="ECI22" s="110"/>
      <c r="ECJ22" s="110"/>
      <c r="ECK22" s="110"/>
      <c r="ECL22" s="110"/>
      <c r="ECM22" s="110"/>
      <c r="ECN22" s="110"/>
      <c r="ECO22" s="110"/>
      <c r="ECP22" s="110"/>
      <c r="ECQ22" s="110"/>
      <c r="ECR22" s="110"/>
      <c r="ECS22" s="110"/>
      <c r="ECT22" s="110"/>
      <c r="ECU22" s="110"/>
      <c r="ECV22" s="110"/>
      <c r="ECW22" s="110"/>
      <c r="ECX22" s="110"/>
      <c r="ECY22" s="110"/>
      <c r="ECZ22" s="110"/>
      <c r="EDA22" s="110"/>
      <c r="EDB22" s="110"/>
      <c r="EDC22" s="110"/>
      <c r="EDD22" s="110"/>
      <c r="EDE22" s="110"/>
      <c r="EDF22" s="110"/>
      <c r="EDG22" s="110"/>
      <c r="EDH22" s="110"/>
      <c r="EDI22" s="110"/>
      <c r="EDJ22" s="110"/>
      <c r="EDK22" s="110"/>
      <c r="EDL22" s="110"/>
      <c r="EDM22" s="110"/>
      <c r="EDN22" s="110"/>
      <c r="EDO22" s="110"/>
      <c r="EDP22" s="110"/>
      <c r="EDQ22" s="110"/>
      <c r="EDR22" s="110"/>
      <c r="EDS22" s="110"/>
      <c r="EDT22" s="110"/>
      <c r="EDU22" s="110"/>
      <c r="EDV22" s="110"/>
      <c r="EDW22" s="110"/>
      <c r="EDX22" s="110"/>
      <c r="EDY22" s="110"/>
      <c r="EDZ22" s="110"/>
      <c r="EEA22" s="110"/>
      <c r="EEB22" s="110"/>
      <c r="EEC22" s="110"/>
      <c r="EED22" s="110"/>
      <c r="EEE22" s="110"/>
      <c r="EEF22" s="110"/>
      <c r="EEG22" s="110"/>
      <c r="EEH22" s="110"/>
      <c r="EEI22" s="110"/>
      <c r="EEJ22" s="110"/>
      <c r="EEK22" s="110"/>
      <c r="EEL22" s="110"/>
      <c r="EEM22" s="110"/>
      <c r="EEN22" s="110"/>
      <c r="EEO22" s="110"/>
      <c r="EEP22" s="110"/>
      <c r="EEQ22" s="110"/>
      <c r="EER22" s="110"/>
      <c r="EES22" s="110"/>
      <c r="EET22" s="110"/>
      <c r="EEU22" s="110"/>
      <c r="EEV22" s="110"/>
      <c r="EEW22" s="110"/>
      <c r="EEX22" s="110"/>
      <c r="EEY22" s="110"/>
      <c r="EEZ22" s="110"/>
      <c r="EFA22" s="110"/>
      <c r="EFB22" s="110"/>
      <c r="EFC22" s="110"/>
      <c r="EFD22" s="110"/>
      <c r="EFE22" s="110"/>
      <c r="EFF22" s="110"/>
      <c r="EFG22" s="110"/>
      <c r="EFH22" s="110"/>
      <c r="EFI22" s="110"/>
      <c r="EFJ22" s="110"/>
      <c r="EFK22" s="110"/>
      <c r="EFL22" s="110"/>
      <c r="EFM22" s="110"/>
      <c r="EFN22" s="110"/>
      <c r="EFO22" s="110"/>
      <c r="EFP22" s="110"/>
      <c r="EFQ22" s="110"/>
      <c r="EFR22" s="110"/>
      <c r="EFS22" s="110"/>
      <c r="EFT22" s="110"/>
      <c r="EFU22" s="110"/>
      <c r="EFV22" s="110"/>
      <c r="EFW22" s="110"/>
      <c r="EFX22" s="110"/>
      <c r="EFY22" s="110"/>
      <c r="EFZ22" s="110"/>
      <c r="EGA22" s="110"/>
      <c r="EGB22" s="110"/>
      <c r="EGC22" s="110"/>
      <c r="EGD22" s="110"/>
      <c r="EGE22" s="110"/>
      <c r="EGF22" s="110"/>
      <c r="EGG22" s="110"/>
      <c r="EGH22" s="110"/>
      <c r="EGI22" s="110"/>
      <c r="EGJ22" s="110"/>
      <c r="EGK22" s="110"/>
      <c r="EGL22" s="110"/>
      <c r="EGM22" s="110"/>
      <c r="EGN22" s="110"/>
      <c r="EGO22" s="110"/>
      <c r="EGP22" s="110"/>
      <c r="EGQ22" s="110"/>
      <c r="EGR22" s="110"/>
      <c r="EGS22" s="110"/>
      <c r="EGT22" s="110"/>
      <c r="EGU22" s="110"/>
      <c r="EGV22" s="110"/>
      <c r="EGW22" s="110"/>
      <c r="EGX22" s="110"/>
      <c r="EGY22" s="110"/>
      <c r="EGZ22" s="110"/>
      <c r="EHA22" s="110"/>
      <c r="EHB22" s="110"/>
      <c r="EHC22" s="110"/>
      <c r="EHD22" s="110"/>
      <c r="EHE22" s="110"/>
      <c r="EHF22" s="110"/>
      <c r="EHG22" s="110"/>
      <c r="EHH22" s="110"/>
      <c r="EHI22" s="110"/>
      <c r="EHJ22" s="110"/>
      <c r="EHK22" s="110"/>
      <c r="EHL22" s="110"/>
      <c r="EHM22" s="110"/>
      <c r="EHN22" s="110"/>
      <c r="EHO22" s="110"/>
      <c r="EHP22" s="110"/>
      <c r="EHQ22" s="110"/>
      <c r="EHR22" s="110"/>
      <c r="EHS22" s="110"/>
      <c r="EHT22" s="110"/>
      <c r="EHU22" s="110"/>
      <c r="EHV22" s="110"/>
      <c r="EHW22" s="110"/>
      <c r="EHX22" s="110"/>
      <c r="EHY22" s="110"/>
      <c r="EHZ22" s="110"/>
      <c r="EIA22" s="110"/>
      <c r="EIB22" s="110"/>
      <c r="EIC22" s="110"/>
      <c r="EID22" s="110"/>
      <c r="EIE22" s="110"/>
      <c r="EIF22" s="110"/>
      <c r="EIG22" s="110"/>
      <c r="EIH22" s="110"/>
      <c r="EII22" s="110"/>
      <c r="EIJ22" s="110"/>
      <c r="EIK22" s="110"/>
      <c r="EIL22" s="110"/>
      <c r="EIM22" s="110"/>
      <c r="EIN22" s="110"/>
      <c r="EIO22" s="110"/>
      <c r="EIP22" s="110"/>
      <c r="EIQ22" s="110"/>
      <c r="EIR22" s="110"/>
      <c r="EIS22" s="110"/>
      <c r="EIT22" s="110"/>
      <c r="EIU22" s="110"/>
      <c r="EIV22" s="110"/>
      <c r="EIW22" s="110"/>
      <c r="EIX22" s="110"/>
      <c r="EIY22" s="110"/>
      <c r="EIZ22" s="110"/>
      <c r="EJA22" s="110"/>
      <c r="EJB22" s="110"/>
      <c r="EJC22" s="110"/>
      <c r="EJD22" s="110"/>
      <c r="EJE22" s="110"/>
      <c r="EJF22" s="110"/>
      <c r="EJG22" s="110"/>
      <c r="EJH22" s="110"/>
      <c r="EJI22" s="110"/>
      <c r="EJJ22" s="110"/>
      <c r="EJK22" s="110"/>
      <c r="EJL22" s="110"/>
      <c r="EJM22" s="110"/>
      <c r="EJN22" s="110"/>
      <c r="EJO22" s="110"/>
      <c r="EJP22" s="110"/>
      <c r="EJQ22" s="110"/>
      <c r="EJR22" s="110"/>
      <c r="EJS22" s="110"/>
      <c r="EJT22" s="110"/>
      <c r="EJU22" s="110"/>
      <c r="EJV22" s="110"/>
      <c r="EJW22" s="110"/>
      <c r="EJX22" s="110"/>
      <c r="EJY22" s="110"/>
      <c r="EJZ22" s="110"/>
      <c r="EKA22" s="110"/>
      <c r="EKB22" s="110"/>
      <c r="EKC22" s="110"/>
      <c r="EKD22" s="110"/>
      <c r="EKE22" s="110"/>
      <c r="EKF22" s="110"/>
      <c r="EKG22" s="110"/>
      <c r="EKH22" s="110"/>
      <c r="EKI22" s="110"/>
      <c r="EKJ22" s="110"/>
      <c r="EKK22" s="110"/>
      <c r="EKL22" s="110"/>
      <c r="EKM22" s="110"/>
      <c r="EKN22" s="110"/>
      <c r="EKO22" s="110"/>
      <c r="EKP22" s="110"/>
      <c r="EKQ22" s="110"/>
      <c r="EKR22" s="110"/>
      <c r="EKS22" s="110"/>
      <c r="EKT22" s="110"/>
      <c r="EKU22" s="110"/>
      <c r="EKV22" s="110"/>
      <c r="EKW22" s="110"/>
      <c r="EKX22" s="110"/>
      <c r="EKY22" s="110"/>
      <c r="EKZ22" s="110"/>
      <c r="ELA22" s="110"/>
      <c r="ELB22" s="110"/>
      <c r="ELC22" s="110"/>
      <c r="ELD22" s="110"/>
      <c r="ELE22" s="110"/>
      <c r="ELF22" s="110"/>
      <c r="ELG22" s="110"/>
      <c r="ELH22" s="110"/>
      <c r="ELI22" s="110"/>
      <c r="ELJ22" s="110"/>
      <c r="ELK22" s="110"/>
      <c r="ELL22" s="110"/>
      <c r="ELM22" s="110"/>
      <c r="ELN22" s="110"/>
      <c r="ELO22" s="110"/>
      <c r="ELP22" s="110"/>
      <c r="ELQ22" s="110"/>
      <c r="ELR22" s="110"/>
      <c r="ELS22" s="110"/>
      <c r="ELT22" s="110"/>
      <c r="ELU22" s="110"/>
      <c r="ELV22" s="110"/>
      <c r="ELW22" s="110"/>
      <c r="ELX22" s="110"/>
      <c r="ELY22" s="110"/>
      <c r="ELZ22" s="110"/>
      <c r="EMA22" s="110"/>
      <c r="EMB22" s="110"/>
      <c r="EMC22" s="110"/>
      <c r="EMD22" s="110"/>
      <c r="EME22" s="110"/>
      <c r="EMF22" s="110"/>
      <c r="EMG22" s="110"/>
      <c r="EMH22" s="110"/>
      <c r="EMI22" s="110"/>
      <c r="EMJ22" s="110"/>
      <c r="EMK22" s="110"/>
      <c r="EML22" s="110"/>
      <c r="EMM22" s="110"/>
      <c r="EMN22" s="110"/>
      <c r="EMO22" s="110"/>
      <c r="EMP22" s="110"/>
      <c r="EMQ22" s="110"/>
      <c r="EMR22" s="110"/>
      <c r="EMS22" s="110"/>
      <c r="EMT22" s="110"/>
      <c r="EMU22" s="110"/>
      <c r="EMV22" s="110"/>
      <c r="EMW22" s="110"/>
      <c r="EMX22" s="110"/>
      <c r="EMY22" s="110"/>
      <c r="EMZ22" s="110"/>
      <c r="ENA22" s="110"/>
      <c r="ENB22" s="110"/>
      <c r="ENC22" s="110"/>
      <c r="END22" s="110"/>
      <c r="ENE22" s="110"/>
      <c r="ENF22" s="110"/>
      <c r="ENG22" s="110"/>
      <c r="ENH22" s="110"/>
      <c r="ENI22" s="110"/>
      <c r="ENJ22" s="110"/>
      <c r="ENK22" s="110"/>
      <c r="ENL22" s="110"/>
      <c r="ENM22" s="110"/>
      <c r="ENN22" s="110"/>
      <c r="ENO22" s="110"/>
      <c r="ENP22" s="110"/>
      <c r="ENQ22" s="110"/>
      <c r="ENR22" s="110"/>
      <c r="ENS22" s="110"/>
      <c r="ENT22" s="110"/>
      <c r="ENU22" s="110"/>
      <c r="ENV22" s="110"/>
      <c r="ENW22" s="110"/>
      <c r="ENX22" s="110"/>
      <c r="ENY22" s="110"/>
      <c r="ENZ22" s="110"/>
      <c r="EOA22" s="110"/>
      <c r="EOB22" s="110"/>
      <c r="EOC22" s="110"/>
      <c r="EOD22" s="110"/>
      <c r="EOE22" s="110"/>
      <c r="EOF22" s="110"/>
      <c r="EOG22" s="110"/>
      <c r="EOH22" s="110"/>
      <c r="EOI22" s="110"/>
      <c r="EOJ22" s="110"/>
      <c r="EOK22" s="110"/>
      <c r="EOL22" s="110"/>
      <c r="EOM22" s="110"/>
      <c r="EON22" s="110"/>
      <c r="EOO22" s="110"/>
      <c r="EOP22" s="110"/>
      <c r="EOQ22" s="110"/>
      <c r="EOR22" s="110"/>
      <c r="EOS22" s="110"/>
      <c r="EOT22" s="110"/>
      <c r="EOU22" s="110"/>
      <c r="EOV22" s="110"/>
      <c r="EOW22" s="110"/>
      <c r="EOX22" s="110"/>
      <c r="EOY22" s="110"/>
      <c r="EOZ22" s="110"/>
      <c r="EPA22" s="110"/>
      <c r="EPB22" s="110"/>
      <c r="EPC22" s="110"/>
      <c r="EPD22" s="110"/>
      <c r="EPE22" s="110"/>
      <c r="EPF22" s="110"/>
      <c r="EPG22" s="110"/>
      <c r="EPH22" s="110"/>
      <c r="EPI22" s="110"/>
      <c r="EPJ22" s="110"/>
      <c r="EPK22" s="110"/>
      <c r="EPL22" s="110"/>
      <c r="EPM22" s="110"/>
      <c r="EPN22" s="110"/>
      <c r="EPO22" s="110"/>
      <c r="EPP22" s="110"/>
      <c r="EPQ22" s="110"/>
      <c r="EPR22" s="110"/>
      <c r="EPS22" s="110"/>
      <c r="EPT22" s="110"/>
      <c r="EPU22" s="110"/>
      <c r="EPV22" s="110"/>
      <c r="EPW22" s="110"/>
      <c r="EPX22" s="110"/>
      <c r="EPY22" s="110"/>
      <c r="EPZ22" s="110"/>
      <c r="EQA22" s="110"/>
      <c r="EQB22" s="110"/>
      <c r="EQC22" s="110"/>
      <c r="EQD22" s="110"/>
      <c r="EQE22" s="110"/>
      <c r="EQF22" s="110"/>
      <c r="EQG22" s="110"/>
      <c r="EQH22" s="110"/>
      <c r="EQI22" s="110"/>
      <c r="EQJ22" s="110"/>
      <c r="EQK22" s="110"/>
      <c r="EQL22" s="110"/>
      <c r="EQM22" s="110"/>
      <c r="EQN22" s="110"/>
      <c r="EQO22" s="110"/>
      <c r="EQP22" s="110"/>
      <c r="EQQ22" s="110"/>
      <c r="EQR22" s="110"/>
      <c r="EQS22" s="110"/>
      <c r="EQT22" s="110"/>
      <c r="EQU22" s="110"/>
      <c r="EQV22" s="110"/>
      <c r="EQW22" s="110"/>
      <c r="EQX22" s="110"/>
      <c r="EQY22" s="110"/>
      <c r="EQZ22" s="110"/>
      <c r="ERA22" s="110"/>
      <c r="ERB22" s="110"/>
      <c r="ERC22" s="110"/>
      <c r="ERD22" s="110"/>
      <c r="ERE22" s="110"/>
      <c r="ERF22" s="110"/>
      <c r="ERG22" s="110"/>
      <c r="ERH22" s="110"/>
      <c r="ERI22" s="110"/>
      <c r="ERJ22" s="110"/>
      <c r="ERK22" s="110"/>
      <c r="ERL22" s="110"/>
      <c r="ERM22" s="110"/>
      <c r="ERN22" s="110"/>
      <c r="ERO22" s="110"/>
      <c r="ERP22" s="110"/>
      <c r="ERQ22" s="110"/>
      <c r="ERR22" s="110"/>
      <c r="ERS22" s="110"/>
      <c r="ERT22" s="110"/>
      <c r="ERU22" s="110"/>
      <c r="ERV22" s="110"/>
      <c r="ERW22" s="110"/>
      <c r="ERX22" s="110"/>
      <c r="ERY22" s="110"/>
      <c r="ERZ22" s="110"/>
      <c r="ESA22" s="110"/>
      <c r="ESB22" s="110"/>
      <c r="ESC22" s="110"/>
      <c r="ESD22" s="110"/>
      <c r="ESE22" s="110"/>
      <c r="ESF22" s="110"/>
      <c r="ESG22" s="110"/>
      <c r="ESH22" s="110"/>
      <c r="ESI22" s="110"/>
      <c r="ESJ22" s="110"/>
      <c r="ESK22" s="110"/>
      <c r="ESL22" s="110"/>
      <c r="ESM22" s="110"/>
      <c r="ESN22" s="110"/>
      <c r="ESO22" s="110"/>
      <c r="ESP22" s="110"/>
      <c r="ESQ22" s="110"/>
      <c r="ESR22" s="110"/>
      <c r="ESS22" s="110"/>
      <c r="EST22" s="110"/>
      <c r="ESU22" s="110"/>
      <c r="ESV22" s="110"/>
      <c r="ESW22" s="110"/>
      <c r="ESX22" s="110"/>
      <c r="ESY22" s="110"/>
      <c r="ESZ22" s="110"/>
      <c r="ETA22" s="110"/>
      <c r="ETB22" s="110"/>
      <c r="ETC22" s="110"/>
      <c r="ETD22" s="110"/>
      <c r="ETE22" s="110"/>
      <c r="ETF22" s="110"/>
      <c r="ETG22" s="110"/>
      <c r="ETH22" s="110"/>
      <c r="ETI22" s="110"/>
      <c r="ETJ22" s="110"/>
      <c r="ETK22" s="110"/>
      <c r="ETL22" s="110"/>
      <c r="ETM22" s="110"/>
      <c r="ETN22" s="110"/>
      <c r="ETO22" s="110"/>
      <c r="ETP22" s="110"/>
      <c r="ETQ22" s="110"/>
      <c r="ETR22" s="110"/>
      <c r="ETS22" s="110"/>
      <c r="ETT22" s="110"/>
      <c r="ETU22" s="110"/>
      <c r="ETV22" s="110"/>
      <c r="ETW22" s="110"/>
      <c r="ETX22" s="110"/>
      <c r="ETY22" s="110"/>
      <c r="ETZ22" s="110"/>
      <c r="EUA22" s="110"/>
      <c r="EUB22" s="110"/>
      <c r="EUC22" s="110"/>
      <c r="EUD22" s="110"/>
      <c r="EUE22" s="110"/>
      <c r="EUF22" s="110"/>
      <c r="EUG22" s="110"/>
      <c r="EUH22" s="110"/>
      <c r="EUI22" s="110"/>
      <c r="EUJ22" s="110"/>
      <c r="EUK22" s="110"/>
      <c r="EUL22" s="110"/>
      <c r="EUM22" s="110"/>
      <c r="EUN22" s="110"/>
      <c r="EUO22" s="110"/>
      <c r="EUP22" s="110"/>
      <c r="EUQ22" s="110"/>
      <c r="EUR22" s="110"/>
      <c r="EUS22" s="110"/>
      <c r="EUT22" s="110"/>
      <c r="EUU22" s="110"/>
      <c r="EUV22" s="110"/>
      <c r="EUW22" s="110"/>
      <c r="EUX22" s="110"/>
      <c r="EUY22" s="110"/>
      <c r="EUZ22" s="110"/>
      <c r="EVA22" s="110"/>
      <c r="EVB22" s="110"/>
      <c r="EVC22" s="110"/>
      <c r="EVD22" s="110"/>
      <c r="EVE22" s="110"/>
      <c r="EVF22" s="110"/>
      <c r="EVG22" s="110"/>
      <c r="EVH22" s="110"/>
      <c r="EVI22" s="110"/>
      <c r="EVJ22" s="110"/>
      <c r="EVK22" s="110"/>
      <c r="EVL22" s="110"/>
      <c r="EVM22" s="110"/>
      <c r="EVN22" s="110"/>
      <c r="EVO22" s="110"/>
      <c r="EVP22" s="110"/>
      <c r="EVQ22" s="110"/>
      <c r="EVR22" s="110"/>
      <c r="EVS22" s="110"/>
      <c r="EVT22" s="110"/>
      <c r="EVU22" s="110"/>
      <c r="EVV22" s="110"/>
      <c r="EVW22" s="110"/>
      <c r="EVX22" s="110"/>
      <c r="EVY22" s="110"/>
      <c r="EVZ22" s="110"/>
      <c r="EWA22" s="110"/>
      <c r="EWB22" s="110"/>
      <c r="EWC22" s="110"/>
      <c r="EWD22" s="110"/>
      <c r="EWE22" s="110"/>
      <c r="EWF22" s="110"/>
      <c r="EWG22" s="110"/>
      <c r="EWH22" s="110"/>
      <c r="EWI22" s="110"/>
      <c r="EWJ22" s="110"/>
      <c r="EWK22" s="110"/>
      <c r="EWL22" s="110"/>
      <c r="EWM22" s="110"/>
      <c r="EWN22" s="110"/>
      <c r="EWO22" s="110"/>
      <c r="EWP22" s="110"/>
      <c r="EWQ22" s="110"/>
      <c r="EWR22" s="110"/>
      <c r="EWS22" s="110"/>
      <c r="EWT22" s="110"/>
      <c r="EWU22" s="110"/>
      <c r="EWV22" s="110"/>
      <c r="EWW22" s="110"/>
      <c r="EWX22" s="110"/>
      <c r="EWY22" s="110"/>
      <c r="EWZ22" s="110"/>
      <c r="EXA22" s="110"/>
      <c r="EXB22" s="110"/>
      <c r="EXC22" s="110"/>
      <c r="EXD22" s="110"/>
      <c r="EXE22" s="110"/>
      <c r="EXF22" s="110"/>
      <c r="EXG22" s="110"/>
      <c r="EXH22" s="110"/>
      <c r="EXI22" s="110"/>
      <c r="EXJ22" s="110"/>
      <c r="EXK22" s="110"/>
      <c r="EXL22" s="110"/>
      <c r="EXM22" s="110"/>
      <c r="EXN22" s="110"/>
      <c r="EXO22" s="110"/>
      <c r="EXP22" s="110"/>
      <c r="EXQ22" s="110"/>
      <c r="EXR22" s="110"/>
      <c r="EXS22" s="110"/>
      <c r="EXT22" s="110"/>
      <c r="EXU22" s="110"/>
      <c r="EXV22" s="110"/>
      <c r="EXW22" s="110"/>
      <c r="EXX22" s="110"/>
      <c r="EXY22" s="110"/>
      <c r="EXZ22" s="110"/>
      <c r="EYA22" s="110"/>
      <c r="EYB22" s="110"/>
      <c r="EYC22" s="110"/>
      <c r="EYD22" s="110"/>
      <c r="EYE22" s="110"/>
      <c r="EYF22" s="110"/>
      <c r="EYG22" s="110"/>
      <c r="EYH22" s="110"/>
      <c r="EYI22" s="110"/>
      <c r="EYJ22" s="110"/>
      <c r="EYK22" s="110"/>
      <c r="EYL22" s="110"/>
      <c r="EYM22" s="110"/>
      <c r="EYN22" s="110"/>
      <c r="EYO22" s="110"/>
      <c r="EYP22" s="110"/>
      <c r="EYQ22" s="110"/>
      <c r="EYR22" s="110"/>
      <c r="EYS22" s="110"/>
      <c r="EYT22" s="110"/>
      <c r="EYU22" s="110"/>
      <c r="EYV22" s="110"/>
      <c r="EYW22" s="110"/>
      <c r="EYX22" s="110"/>
      <c r="EYY22" s="110"/>
      <c r="EYZ22" s="110"/>
      <c r="EZA22" s="110"/>
      <c r="EZB22" s="110"/>
      <c r="EZC22" s="110"/>
      <c r="EZD22" s="110"/>
      <c r="EZE22" s="110"/>
      <c r="EZF22" s="110"/>
      <c r="EZG22" s="110"/>
      <c r="EZH22" s="110"/>
      <c r="EZI22" s="110"/>
      <c r="EZJ22" s="110"/>
      <c r="EZK22" s="110"/>
      <c r="EZL22" s="110"/>
      <c r="EZM22" s="110"/>
      <c r="EZN22" s="110"/>
      <c r="EZO22" s="110"/>
      <c r="EZP22" s="110"/>
      <c r="EZQ22" s="110"/>
      <c r="EZR22" s="110"/>
      <c r="EZS22" s="110"/>
      <c r="EZT22" s="110"/>
      <c r="EZU22" s="110"/>
      <c r="EZV22" s="110"/>
      <c r="EZW22" s="110"/>
      <c r="EZX22" s="110"/>
      <c r="EZY22" s="110"/>
      <c r="EZZ22" s="110"/>
      <c r="FAA22" s="110"/>
      <c r="FAB22" s="110"/>
      <c r="FAC22" s="110"/>
      <c r="FAD22" s="110"/>
      <c r="FAE22" s="110"/>
      <c r="FAF22" s="110"/>
      <c r="FAG22" s="110"/>
      <c r="FAH22" s="110"/>
      <c r="FAI22" s="110"/>
      <c r="FAJ22" s="110"/>
      <c r="FAK22" s="110"/>
      <c r="FAL22" s="110"/>
      <c r="FAM22" s="110"/>
      <c r="FAN22" s="110"/>
      <c r="FAO22" s="110"/>
      <c r="FAP22" s="110"/>
      <c r="FAQ22" s="110"/>
      <c r="FAR22" s="110"/>
      <c r="FAS22" s="110"/>
      <c r="FAT22" s="110"/>
      <c r="FAU22" s="110"/>
      <c r="FAV22" s="110"/>
      <c r="FAW22" s="110"/>
      <c r="FAX22" s="110"/>
      <c r="FAY22" s="110"/>
      <c r="FAZ22" s="110"/>
      <c r="FBA22" s="110"/>
      <c r="FBB22" s="110"/>
      <c r="FBC22" s="110"/>
      <c r="FBD22" s="110"/>
      <c r="FBE22" s="110"/>
      <c r="FBF22" s="110"/>
      <c r="FBG22" s="110"/>
      <c r="FBH22" s="110"/>
      <c r="FBI22" s="110"/>
      <c r="FBJ22" s="110"/>
      <c r="FBK22" s="110"/>
      <c r="FBL22" s="110"/>
      <c r="FBM22" s="110"/>
      <c r="FBN22" s="110"/>
      <c r="FBO22" s="110"/>
      <c r="FBP22" s="110"/>
      <c r="FBQ22" s="110"/>
      <c r="FBR22" s="110"/>
      <c r="FBS22" s="110"/>
      <c r="FBT22" s="110"/>
      <c r="FBU22" s="110"/>
      <c r="FBV22" s="110"/>
      <c r="FBW22" s="110"/>
      <c r="FBX22" s="110"/>
      <c r="FBY22" s="110"/>
      <c r="FBZ22" s="110"/>
      <c r="FCA22" s="110"/>
      <c r="FCB22" s="110"/>
      <c r="FCC22" s="110"/>
      <c r="FCD22" s="110"/>
      <c r="FCE22" s="110"/>
      <c r="FCF22" s="110"/>
      <c r="FCG22" s="110"/>
      <c r="FCH22" s="110"/>
      <c r="FCI22" s="110"/>
      <c r="FCJ22" s="110"/>
      <c r="FCK22" s="110"/>
      <c r="FCL22" s="110"/>
      <c r="FCM22" s="110"/>
      <c r="FCN22" s="110"/>
      <c r="FCO22" s="110"/>
      <c r="FCP22" s="110"/>
      <c r="FCQ22" s="110"/>
      <c r="FCR22" s="110"/>
      <c r="FCS22" s="110"/>
      <c r="FCT22" s="110"/>
      <c r="FCU22" s="110"/>
      <c r="FCV22" s="110"/>
      <c r="FCW22" s="110"/>
      <c r="FCX22" s="110"/>
      <c r="FCY22" s="110"/>
      <c r="FCZ22" s="110"/>
      <c r="FDA22" s="110"/>
      <c r="FDB22" s="110"/>
      <c r="FDC22" s="110"/>
      <c r="FDD22" s="110"/>
      <c r="FDE22" s="110"/>
      <c r="FDF22" s="110"/>
      <c r="FDG22" s="110"/>
      <c r="FDH22" s="110"/>
      <c r="FDI22" s="110"/>
      <c r="FDJ22" s="110"/>
      <c r="FDK22" s="110"/>
      <c r="FDL22" s="110"/>
      <c r="FDM22" s="110"/>
      <c r="FDN22" s="110"/>
      <c r="FDO22" s="110"/>
      <c r="FDP22" s="110"/>
      <c r="FDQ22" s="110"/>
      <c r="FDR22" s="110"/>
      <c r="FDS22" s="110"/>
      <c r="FDT22" s="110"/>
      <c r="FDU22" s="110"/>
      <c r="FDV22" s="110"/>
      <c r="FDW22" s="110"/>
      <c r="FDX22" s="110"/>
      <c r="FDY22" s="110"/>
      <c r="FDZ22" s="110"/>
      <c r="FEA22" s="110"/>
      <c r="FEB22" s="110"/>
      <c r="FEC22" s="110"/>
      <c r="FED22" s="110"/>
      <c r="FEE22" s="110"/>
      <c r="FEF22" s="110"/>
      <c r="FEG22" s="110"/>
      <c r="FEH22" s="110"/>
      <c r="FEI22" s="110"/>
      <c r="FEJ22" s="110"/>
      <c r="FEK22" s="110"/>
      <c r="FEL22" s="110"/>
      <c r="FEM22" s="110"/>
      <c r="FEN22" s="110"/>
      <c r="FEO22" s="110"/>
      <c r="FEP22" s="110"/>
      <c r="FEQ22" s="110"/>
      <c r="FER22" s="110"/>
      <c r="FES22" s="110"/>
      <c r="FET22" s="110"/>
      <c r="FEU22" s="110"/>
      <c r="FEV22" s="110"/>
      <c r="FEW22" s="110"/>
      <c r="FEX22" s="110"/>
      <c r="FEY22" s="110"/>
      <c r="FEZ22" s="110"/>
      <c r="FFA22" s="110"/>
      <c r="FFB22" s="110"/>
      <c r="FFC22" s="110"/>
      <c r="FFD22" s="110"/>
      <c r="FFE22" s="110"/>
      <c r="FFF22" s="110"/>
      <c r="FFG22" s="110"/>
      <c r="FFH22" s="110"/>
      <c r="FFI22" s="110"/>
      <c r="FFJ22" s="110"/>
      <c r="FFK22" s="110"/>
      <c r="FFL22" s="110"/>
      <c r="FFM22" s="110"/>
      <c r="FFN22" s="110"/>
      <c r="FFO22" s="110"/>
      <c r="FFP22" s="110"/>
      <c r="FFQ22" s="110"/>
      <c r="FFR22" s="110"/>
      <c r="FFS22" s="110"/>
      <c r="FFT22" s="110"/>
      <c r="FFU22" s="110"/>
      <c r="FFV22" s="110"/>
      <c r="FFW22" s="110"/>
      <c r="FFX22" s="110"/>
      <c r="FFY22" s="110"/>
      <c r="FFZ22" s="110"/>
      <c r="FGA22" s="110"/>
      <c r="FGB22" s="110"/>
      <c r="FGC22" s="110"/>
      <c r="FGD22" s="110"/>
      <c r="FGE22" s="110"/>
      <c r="FGF22" s="110"/>
      <c r="FGG22" s="110"/>
      <c r="FGH22" s="110"/>
      <c r="FGI22" s="110"/>
      <c r="FGJ22" s="110"/>
      <c r="FGK22" s="110"/>
      <c r="FGL22" s="110"/>
      <c r="FGM22" s="110"/>
      <c r="FGN22" s="110"/>
      <c r="FGO22" s="110"/>
      <c r="FGP22" s="110"/>
      <c r="FGQ22" s="110"/>
      <c r="FGR22" s="110"/>
      <c r="FGS22" s="110"/>
      <c r="FGT22" s="110"/>
      <c r="FGU22" s="110"/>
      <c r="FGV22" s="110"/>
      <c r="FGW22" s="110"/>
      <c r="FGX22" s="110"/>
      <c r="FGY22" s="110"/>
      <c r="FGZ22" s="110"/>
      <c r="FHA22" s="110"/>
      <c r="FHB22" s="110"/>
      <c r="FHC22" s="110"/>
      <c r="FHD22" s="110"/>
      <c r="FHE22" s="110"/>
      <c r="FHF22" s="110"/>
      <c r="FHG22" s="110"/>
      <c r="FHH22" s="110"/>
      <c r="FHI22" s="110"/>
      <c r="FHJ22" s="110"/>
      <c r="FHK22" s="110"/>
      <c r="FHL22" s="110"/>
      <c r="FHM22" s="110"/>
      <c r="FHN22" s="110"/>
      <c r="FHO22" s="110"/>
      <c r="FHP22" s="110"/>
      <c r="FHQ22" s="110"/>
      <c r="FHR22" s="110"/>
      <c r="FHS22" s="110"/>
      <c r="FHT22" s="110"/>
      <c r="FHU22" s="110"/>
      <c r="FHV22" s="110"/>
      <c r="FHW22" s="110"/>
      <c r="FHX22" s="110"/>
      <c r="FHY22" s="110"/>
      <c r="FHZ22" s="110"/>
      <c r="FIA22" s="110"/>
      <c r="FIB22" s="110"/>
      <c r="FIC22" s="110"/>
      <c r="FID22" s="110"/>
      <c r="FIE22" s="110"/>
      <c r="FIF22" s="110"/>
      <c r="FIG22" s="110"/>
      <c r="FIH22" s="110"/>
      <c r="FII22" s="110"/>
      <c r="FIJ22" s="110"/>
      <c r="FIK22" s="110"/>
      <c r="FIL22" s="110"/>
      <c r="FIM22" s="110"/>
      <c r="FIN22" s="110"/>
      <c r="FIO22" s="110"/>
      <c r="FIP22" s="110"/>
      <c r="FIQ22" s="110"/>
      <c r="FIR22" s="110"/>
      <c r="FIS22" s="110"/>
      <c r="FIT22" s="110"/>
      <c r="FIU22" s="110"/>
      <c r="FIV22" s="110"/>
      <c r="FIW22" s="110"/>
      <c r="FIX22" s="110"/>
      <c r="FIY22" s="110"/>
      <c r="FIZ22" s="110"/>
      <c r="FJA22" s="110"/>
      <c r="FJB22" s="110"/>
      <c r="FJC22" s="110"/>
      <c r="FJD22" s="110"/>
      <c r="FJE22" s="110"/>
      <c r="FJF22" s="110"/>
      <c r="FJG22" s="110"/>
      <c r="FJH22" s="110"/>
      <c r="FJI22" s="110"/>
      <c r="FJJ22" s="110"/>
      <c r="FJK22" s="110"/>
      <c r="FJL22" s="110"/>
      <c r="FJM22" s="110"/>
      <c r="FJN22" s="110"/>
      <c r="FJO22" s="110"/>
      <c r="FJP22" s="110"/>
      <c r="FJQ22" s="110"/>
      <c r="FJR22" s="110"/>
      <c r="FJS22" s="110"/>
      <c r="FJT22" s="110"/>
      <c r="FJU22" s="110"/>
      <c r="FJV22" s="110"/>
      <c r="FJW22" s="110"/>
      <c r="FJX22" s="110"/>
      <c r="FJY22" s="110"/>
      <c r="FJZ22" s="110"/>
      <c r="FKA22" s="110"/>
      <c r="FKB22" s="110"/>
      <c r="FKC22" s="110"/>
      <c r="FKD22" s="110"/>
      <c r="FKE22" s="110"/>
      <c r="FKF22" s="110"/>
      <c r="FKG22" s="110"/>
      <c r="FKH22" s="110"/>
      <c r="FKI22" s="110"/>
      <c r="FKJ22" s="110"/>
      <c r="FKK22" s="110"/>
      <c r="FKL22" s="110"/>
      <c r="FKM22" s="110"/>
      <c r="FKN22" s="110"/>
      <c r="FKO22" s="110"/>
      <c r="FKP22" s="110"/>
      <c r="FKQ22" s="110"/>
      <c r="FKR22" s="110"/>
      <c r="FKS22" s="110"/>
      <c r="FKT22" s="110"/>
      <c r="FKU22" s="110"/>
      <c r="FKV22" s="110"/>
      <c r="FKW22" s="110"/>
      <c r="FKX22" s="110"/>
      <c r="FKY22" s="110"/>
      <c r="FKZ22" s="110"/>
      <c r="FLA22" s="110"/>
      <c r="FLB22" s="110"/>
      <c r="FLC22" s="110"/>
      <c r="FLD22" s="110"/>
      <c r="FLE22" s="110"/>
      <c r="FLF22" s="110"/>
      <c r="FLG22" s="110"/>
      <c r="FLH22" s="110"/>
      <c r="FLI22" s="110"/>
      <c r="FLJ22" s="110"/>
      <c r="FLK22" s="110"/>
      <c r="FLL22" s="110"/>
      <c r="FLM22" s="110"/>
      <c r="FLN22" s="110"/>
      <c r="FLO22" s="110"/>
      <c r="FLP22" s="110"/>
      <c r="FLQ22" s="110"/>
      <c r="FLR22" s="110"/>
      <c r="FLS22" s="110"/>
      <c r="FLT22" s="110"/>
      <c r="FLU22" s="110"/>
      <c r="FLV22" s="110"/>
      <c r="FLW22" s="110"/>
      <c r="FLX22" s="110"/>
      <c r="FLY22" s="110"/>
      <c r="FLZ22" s="110"/>
      <c r="FMA22" s="110"/>
      <c r="FMB22" s="110"/>
      <c r="FMC22" s="110"/>
      <c r="FMD22" s="110"/>
      <c r="FME22" s="110"/>
      <c r="FMF22" s="110"/>
      <c r="FMG22" s="110"/>
      <c r="FMH22" s="110"/>
      <c r="FMI22" s="110"/>
      <c r="FMJ22" s="110"/>
      <c r="FMK22" s="110"/>
      <c r="FML22" s="110"/>
      <c r="FMM22" s="110"/>
      <c r="FMN22" s="110"/>
      <c r="FMO22" s="110"/>
      <c r="FMP22" s="110"/>
      <c r="FMQ22" s="110"/>
      <c r="FMR22" s="110"/>
      <c r="FMS22" s="110"/>
      <c r="FMT22" s="110"/>
      <c r="FMU22" s="110"/>
      <c r="FMV22" s="110"/>
      <c r="FMW22" s="110"/>
      <c r="FMX22" s="110"/>
      <c r="FMY22" s="110"/>
      <c r="FMZ22" s="110"/>
      <c r="FNA22" s="110"/>
      <c r="FNB22" s="110"/>
      <c r="FNC22" s="110"/>
      <c r="FND22" s="110"/>
      <c r="FNE22" s="110"/>
      <c r="FNF22" s="110"/>
      <c r="FNG22" s="110"/>
      <c r="FNH22" s="110"/>
      <c r="FNI22" s="110"/>
      <c r="FNJ22" s="110"/>
      <c r="FNK22" s="110"/>
      <c r="FNL22" s="110"/>
      <c r="FNM22" s="110"/>
      <c r="FNN22" s="110"/>
      <c r="FNO22" s="110"/>
      <c r="FNP22" s="110"/>
      <c r="FNQ22" s="110"/>
      <c r="FNR22" s="110"/>
      <c r="FNS22" s="110"/>
      <c r="FNT22" s="110"/>
      <c r="FNU22" s="110"/>
      <c r="FNV22" s="110"/>
      <c r="FNW22" s="110"/>
      <c r="FNX22" s="110"/>
      <c r="FNY22" s="110"/>
      <c r="FNZ22" s="110"/>
      <c r="FOA22" s="110"/>
      <c r="FOB22" s="110"/>
      <c r="FOC22" s="110"/>
      <c r="FOD22" s="110"/>
      <c r="FOE22" s="110"/>
      <c r="FOF22" s="110"/>
      <c r="FOG22" s="110"/>
      <c r="FOH22" s="110"/>
      <c r="FOI22" s="110"/>
      <c r="FOJ22" s="110"/>
      <c r="FOK22" s="110"/>
      <c r="FOL22" s="110"/>
      <c r="FOM22" s="110"/>
      <c r="FON22" s="110"/>
      <c r="FOO22" s="110"/>
      <c r="FOP22" s="110"/>
      <c r="FOQ22" s="110"/>
      <c r="FOR22" s="110"/>
      <c r="FOS22" s="110"/>
      <c r="FOT22" s="110"/>
      <c r="FOU22" s="110"/>
      <c r="FOV22" s="110"/>
      <c r="FOW22" s="110"/>
      <c r="FOX22" s="110"/>
      <c r="FOY22" s="110"/>
      <c r="FOZ22" s="110"/>
      <c r="FPA22" s="110"/>
      <c r="FPB22" s="110"/>
      <c r="FPC22" s="110"/>
      <c r="FPD22" s="110"/>
      <c r="FPE22" s="110"/>
      <c r="FPF22" s="110"/>
      <c r="FPG22" s="110"/>
      <c r="FPH22" s="110"/>
      <c r="FPI22" s="110"/>
      <c r="FPJ22" s="110"/>
      <c r="FPK22" s="110"/>
      <c r="FPL22" s="110"/>
      <c r="FPM22" s="110"/>
      <c r="FPN22" s="110"/>
      <c r="FPO22" s="110"/>
      <c r="FPP22" s="110"/>
      <c r="FPQ22" s="110"/>
      <c r="FPR22" s="110"/>
      <c r="FPS22" s="110"/>
      <c r="FPT22" s="110"/>
      <c r="FPU22" s="110"/>
      <c r="FPV22" s="110"/>
      <c r="FPW22" s="110"/>
      <c r="FPX22" s="110"/>
      <c r="FPY22" s="110"/>
      <c r="FPZ22" s="110"/>
      <c r="FQA22" s="110"/>
      <c r="FQB22" s="110"/>
      <c r="FQC22" s="110"/>
      <c r="FQD22" s="110"/>
      <c r="FQE22" s="110"/>
      <c r="FQF22" s="110"/>
      <c r="FQG22" s="110"/>
      <c r="FQH22" s="110"/>
      <c r="FQI22" s="110"/>
      <c r="FQJ22" s="110"/>
      <c r="FQK22" s="110"/>
      <c r="FQL22" s="110"/>
      <c r="FQM22" s="110"/>
      <c r="FQN22" s="110"/>
      <c r="FQO22" s="110"/>
      <c r="FQP22" s="110"/>
      <c r="FQQ22" s="110"/>
      <c r="FQR22" s="110"/>
      <c r="FQS22" s="110"/>
      <c r="FQT22" s="110"/>
      <c r="FQU22" s="110"/>
      <c r="FQV22" s="110"/>
      <c r="FQW22" s="110"/>
      <c r="FQX22" s="110"/>
      <c r="FQY22" s="110"/>
      <c r="FQZ22" s="110"/>
      <c r="FRA22" s="110"/>
      <c r="FRB22" s="110"/>
      <c r="FRC22" s="110"/>
      <c r="FRD22" s="110"/>
      <c r="FRE22" s="110"/>
      <c r="FRF22" s="110"/>
      <c r="FRG22" s="110"/>
      <c r="FRH22" s="110"/>
      <c r="FRI22" s="110"/>
      <c r="FRJ22" s="110"/>
      <c r="FRK22" s="110"/>
      <c r="FRL22" s="110"/>
      <c r="FRM22" s="110"/>
      <c r="FRN22" s="110"/>
      <c r="FRO22" s="110"/>
      <c r="FRP22" s="110"/>
      <c r="FRQ22" s="110"/>
      <c r="FRR22" s="110"/>
      <c r="FRS22" s="110"/>
      <c r="FRT22" s="110"/>
      <c r="FRU22" s="110"/>
      <c r="FRV22" s="110"/>
      <c r="FRW22" s="110"/>
      <c r="FRX22" s="110"/>
      <c r="FRY22" s="110"/>
      <c r="FRZ22" s="110"/>
      <c r="FSA22" s="110"/>
      <c r="FSB22" s="110"/>
      <c r="FSC22" s="110"/>
      <c r="FSD22" s="110"/>
      <c r="FSE22" s="110"/>
      <c r="FSF22" s="110"/>
      <c r="FSG22" s="110"/>
      <c r="FSH22" s="110"/>
      <c r="FSI22" s="110"/>
      <c r="FSJ22" s="110"/>
      <c r="FSK22" s="110"/>
      <c r="FSL22" s="110"/>
      <c r="FSM22" s="110"/>
      <c r="FSN22" s="110"/>
      <c r="FSO22" s="110"/>
      <c r="FSP22" s="110"/>
      <c r="FSQ22" s="110"/>
      <c r="FSR22" s="110"/>
      <c r="FSS22" s="110"/>
      <c r="FST22" s="110"/>
      <c r="FSU22" s="110"/>
      <c r="FSV22" s="110"/>
      <c r="FSW22" s="110"/>
      <c r="FSX22" s="110"/>
      <c r="FSY22" s="110"/>
      <c r="FSZ22" s="110"/>
      <c r="FTA22" s="110"/>
      <c r="FTB22" s="110"/>
      <c r="FTC22" s="110"/>
      <c r="FTD22" s="110"/>
      <c r="FTE22" s="110"/>
      <c r="FTF22" s="110"/>
      <c r="FTG22" s="110"/>
      <c r="FTH22" s="110"/>
      <c r="FTI22" s="110"/>
      <c r="FTJ22" s="110"/>
      <c r="FTK22" s="110"/>
      <c r="FTL22" s="110"/>
      <c r="FTM22" s="110"/>
      <c r="FTN22" s="110"/>
      <c r="FTO22" s="110"/>
      <c r="FTP22" s="110"/>
      <c r="FTQ22" s="110"/>
      <c r="FTR22" s="110"/>
      <c r="FTS22" s="110"/>
      <c r="FTT22" s="110"/>
      <c r="FTU22" s="110"/>
      <c r="FTV22" s="110"/>
      <c r="FTW22" s="110"/>
      <c r="FTX22" s="110"/>
      <c r="FTY22" s="110"/>
      <c r="FTZ22" s="110"/>
      <c r="FUA22" s="110"/>
      <c r="FUB22" s="110"/>
      <c r="FUC22" s="110"/>
      <c r="FUD22" s="110"/>
      <c r="FUE22" s="110"/>
      <c r="FUF22" s="110"/>
      <c r="FUG22" s="110"/>
      <c r="FUH22" s="110"/>
      <c r="FUI22" s="110"/>
      <c r="FUJ22" s="110"/>
      <c r="FUK22" s="110"/>
      <c r="FUL22" s="110"/>
      <c r="FUM22" s="110"/>
      <c r="FUN22" s="110"/>
      <c r="FUO22" s="110"/>
      <c r="FUP22" s="110"/>
      <c r="FUQ22" s="110"/>
      <c r="FUR22" s="110"/>
      <c r="FUS22" s="110"/>
      <c r="FUT22" s="110"/>
      <c r="FUU22" s="110"/>
      <c r="FUV22" s="110"/>
      <c r="FUW22" s="110"/>
      <c r="FUX22" s="110"/>
      <c r="FUY22" s="110"/>
      <c r="FUZ22" s="110"/>
      <c r="FVA22" s="110"/>
      <c r="FVB22" s="110"/>
      <c r="FVC22" s="110"/>
      <c r="FVD22" s="110"/>
      <c r="FVE22" s="110"/>
      <c r="FVF22" s="110"/>
      <c r="FVG22" s="110"/>
      <c r="FVH22" s="110"/>
      <c r="FVI22" s="110"/>
      <c r="FVJ22" s="110"/>
      <c r="FVK22" s="110"/>
      <c r="FVL22" s="110"/>
      <c r="FVM22" s="110"/>
      <c r="FVN22" s="110"/>
      <c r="FVO22" s="110"/>
      <c r="FVP22" s="110"/>
      <c r="FVQ22" s="110"/>
      <c r="FVR22" s="110"/>
      <c r="FVS22" s="110"/>
      <c r="FVT22" s="110"/>
      <c r="FVU22" s="110"/>
      <c r="FVV22" s="110"/>
      <c r="FVW22" s="110"/>
      <c r="FVX22" s="110"/>
      <c r="FVY22" s="110"/>
      <c r="FVZ22" s="110"/>
      <c r="FWA22" s="110"/>
      <c r="FWB22" s="110"/>
      <c r="FWC22" s="110"/>
      <c r="FWD22" s="110"/>
      <c r="FWE22" s="110"/>
      <c r="FWF22" s="110"/>
      <c r="FWG22" s="110"/>
      <c r="FWH22" s="110"/>
      <c r="FWI22" s="110"/>
      <c r="FWJ22" s="110"/>
      <c r="FWK22" s="110"/>
      <c r="FWL22" s="110"/>
      <c r="FWM22" s="110"/>
      <c r="FWN22" s="110"/>
      <c r="FWO22" s="110"/>
      <c r="FWP22" s="110"/>
      <c r="FWQ22" s="110"/>
      <c r="FWR22" s="110"/>
      <c r="FWS22" s="110"/>
      <c r="FWT22" s="110"/>
      <c r="FWU22" s="110"/>
      <c r="FWV22" s="110"/>
      <c r="FWW22" s="110"/>
      <c r="FWX22" s="110"/>
      <c r="FWY22" s="110"/>
      <c r="FWZ22" s="110"/>
      <c r="FXA22" s="110"/>
      <c r="FXB22" s="110"/>
      <c r="FXC22" s="110"/>
      <c r="FXD22" s="110"/>
      <c r="FXE22" s="110"/>
      <c r="FXF22" s="110"/>
      <c r="FXG22" s="110"/>
      <c r="FXH22" s="110"/>
      <c r="FXI22" s="110"/>
      <c r="FXJ22" s="110"/>
      <c r="FXK22" s="110"/>
      <c r="FXL22" s="110"/>
      <c r="FXM22" s="110"/>
      <c r="FXN22" s="110"/>
      <c r="FXO22" s="110"/>
      <c r="FXP22" s="110"/>
      <c r="FXQ22" s="110"/>
      <c r="FXR22" s="110"/>
      <c r="FXS22" s="110"/>
      <c r="FXT22" s="110"/>
      <c r="FXU22" s="110"/>
      <c r="FXV22" s="110"/>
      <c r="FXW22" s="110"/>
      <c r="FXX22" s="110"/>
      <c r="FXY22" s="110"/>
      <c r="FXZ22" s="110"/>
      <c r="FYA22" s="110"/>
      <c r="FYB22" s="110"/>
      <c r="FYC22" s="110"/>
      <c r="FYD22" s="110"/>
      <c r="FYE22" s="110"/>
      <c r="FYF22" s="110"/>
      <c r="FYG22" s="110"/>
      <c r="FYH22" s="110"/>
      <c r="FYI22" s="110"/>
      <c r="FYJ22" s="110"/>
      <c r="FYK22" s="110"/>
      <c r="FYL22" s="110"/>
      <c r="FYM22" s="110"/>
      <c r="FYN22" s="110"/>
      <c r="FYO22" s="110"/>
      <c r="FYP22" s="110"/>
      <c r="FYQ22" s="110"/>
      <c r="FYR22" s="110"/>
      <c r="FYS22" s="110"/>
      <c r="FYT22" s="110"/>
      <c r="FYU22" s="110"/>
      <c r="FYV22" s="110"/>
      <c r="FYW22" s="110"/>
      <c r="FYX22" s="110"/>
      <c r="FYY22" s="110"/>
      <c r="FYZ22" s="110"/>
      <c r="FZA22" s="110"/>
      <c r="FZB22" s="110"/>
      <c r="FZC22" s="110"/>
      <c r="FZD22" s="110"/>
      <c r="FZE22" s="110"/>
      <c r="FZF22" s="110"/>
      <c r="FZG22" s="110"/>
      <c r="FZH22" s="110"/>
      <c r="FZI22" s="110"/>
      <c r="FZJ22" s="110"/>
      <c r="FZK22" s="110"/>
      <c r="FZL22" s="110"/>
      <c r="FZM22" s="110"/>
      <c r="FZN22" s="110"/>
      <c r="FZO22" s="110"/>
      <c r="FZP22" s="110"/>
      <c r="FZQ22" s="110"/>
      <c r="FZR22" s="110"/>
      <c r="FZS22" s="110"/>
      <c r="FZT22" s="110"/>
      <c r="FZU22" s="110"/>
      <c r="FZV22" s="110"/>
      <c r="FZW22" s="110"/>
      <c r="FZX22" s="110"/>
      <c r="FZY22" s="110"/>
      <c r="FZZ22" s="110"/>
      <c r="GAA22" s="110"/>
      <c r="GAB22" s="110"/>
      <c r="GAC22" s="110"/>
      <c r="GAD22" s="110"/>
      <c r="GAE22" s="110"/>
      <c r="GAF22" s="110"/>
      <c r="GAG22" s="110"/>
      <c r="GAH22" s="110"/>
      <c r="GAI22" s="110"/>
      <c r="GAJ22" s="110"/>
      <c r="GAK22" s="110"/>
      <c r="GAL22" s="110"/>
      <c r="GAM22" s="110"/>
      <c r="GAN22" s="110"/>
      <c r="GAO22" s="110"/>
      <c r="GAP22" s="110"/>
      <c r="GAQ22" s="110"/>
      <c r="GAR22" s="110"/>
      <c r="GAS22" s="110"/>
      <c r="GAT22" s="110"/>
      <c r="GAU22" s="110"/>
      <c r="GAV22" s="110"/>
      <c r="GAW22" s="110"/>
      <c r="GAX22" s="110"/>
      <c r="GAY22" s="110"/>
      <c r="GAZ22" s="110"/>
      <c r="GBA22" s="110"/>
      <c r="GBB22" s="110"/>
      <c r="GBC22" s="110"/>
      <c r="GBD22" s="110"/>
      <c r="GBE22" s="110"/>
      <c r="GBF22" s="110"/>
      <c r="GBG22" s="110"/>
      <c r="GBH22" s="110"/>
      <c r="GBI22" s="110"/>
      <c r="GBJ22" s="110"/>
      <c r="GBK22" s="110"/>
      <c r="GBL22" s="110"/>
      <c r="GBM22" s="110"/>
      <c r="GBN22" s="110"/>
      <c r="GBO22" s="110"/>
      <c r="GBP22" s="110"/>
      <c r="GBQ22" s="110"/>
      <c r="GBR22" s="110"/>
      <c r="GBS22" s="110"/>
      <c r="GBT22" s="110"/>
      <c r="GBU22" s="110"/>
      <c r="GBV22" s="110"/>
      <c r="GBW22" s="110"/>
      <c r="GBX22" s="110"/>
      <c r="GBY22" s="110"/>
      <c r="GBZ22" s="110"/>
      <c r="GCA22" s="110"/>
      <c r="GCB22" s="110"/>
      <c r="GCC22" s="110"/>
      <c r="GCD22" s="110"/>
      <c r="GCE22" s="110"/>
      <c r="GCF22" s="110"/>
      <c r="GCG22" s="110"/>
      <c r="GCH22" s="110"/>
      <c r="GCI22" s="110"/>
      <c r="GCJ22" s="110"/>
      <c r="GCK22" s="110"/>
      <c r="GCL22" s="110"/>
      <c r="GCM22" s="110"/>
      <c r="GCN22" s="110"/>
      <c r="GCO22" s="110"/>
      <c r="GCP22" s="110"/>
      <c r="GCQ22" s="110"/>
      <c r="GCR22" s="110"/>
      <c r="GCS22" s="110"/>
      <c r="GCT22" s="110"/>
      <c r="GCU22" s="110"/>
      <c r="GCV22" s="110"/>
      <c r="GCW22" s="110"/>
      <c r="GCX22" s="110"/>
      <c r="GCY22" s="110"/>
      <c r="GCZ22" s="110"/>
      <c r="GDA22" s="110"/>
      <c r="GDB22" s="110"/>
      <c r="GDC22" s="110"/>
      <c r="GDD22" s="110"/>
      <c r="GDE22" s="110"/>
      <c r="GDF22" s="110"/>
      <c r="GDG22" s="110"/>
      <c r="GDH22" s="110"/>
      <c r="GDI22" s="110"/>
      <c r="GDJ22" s="110"/>
      <c r="GDK22" s="110"/>
      <c r="GDL22" s="110"/>
      <c r="GDM22" s="110"/>
      <c r="GDN22" s="110"/>
      <c r="GDO22" s="110"/>
      <c r="GDP22" s="110"/>
      <c r="GDQ22" s="110"/>
      <c r="GDR22" s="110"/>
      <c r="GDS22" s="110"/>
      <c r="GDT22" s="110"/>
      <c r="GDU22" s="110"/>
      <c r="GDV22" s="110"/>
      <c r="GDW22" s="110"/>
      <c r="GDX22" s="110"/>
      <c r="GDY22" s="110"/>
      <c r="GDZ22" s="110"/>
      <c r="GEA22" s="110"/>
      <c r="GEB22" s="110"/>
      <c r="GEC22" s="110"/>
      <c r="GED22" s="110"/>
      <c r="GEE22" s="110"/>
      <c r="GEF22" s="110"/>
      <c r="GEG22" s="110"/>
      <c r="GEH22" s="110"/>
      <c r="GEI22" s="110"/>
      <c r="GEJ22" s="110"/>
      <c r="GEK22" s="110"/>
      <c r="GEL22" s="110"/>
      <c r="GEM22" s="110"/>
      <c r="GEN22" s="110"/>
      <c r="GEO22" s="110"/>
      <c r="GEP22" s="110"/>
      <c r="GEQ22" s="110"/>
      <c r="GER22" s="110"/>
      <c r="GES22" s="110"/>
      <c r="GET22" s="110"/>
      <c r="GEU22" s="110"/>
      <c r="GEV22" s="110"/>
      <c r="GEW22" s="110"/>
      <c r="GEX22" s="110"/>
      <c r="GEY22" s="110"/>
      <c r="GEZ22" s="110"/>
      <c r="GFA22" s="110"/>
      <c r="GFB22" s="110"/>
      <c r="GFC22" s="110"/>
      <c r="GFD22" s="110"/>
      <c r="GFE22" s="110"/>
      <c r="GFF22" s="110"/>
      <c r="GFG22" s="110"/>
      <c r="GFH22" s="110"/>
      <c r="GFI22" s="110"/>
      <c r="GFJ22" s="110"/>
      <c r="GFK22" s="110"/>
      <c r="GFL22" s="110"/>
      <c r="GFM22" s="110"/>
      <c r="GFN22" s="110"/>
      <c r="GFO22" s="110"/>
      <c r="GFP22" s="110"/>
      <c r="GFQ22" s="110"/>
      <c r="GFR22" s="110"/>
      <c r="GFS22" s="110"/>
      <c r="GFT22" s="110"/>
      <c r="GFU22" s="110"/>
      <c r="GFV22" s="110"/>
      <c r="GFW22" s="110"/>
      <c r="GFX22" s="110"/>
      <c r="GFY22" s="110"/>
      <c r="GFZ22" s="110"/>
      <c r="GGA22" s="110"/>
      <c r="GGB22" s="110"/>
      <c r="GGC22" s="110"/>
      <c r="GGD22" s="110"/>
      <c r="GGE22" s="110"/>
      <c r="GGF22" s="110"/>
      <c r="GGG22" s="110"/>
      <c r="GGH22" s="110"/>
      <c r="GGI22" s="110"/>
      <c r="GGJ22" s="110"/>
      <c r="GGK22" s="110"/>
      <c r="GGL22" s="110"/>
      <c r="GGM22" s="110"/>
      <c r="GGN22" s="110"/>
      <c r="GGO22" s="110"/>
      <c r="GGP22" s="110"/>
      <c r="GGQ22" s="110"/>
      <c r="GGR22" s="110"/>
      <c r="GGS22" s="110"/>
      <c r="GGT22" s="110"/>
      <c r="GGU22" s="110"/>
      <c r="GGV22" s="110"/>
      <c r="GGW22" s="110"/>
      <c r="GGX22" s="110"/>
      <c r="GGY22" s="110"/>
      <c r="GGZ22" s="110"/>
      <c r="GHA22" s="110"/>
      <c r="GHB22" s="110"/>
      <c r="GHC22" s="110"/>
      <c r="GHD22" s="110"/>
      <c r="GHE22" s="110"/>
      <c r="GHF22" s="110"/>
      <c r="GHG22" s="110"/>
      <c r="GHH22" s="110"/>
      <c r="GHI22" s="110"/>
      <c r="GHJ22" s="110"/>
      <c r="GHK22" s="110"/>
      <c r="GHL22" s="110"/>
      <c r="GHM22" s="110"/>
      <c r="GHN22" s="110"/>
      <c r="GHO22" s="110"/>
      <c r="GHP22" s="110"/>
      <c r="GHQ22" s="110"/>
      <c r="GHR22" s="110"/>
      <c r="GHS22" s="110"/>
      <c r="GHT22" s="110"/>
      <c r="GHU22" s="110"/>
      <c r="GHV22" s="110"/>
      <c r="GHW22" s="110"/>
      <c r="GHX22" s="110"/>
      <c r="GHY22" s="110"/>
      <c r="GHZ22" s="110"/>
      <c r="GIA22" s="110"/>
      <c r="GIB22" s="110"/>
      <c r="GIC22" s="110"/>
      <c r="GID22" s="110"/>
      <c r="GIE22" s="110"/>
      <c r="GIF22" s="110"/>
      <c r="GIG22" s="110"/>
      <c r="GIH22" s="110"/>
      <c r="GII22" s="110"/>
      <c r="GIJ22" s="110"/>
      <c r="GIK22" s="110"/>
      <c r="GIL22" s="110"/>
      <c r="GIM22" s="110"/>
      <c r="GIN22" s="110"/>
      <c r="GIO22" s="110"/>
      <c r="GIP22" s="110"/>
      <c r="GIQ22" s="110"/>
      <c r="GIR22" s="110"/>
      <c r="GIS22" s="110"/>
      <c r="GIT22" s="110"/>
      <c r="GIU22" s="110"/>
      <c r="GIV22" s="110"/>
      <c r="GIW22" s="110"/>
      <c r="GIX22" s="110"/>
      <c r="GIY22" s="110"/>
      <c r="GIZ22" s="110"/>
      <c r="GJA22" s="110"/>
      <c r="GJB22" s="110"/>
      <c r="GJC22" s="110"/>
      <c r="GJD22" s="110"/>
      <c r="GJE22" s="110"/>
      <c r="GJF22" s="110"/>
      <c r="GJG22" s="110"/>
      <c r="GJH22" s="110"/>
      <c r="GJI22" s="110"/>
      <c r="GJJ22" s="110"/>
      <c r="GJK22" s="110"/>
      <c r="GJL22" s="110"/>
      <c r="GJM22" s="110"/>
      <c r="GJN22" s="110"/>
      <c r="GJO22" s="110"/>
      <c r="GJP22" s="110"/>
      <c r="GJQ22" s="110"/>
      <c r="GJR22" s="110"/>
      <c r="GJS22" s="110"/>
      <c r="GJT22" s="110"/>
      <c r="GJU22" s="110"/>
      <c r="GJV22" s="110"/>
      <c r="GJW22" s="110"/>
      <c r="GJX22" s="110"/>
      <c r="GJY22" s="110"/>
      <c r="GJZ22" s="110"/>
      <c r="GKA22" s="110"/>
      <c r="GKB22" s="110"/>
      <c r="GKC22" s="110"/>
      <c r="GKD22" s="110"/>
      <c r="GKE22" s="110"/>
      <c r="GKF22" s="110"/>
      <c r="GKG22" s="110"/>
      <c r="GKH22" s="110"/>
      <c r="GKI22" s="110"/>
      <c r="GKJ22" s="110"/>
      <c r="GKK22" s="110"/>
      <c r="GKL22" s="110"/>
      <c r="GKM22" s="110"/>
      <c r="GKN22" s="110"/>
      <c r="GKO22" s="110"/>
      <c r="GKP22" s="110"/>
      <c r="GKQ22" s="110"/>
      <c r="GKR22" s="110"/>
      <c r="GKS22" s="110"/>
      <c r="GKT22" s="110"/>
      <c r="GKU22" s="110"/>
      <c r="GKV22" s="110"/>
      <c r="GKW22" s="110"/>
      <c r="GKX22" s="110"/>
      <c r="GKY22" s="110"/>
      <c r="GKZ22" s="110"/>
      <c r="GLA22" s="110"/>
      <c r="GLB22" s="110"/>
      <c r="GLC22" s="110"/>
      <c r="GLD22" s="110"/>
      <c r="GLE22" s="110"/>
      <c r="GLF22" s="110"/>
      <c r="GLG22" s="110"/>
      <c r="GLH22" s="110"/>
      <c r="GLI22" s="110"/>
      <c r="GLJ22" s="110"/>
      <c r="GLK22" s="110"/>
      <c r="GLL22" s="110"/>
      <c r="GLM22" s="110"/>
      <c r="GLN22" s="110"/>
      <c r="GLO22" s="110"/>
      <c r="GLP22" s="110"/>
      <c r="GLQ22" s="110"/>
      <c r="GLR22" s="110"/>
      <c r="GLS22" s="110"/>
      <c r="GLT22" s="110"/>
      <c r="GLU22" s="110"/>
      <c r="GLV22" s="110"/>
      <c r="GLW22" s="110"/>
      <c r="GLX22" s="110"/>
      <c r="GLY22" s="110"/>
      <c r="GLZ22" s="110"/>
      <c r="GMA22" s="110"/>
      <c r="GMB22" s="110"/>
      <c r="GMC22" s="110"/>
      <c r="GMD22" s="110"/>
      <c r="GME22" s="110"/>
      <c r="GMF22" s="110"/>
      <c r="GMG22" s="110"/>
      <c r="GMH22" s="110"/>
      <c r="GMI22" s="110"/>
      <c r="GMJ22" s="110"/>
      <c r="GMK22" s="110"/>
      <c r="GML22" s="110"/>
      <c r="GMM22" s="110"/>
      <c r="GMN22" s="110"/>
      <c r="GMO22" s="110"/>
      <c r="GMP22" s="110"/>
      <c r="GMQ22" s="110"/>
      <c r="GMR22" s="110"/>
      <c r="GMS22" s="110"/>
      <c r="GMT22" s="110"/>
      <c r="GMU22" s="110"/>
      <c r="GMV22" s="110"/>
      <c r="GMW22" s="110"/>
      <c r="GMX22" s="110"/>
      <c r="GMY22" s="110"/>
      <c r="GMZ22" s="110"/>
      <c r="GNA22" s="110"/>
      <c r="GNB22" s="110"/>
      <c r="GNC22" s="110"/>
      <c r="GND22" s="110"/>
      <c r="GNE22" s="110"/>
      <c r="GNF22" s="110"/>
      <c r="GNG22" s="110"/>
      <c r="GNH22" s="110"/>
      <c r="GNI22" s="110"/>
      <c r="GNJ22" s="110"/>
      <c r="GNK22" s="110"/>
      <c r="GNL22" s="110"/>
      <c r="GNM22" s="110"/>
      <c r="GNN22" s="110"/>
      <c r="GNO22" s="110"/>
      <c r="GNP22" s="110"/>
      <c r="GNQ22" s="110"/>
      <c r="GNR22" s="110"/>
      <c r="GNS22" s="110"/>
      <c r="GNT22" s="110"/>
      <c r="GNU22" s="110"/>
      <c r="GNV22" s="110"/>
      <c r="GNW22" s="110"/>
      <c r="GNX22" s="110"/>
      <c r="GNY22" s="110"/>
      <c r="GNZ22" s="110"/>
      <c r="GOA22" s="110"/>
      <c r="GOB22" s="110"/>
      <c r="GOC22" s="110"/>
      <c r="GOD22" s="110"/>
      <c r="GOE22" s="110"/>
      <c r="GOF22" s="110"/>
      <c r="GOG22" s="110"/>
      <c r="GOH22" s="110"/>
      <c r="GOI22" s="110"/>
      <c r="GOJ22" s="110"/>
      <c r="GOK22" s="110"/>
      <c r="GOL22" s="110"/>
      <c r="GOM22" s="110"/>
      <c r="GON22" s="110"/>
      <c r="GOO22" s="110"/>
      <c r="GOP22" s="110"/>
      <c r="GOQ22" s="110"/>
      <c r="GOR22" s="110"/>
      <c r="GOS22" s="110"/>
      <c r="GOT22" s="110"/>
      <c r="GOU22" s="110"/>
      <c r="GOV22" s="110"/>
      <c r="GOW22" s="110"/>
      <c r="GOX22" s="110"/>
      <c r="GOY22" s="110"/>
      <c r="GOZ22" s="110"/>
      <c r="GPA22" s="110"/>
      <c r="GPB22" s="110"/>
      <c r="GPC22" s="110"/>
      <c r="GPD22" s="110"/>
      <c r="GPE22" s="110"/>
      <c r="GPF22" s="110"/>
      <c r="GPG22" s="110"/>
      <c r="GPH22" s="110"/>
      <c r="GPI22" s="110"/>
      <c r="GPJ22" s="110"/>
      <c r="GPK22" s="110"/>
      <c r="GPL22" s="110"/>
      <c r="GPM22" s="110"/>
      <c r="GPN22" s="110"/>
      <c r="GPO22" s="110"/>
      <c r="GPP22" s="110"/>
      <c r="GPQ22" s="110"/>
      <c r="GPR22" s="110"/>
      <c r="GPS22" s="110"/>
      <c r="GPT22" s="110"/>
      <c r="GPU22" s="110"/>
      <c r="GPV22" s="110"/>
      <c r="GPW22" s="110"/>
      <c r="GPX22" s="110"/>
      <c r="GPY22" s="110"/>
      <c r="GPZ22" s="110"/>
      <c r="GQA22" s="110"/>
      <c r="GQB22" s="110"/>
      <c r="GQC22" s="110"/>
      <c r="GQD22" s="110"/>
      <c r="GQE22" s="110"/>
      <c r="GQF22" s="110"/>
      <c r="GQG22" s="110"/>
      <c r="GQH22" s="110"/>
      <c r="GQI22" s="110"/>
      <c r="GQJ22" s="110"/>
      <c r="GQK22" s="110"/>
      <c r="GQL22" s="110"/>
      <c r="GQM22" s="110"/>
      <c r="GQN22" s="110"/>
      <c r="GQO22" s="110"/>
      <c r="GQP22" s="110"/>
      <c r="GQQ22" s="110"/>
      <c r="GQR22" s="110"/>
      <c r="GQS22" s="110"/>
      <c r="GQT22" s="110"/>
      <c r="GQU22" s="110"/>
      <c r="GQV22" s="110"/>
      <c r="GQW22" s="110"/>
      <c r="GQX22" s="110"/>
      <c r="GQY22" s="110"/>
      <c r="GQZ22" s="110"/>
      <c r="GRA22" s="110"/>
      <c r="GRB22" s="110"/>
      <c r="GRC22" s="110"/>
      <c r="GRD22" s="110"/>
      <c r="GRE22" s="110"/>
      <c r="GRF22" s="110"/>
      <c r="GRG22" s="110"/>
      <c r="GRH22" s="110"/>
      <c r="GRI22" s="110"/>
      <c r="GRJ22" s="110"/>
      <c r="GRK22" s="110"/>
      <c r="GRL22" s="110"/>
      <c r="GRM22" s="110"/>
      <c r="GRN22" s="110"/>
      <c r="GRO22" s="110"/>
      <c r="GRP22" s="110"/>
      <c r="GRQ22" s="110"/>
      <c r="GRR22" s="110"/>
      <c r="GRS22" s="110"/>
      <c r="GRT22" s="110"/>
      <c r="GRU22" s="110"/>
      <c r="GRV22" s="110"/>
      <c r="GRW22" s="110"/>
      <c r="GRX22" s="110"/>
      <c r="GRY22" s="110"/>
      <c r="GRZ22" s="110"/>
      <c r="GSA22" s="110"/>
      <c r="GSB22" s="110"/>
      <c r="GSC22" s="110"/>
      <c r="GSD22" s="110"/>
      <c r="GSE22" s="110"/>
      <c r="GSF22" s="110"/>
      <c r="GSG22" s="110"/>
      <c r="GSH22" s="110"/>
      <c r="GSI22" s="110"/>
      <c r="GSJ22" s="110"/>
      <c r="GSK22" s="110"/>
      <c r="GSL22" s="110"/>
      <c r="GSM22" s="110"/>
      <c r="GSN22" s="110"/>
      <c r="GSO22" s="110"/>
      <c r="GSP22" s="110"/>
      <c r="GSQ22" s="110"/>
      <c r="GSR22" s="110"/>
      <c r="GSS22" s="110"/>
      <c r="GST22" s="110"/>
      <c r="GSU22" s="110"/>
      <c r="GSV22" s="110"/>
      <c r="GSW22" s="110"/>
      <c r="GSX22" s="110"/>
      <c r="GSY22" s="110"/>
      <c r="GSZ22" s="110"/>
      <c r="GTA22" s="110"/>
      <c r="GTB22" s="110"/>
      <c r="GTC22" s="110"/>
      <c r="GTD22" s="110"/>
      <c r="GTE22" s="110"/>
      <c r="GTF22" s="110"/>
      <c r="GTG22" s="110"/>
      <c r="GTH22" s="110"/>
      <c r="GTI22" s="110"/>
      <c r="GTJ22" s="110"/>
      <c r="GTK22" s="110"/>
      <c r="GTL22" s="110"/>
      <c r="GTM22" s="110"/>
      <c r="GTN22" s="110"/>
      <c r="GTO22" s="110"/>
      <c r="GTP22" s="110"/>
      <c r="GTQ22" s="110"/>
      <c r="GTR22" s="110"/>
      <c r="GTS22" s="110"/>
      <c r="GTT22" s="110"/>
      <c r="GTU22" s="110"/>
      <c r="GTV22" s="110"/>
      <c r="GTW22" s="110"/>
      <c r="GTX22" s="110"/>
      <c r="GTY22" s="110"/>
      <c r="GTZ22" s="110"/>
      <c r="GUA22" s="110"/>
      <c r="GUB22" s="110"/>
      <c r="GUC22" s="110"/>
      <c r="GUD22" s="110"/>
      <c r="GUE22" s="110"/>
      <c r="GUF22" s="110"/>
      <c r="GUG22" s="110"/>
      <c r="GUH22" s="110"/>
      <c r="GUI22" s="110"/>
      <c r="GUJ22" s="110"/>
      <c r="GUK22" s="110"/>
      <c r="GUL22" s="110"/>
      <c r="GUM22" s="110"/>
      <c r="GUN22" s="110"/>
      <c r="GUO22" s="110"/>
      <c r="GUP22" s="110"/>
      <c r="GUQ22" s="110"/>
      <c r="GUR22" s="110"/>
      <c r="GUS22" s="110"/>
      <c r="GUT22" s="110"/>
      <c r="GUU22" s="110"/>
      <c r="GUV22" s="110"/>
      <c r="GUW22" s="110"/>
      <c r="GUX22" s="110"/>
      <c r="GUY22" s="110"/>
      <c r="GUZ22" s="110"/>
      <c r="GVA22" s="110"/>
      <c r="GVB22" s="110"/>
      <c r="GVC22" s="110"/>
      <c r="GVD22" s="110"/>
      <c r="GVE22" s="110"/>
      <c r="GVF22" s="110"/>
      <c r="GVG22" s="110"/>
      <c r="GVH22" s="110"/>
      <c r="GVI22" s="110"/>
      <c r="GVJ22" s="110"/>
      <c r="GVK22" s="110"/>
      <c r="GVL22" s="110"/>
      <c r="GVM22" s="110"/>
      <c r="GVN22" s="110"/>
      <c r="GVO22" s="110"/>
      <c r="GVP22" s="110"/>
      <c r="GVQ22" s="110"/>
      <c r="GVR22" s="110"/>
      <c r="GVS22" s="110"/>
      <c r="GVT22" s="110"/>
      <c r="GVU22" s="110"/>
      <c r="GVV22" s="110"/>
      <c r="GVW22" s="110"/>
      <c r="GVX22" s="110"/>
      <c r="GVY22" s="110"/>
      <c r="GVZ22" s="110"/>
      <c r="GWA22" s="110"/>
      <c r="GWB22" s="110"/>
      <c r="GWC22" s="110"/>
      <c r="GWD22" s="110"/>
      <c r="GWE22" s="110"/>
      <c r="GWF22" s="110"/>
      <c r="GWG22" s="110"/>
      <c r="GWH22" s="110"/>
      <c r="GWI22" s="110"/>
      <c r="GWJ22" s="110"/>
      <c r="GWK22" s="110"/>
      <c r="GWL22" s="110"/>
      <c r="GWM22" s="110"/>
      <c r="GWN22" s="110"/>
      <c r="GWO22" s="110"/>
      <c r="GWP22" s="110"/>
      <c r="GWQ22" s="110"/>
      <c r="GWR22" s="110"/>
      <c r="GWS22" s="110"/>
      <c r="GWT22" s="110"/>
      <c r="GWU22" s="110"/>
      <c r="GWV22" s="110"/>
      <c r="GWW22" s="110"/>
      <c r="GWX22" s="110"/>
      <c r="GWY22" s="110"/>
      <c r="GWZ22" s="110"/>
      <c r="GXA22" s="110"/>
      <c r="GXB22" s="110"/>
      <c r="GXC22" s="110"/>
      <c r="GXD22" s="110"/>
      <c r="GXE22" s="110"/>
      <c r="GXF22" s="110"/>
      <c r="GXG22" s="110"/>
      <c r="GXH22" s="110"/>
      <c r="GXI22" s="110"/>
      <c r="GXJ22" s="110"/>
      <c r="GXK22" s="110"/>
      <c r="GXL22" s="110"/>
      <c r="GXM22" s="110"/>
      <c r="GXN22" s="110"/>
      <c r="GXO22" s="110"/>
      <c r="GXP22" s="110"/>
      <c r="GXQ22" s="110"/>
      <c r="GXR22" s="110"/>
      <c r="GXS22" s="110"/>
      <c r="GXT22" s="110"/>
      <c r="GXU22" s="110"/>
      <c r="GXV22" s="110"/>
      <c r="GXW22" s="110"/>
      <c r="GXX22" s="110"/>
      <c r="GXY22" s="110"/>
      <c r="GXZ22" s="110"/>
      <c r="GYA22" s="110"/>
      <c r="GYB22" s="110"/>
      <c r="GYC22" s="110"/>
      <c r="GYD22" s="110"/>
      <c r="GYE22" s="110"/>
      <c r="GYF22" s="110"/>
      <c r="GYG22" s="110"/>
      <c r="GYH22" s="110"/>
      <c r="GYI22" s="110"/>
      <c r="GYJ22" s="110"/>
      <c r="GYK22" s="110"/>
      <c r="GYL22" s="110"/>
      <c r="GYM22" s="110"/>
      <c r="GYN22" s="110"/>
      <c r="GYO22" s="110"/>
      <c r="GYP22" s="110"/>
      <c r="GYQ22" s="110"/>
      <c r="GYR22" s="110"/>
      <c r="GYS22" s="110"/>
      <c r="GYT22" s="110"/>
      <c r="GYU22" s="110"/>
      <c r="GYV22" s="110"/>
      <c r="GYW22" s="110"/>
      <c r="GYX22" s="110"/>
      <c r="GYY22" s="110"/>
      <c r="GYZ22" s="110"/>
      <c r="GZA22" s="110"/>
      <c r="GZB22" s="110"/>
      <c r="GZC22" s="110"/>
      <c r="GZD22" s="110"/>
      <c r="GZE22" s="110"/>
      <c r="GZF22" s="110"/>
      <c r="GZG22" s="110"/>
      <c r="GZH22" s="110"/>
      <c r="GZI22" s="110"/>
      <c r="GZJ22" s="110"/>
      <c r="GZK22" s="110"/>
      <c r="GZL22" s="110"/>
      <c r="GZM22" s="110"/>
      <c r="GZN22" s="110"/>
      <c r="GZO22" s="110"/>
      <c r="GZP22" s="110"/>
      <c r="GZQ22" s="110"/>
      <c r="GZR22" s="110"/>
      <c r="GZS22" s="110"/>
      <c r="GZT22" s="110"/>
      <c r="GZU22" s="110"/>
      <c r="GZV22" s="110"/>
      <c r="GZW22" s="110"/>
      <c r="GZX22" s="110"/>
      <c r="GZY22" s="110"/>
      <c r="GZZ22" s="110"/>
      <c r="HAA22" s="110"/>
      <c r="HAB22" s="110"/>
      <c r="HAC22" s="110"/>
      <c r="HAD22" s="110"/>
      <c r="HAE22" s="110"/>
      <c r="HAF22" s="110"/>
      <c r="HAG22" s="110"/>
      <c r="HAH22" s="110"/>
      <c r="HAI22" s="110"/>
      <c r="HAJ22" s="110"/>
      <c r="HAK22" s="110"/>
      <c r="HAL22" s="110"/>
      <c r="HAM22" s="110"/>
      <c r="HAN22" s="110"/>
      <c r="HAO22" s="110"/>
      <c r="HAP22" s="110"/>
      <c r="HAQ22" s="110"/>
      <c r="HAR22" s="110"/>
      <c r="HAS22" s="110"/>
      <c r="HAT22" s="110"/>
      <c r="HAU22" s="110"/>
      <c r="HAV22" s="110"/>
      <c r="HAW22" s="110"/>
      <c r="HAX22" s="110"/>
      <c r="HAY22" s="110"/>
      <c r="HAZ22" s="110"/>
      <c r="HBA22" s="110"/>
      <c r="HBB22" s="110"/>
      <c r="HBC22" s="110"/>
      <c r="HBD22" s="110"/>
      <c r="HBE22" s="110"/>
      <c r="HBF22" s="110"/>
      <c r="HBG22" s="110"/>
      <c r="HBH22" s="110"/>
      <c r="HBI22" s="110"/>
      <c r="HBJ22" s="110"/>
      <c r="HBK22" s="110"/>
      <c r="HBL22" s="110"/>
      <c r="HBM22" s="110"/>
      <c r="HBN22" s="110"/>
      <c r="HBO22" s="110"/>
      <c r="HBP22" s="110"/>
      <c r="HBQ22" s="110"/>
      <c r="HBR22" s="110"/>
      <c r="HBS22" s="110"/>
      <c r="HBT22" s="110"/>
      <c r="HBU22" s="110"/>
      <c r="HBV22" s="110"/>
      <c r="HBW22" s="110"/>
      <c r="HBX22" s="110"/>
      <c r="HBY22" s="110"/>
      <c r="HBZ22" s="110"/>
      <c r="HCA22" s="110"/>
      <c r="HCB22" s="110"/>
      <c r="HCC22" s="110"/>
      <c r="HCD22" s="110"/>
      <c r="HCE22" s="110"/>
      <c r="HCF22" s="110"/>
      <c r="HCG22" s="110"/>
      <c r="HCH22" s="110"/>
      <c r="HCI22" s="110"/>
      <c r="HCJ22" s="110"/>
      <c r="HCK22" s="110"/>
      <c r="HCL22" s="110"/>
      <c r="HCM22" s="110"/>
      <c r="HCN22" s="110"/>
      <c r="HCO22" s="110"/>
      <c r="HCP22" s="110"/>
      <c r="HCQ22" s="110"/>
      <c r="HCR22" s="110"/>
      <c r="HCS22" s="110"/>
      <c r="HCT22" s="110"/>
      <c r="HCU22" s="110"/>
      <c r="HCV22" s="110"/>
      <c r="HCW22" s="110"/>
      <c r="HCX22" s="110"/>
      <c r="HCY22" s="110"/>
      <c r="HCZ22" s="110"/>
      <c r="HDA22" s="110"/>
      <c r="HDB22" s="110"/>
      <c r="HDC22" s="110"/>
      <c r="HDD22" s="110"/>
      <c r="HDE22" s="110"/>
      <c r="HDF22" s="110"/>
      <c r="HDG22" s="110"/>
      <c r="HDH22" s="110"/>
      <c r="HDI22" s="110"/>
      <c r="HDJ22" s="110"/>
      <c r="HDK22" s="110"/>
      <c r="HDL22" s="110"/>
      <c r="HDM22" s="110"/>
      <c r="HDN22" s="110"/>
      <c r="HDO22" s="110"/>
      <c r="HDP22" s="110"/>
      <c r="HDQ22" s="110"/>
      <c r="HDR22" s="110"/>
      <c r="HDS22" s="110"/>
      <c r="HDT22" s="110"/>
      <c r="HDU22" s="110"/>
      <c r="HDV22" s="110"/>
      <c r="HDW22" s="110"/>
      <c r="HDX22" s="110"/>
      <c r="HDY22" s="110"/>
      <c r="HDZ22" s="110"/>
      <c r="HEA22" s="110"/>
      <c r="HEB22" s="110"/>
      <c r="HEC22" s="110"/>
      <c r="HED22" s="110"/>
      <c r="HEE22" s="110"/>
      <c r="HEF22" s="110"/>
      <c r="HEG22" s="110"/>
      <c r="HEH22" s="110"/>
      <c r="HEI22" s="110"/>
      <c r="HEJ22" s="110"/>
      <c r="HEK22" s="110"/>
      <c r="HEL22" s="110"/>
      <c r="HEM22" s="110"/>
      <c r="HEN22" s="110"/>
      <c r="HEO22" s="110"/>
      <c r="HEP22" s="110"/>
      <c r="HEQ22" s="110"/>
      <c r="HER22" s="110"/>
      <c r="HES22" s="110"/>
      <c r="HET22" s="110"/>
      <c r="HEU22" s="110"/>
      <c r="HEV22" s="110"/>
      <c r="HEW22" s="110"/>
      <c r="HEX22" s="110"/>
      <c r="HEY22" s="110"/>
      <c r="HEZ22" s="110"/>
      <c r="HFA22" s="110"/>
      <c r="HFB22" s="110"/>
      <c r="HFC22" s="110"/>
      <c r="HFD22" s="110"/>
      <c r="HFE22" s="110"/>
      <c r="HFF22" s="110"/>
      <c r="HFG22" s="110"/>
      <c r="HFH22" s="110"/>
      <c r="HFI22" s="110"/>
      <c r="HFJ22" s="110"/>
      <c r="HFK22" s="110"/>
      <c r="HFL22" s="110"/>
      <c r="HFM22" s="110"/>
      <c r="HFN22" s="110"/>
      <c r="HFO22" s="110"/>
      <c r="HFP22" s="110"/>
      <c r="HFQ22" s="110"/>
      <c r="HFR22" s="110"/>
      <c r="HFS22" s="110"/>
      <c r="HFT22" s="110"/>
      <c r="HFU22" s="110"/>
      <c r="HFV22" s="110"/>
      <c r="HFW22" s="110"/>
      <c r="HFX22" s="110"/>
      <c r="HFY22" s="110"/>
      <c r="HFZ22" s="110"/>
      <c r="HGA22" s="110"/>
      <c r="HGB22" s="110"/>
      <c r="HGC22" s="110"/>
      <c r="HGD22" s="110"/>
      <c r="HGE22" s="110"/>
      <c r="HGF22" s="110"/>
      <c r="HGG22" s="110"/>
      <c r="HGH22" s="110"/>
      <c r="HGI22" s="110"/>
      <c r="HGJ22" s="110"/>
      <c r="HGK22" s="110"/>
      <c r="HGL22" s="110"/>
      <c r="HGM22" s="110"/>
      <c r="HGN22" s="110"/>
      <c r="HGO22" s="110"/>
      <c r="HGP22" s="110"/>
      <c r="HGQ22" s="110"/>
      <c r="HGR22" s="110"/>
      <c r="HGS22" s="110"/>
      <c r="HGT22" s="110"/>
      <c r="HGU22" s="110"/>
      <c r="HGV22" s="110"/>
      <c r="HGW22" s="110"/>
      <c r="HGX22" s="110"/>
      <c r="HGY22" s="110"/>
      <c r="HGZ22" s="110"/>
      <c r="HHA22" s="110"/>
      <c r="HHB22" s="110"/>
      <c r="HHC22" s="110"/>
      <c r="HHD22" s="110"/>
      <c r="HHE22" s="110"/>
      <c r="HHF22" s="110"/>
      <c r="HHG22" s="110"/>
      <c r="HHH22" s="110"/>
      <c r="HHI22" s="110"/>
      <c r="HHJ22" s="110"/>
      <c r="HHK22" s="110"/>
      <c r="HHL22" s="110"/>
      <c r="HHM22" s="110"/>
      <c r="HHN22" s="110"/>
      <c r="HHO22" s="110"/>
      <c r="HHP22" s="110"/>
      <c r="HHQ22" s="110"/>
      <c r="HHR22" s="110"/>
      <c r="HHS22" s="110"/>
      <c r="HHT22" s="110"/>
      <c r="HHU22" s="110"/>
      <c r="HHV22" s="110"/>
      <c r="HHW22" s="110"/>
      <c r="HHX22" s="110"/>
      <c r="HHY22" s="110"/>
      <c r="HHZ22" s="110"/>
      <c r="HIA22" s="110"/>
      <c r="HIB22" s="110"/>
      <c r="HIC22" s="110"/>
      <c r="HID22" s="110"/>
      <c r="HIE22" s="110"/>
      <c r="HIF22" s="110"/>
      <c r="HIG22" s="110"/>
      <c r="HIH22" s="110"/>
      <c r="HII22" s="110"/>
      <c r="HIJ22" s="110"/>
      <c r="HIK22" s="110"/>
      <c r="HIL22" s="110"/>
      <c r="HIM22" s="110"/>
      <c r="HIN22" s="110"/>
      <c r="HIO22" s="110"/>
      <c r="HIP22" s="110"/>
      <c r="HIQ22" s="110"/>
      <c r="HIR22" s="110"/>
      <c r="HIS22" s="110"/>
      <c r="HIT22" s="110"/>
      <c r="HIU22" s="110"/>
      <c r="HIV22" s="110"/>
      <c r="HIW22" s="110"/>
      <c r="HIX22" s="110"/>
      <c r="HIY22" s="110"/>
      <c r="HIZ22" s="110"/>
      <c r="HJA22" s="110"/>
      <c r="HJB22" s="110"/>
      <c r="HJC22" s="110"/>
      <c r="HJD22" s="110"/>
      <c r="HJE22" s="110"/>
      <c r="HJF22" s="110"/>
      <c r="HJG22" s="110"/>
      <c r="HJH22" s="110"/>
      <c r="HJI22" s="110"/>
      <c r="HJJ22" s="110"/>
      <c r="HJK22" s="110"/>
      <c r="HJL22" s="110"/>
      <c r="HJM22" s="110"/>
      <c r="HJN22" s="110"/>
      <c r="HJO22" s="110"/>
      <c r="HJP22" s="110"/>
      <c r="HJQ22" s="110"/>
      <c r="HJR22" s="110"/>
      <c r="HJS22" s="110"/>
      <c r="HJT22" s="110"/>
      <c r="HJU22" s="110"/>
      <c r="HJV22" s="110"/>
      <c r="HJW22" s="110"/>
      <c r="HJX22" s="110"/>
      <c r="HJY22" s="110"/>
      <c r="HJZ22" s="110"/>
      <c r="HKA22" s="110"/>
      <c r="HKB22" s="110"/>
      <c r="HKC22" s="110"/>
      <c r="HKD22" s="110"/>
      <c r="HKE22" s="110"/>
      <c r="HKF22" s="110"/>
      <c r="HKG22" s="110"/>
      <c r="HKH22" s="110"/>
      <c r="HKI22" s="110"/>
      <c r="HKJ22" s="110"/>
      <c r="HKK22" s="110"/>
      <c r="HKL22" s="110"/>
      <c r="HKM22" s="110"/>
      <c r="HKN22" s="110"/>
      <c r="HKO22" s="110"/>
      <c r="HKP22" s="110"/>
      <c r="HKQ22" s="110"/>
      <c r="HKR22" s="110"/>
      <c r="HKS22" s="110"/>
      <c r="HKT22" s="110"/>
      <c r="HKU22" s="110"/>
      <c r="HKV22" s="110"/>
      <c r="HKW22" s="110"/>
      <c r="HKX22" s="110"/>
      <c r="HKY22" s="110"/>
      <c r="HKZ22" s="110"/>
      <c r="HLA22" s="110"/>
      <c r="HLB22" s="110"/>
      <c r="HLC22" s="110"/>
      <c r="HLD22" s="110"/>
      <c r="HLE22" s="110"/>
      <c r="HLF22" s="110"/>
      <c r="HLG22" s="110"/>
      <c r="HLH22" s="110"/>
      <c r="HLI22" s="110"/>
      <c r="HLJ22" s="110"/>
      <c r="HLK22" s="110"/>
      <c r="HLL22" s="110"/>
      <c r="HLM22" s="110"/>
      <c r="HLN22" s="110"/>
      <c r="HLO22" s="110"/>
      <c r="HLP22" s="110"/>
      <c r="HLQ22" s="110"/>
      <c r="HLR22" s="110"/>
      <c r="HLS22" s="110"/>
      <c r="HLT22" s="110"/>
      <c r="HLU22" s="110"/>
      <c r="HLV22" s="110"/>
      <c r="HLW22" s="110"/>
      <c r="HLX22" s="110"/>
      <c r="HLY22" s="110"/>
      <c r="HLZ22" s="110"/>
      <c r="HMA22" s="110"/>
      <c r="HMB22" s="110"/>
      <c r="HMC22" s="110"/>
      <c r="HMD22" s="110"/>
      <c r="HME22" s="110"/>
      <c r="HMF22" s="110"/>
      <c r="HMG22" s="110"/>
      <c r="HMH22" s="110"/>
      <c r="HMI22" s="110"/>
      <c r="HMJ22" s="110"/>
      <c r="HMK22" s="110"/>
      <c r="HML22" s="110"/>
      <c r="HMM22" s="110"/>
      <c r="HMN22" s="110"/>
      <c r="HMO22" s="110"/>
      <c r="HMP22" s="110"/>
      <c r="HMQ22" s="110"/>
      <c r="HMR22" s="110"/>
      <c r="HMS22" s="110"/>
      <c r="HMT22" s="110"/>
      <c r="HMU22" s="110"/>
      <c r="HMV22" s="110"/>
      <c r="HMW22" s="110"/>
      <c r="HMX22" s="110"/>
      <c r="HMY22" s="110"/>
      <c r="HMZ22" s="110"/>
      <c r="HNA22" s="110"/>
      <c r="HNB22" s="110"/>
      <c r="HNC22" s="110"/>
      <c r="HND22" s="110"/>
      <c r="HNE22" s="110"/>
      <c r="HNF22" s="110"/>
      <c r="HNG22" s="110"/>
      <c r="HNH22" s="110"/>
      <c r="HNI22" s="110"/>
      <c r="HNJ22" s="110"/>
      <c r="HNK22" s="110"/>
      <c r="HNL22" s="110"/>
      <c r="HNM22" s="110"/>
      <c r="HNN22" s="110"/>
      <c r="HNO22" s="110"/>
      <c r="HNP22" s="110"/>
      <c r="HNQ22" s="110"/>
      <c r="HNR22" s="110"/>
      <c r="HNS22" s="110"/>
      <c r="HNT22" s="110"/>
      <c r="HNU22" s="110"/>
      <c r="HNV22" s="110"/>
      <c r="HNW22" s="110"/>
      <c r="HNX22" s="110"/>
      <c r="HNY22" s="110"/>
      <c r="HNZ22" s="110"/>
      <c r="HOA22" s="110"/>
      <c r="HOB22" s="110"/>
      <c r="HOC22" s="110"/>
      <c r="HOD22" s="110"/>
      <c r="HOE22" s="110"/>
      <c r="HOF22" s="110"/>
      <c r="HOG22" s="110"/>
      <c r="HOH22" s="110"/>
      <c r="HOI22" s="110"/>
      <c r="HOJ22" s="110"/>
      <c r="HOK22" s="110"/>
      <c r="HOL22" s="110"/>
      <c r="HOM22" s="110"/>
      <c r="HON22" s="110"/>
      <c r="HOO22" s="110"/>
      <c r="HOP22" s="110"/>
      <c r="HOQ22" s="110"/>
      <c r="HOR22" s="110"/>
      <c r="HOS22" s="110"/>
      <c r="HOT22" s="110"/>
      <c r="HOU22" s="110"/>
      <c r="HOV22" s="110"/>
      <c r="HOW22" s="110"/>
      <c r="HOX22" s="110"/>
      <c r="HOY22" s="110"/>
      <c r="HOZ22" s="110"/>
      <c r="HPA22" s="110"/>
      <c r="HPB22" s="110"/>
      <c r="HPC22" s="110"/>
      <c r="HPD22" s="110"/>
      <c r="HPE22" s="110"/>
      <c r="HPF22" s="110"/>
      <c r="HPG22" s="110"/>
      <c r="HPH22" s="110"/>
      <c r="HPI22" s="110"/>
      <c r="HPJ22" s="110"/>
      <c r="HPK22" s="110"/>
      <c r="HPL22" s="110"/>
      <c r="HPM22" s="110"/>
      <c r="HPN22" s="110"/>
      <c r="HPO22" s="110"/>
      <c r="HPP22" s="110"/>
      <c r="HPQ22" s="110"/>
      <c r="HPR22" s="110"/>
      <c r="HPS22" s="110"/>
      <c r="HPT22" s="110"/>
      <c r="HPU22" s="110"/>
      <c r="HPV22" s="110"/>
      <c r="HPW22" s="110"/>
      <c r="HPX22" s="110"/>
      <c r="HPY22" s="110"/>
      <c r="HPZ22" s="110"/>
      <c r="HQA22" s="110"/>
      <c r="HQB22" s="110"/>
      <c r="HQC22" s="110"/>
      <c r="HQD22" s="110"/>
      <c r="HQE22" s="110"/>
      <c r="HQF22" s="110"/>
      <c r="HQG22" s="110"/>
      <c r="HQH22" s="110"/>
      <c r="HQI22" s="110"/>
      <c r="HQJ22" s="110"/>
      <c r="HQK22" s="110"/>
      <c r="HQL22" s="110"/>
      <c r="HQM22" s="110"/>
      <c r="HQN22" s="110"/>
      <c r="HQO22" s="110"/>
      <c r="HQP22" s="110"/>
      <c r="HQQ22" s="110"/>
      <c r="HQR22" s="110"/>
      <c r="HQS22" s="110"/>
      <c r="HQT22" s="110"/>
      <c r="HQU22" s="110"/>
      <c r="HQV22" s="110"/>
      <c r="HQW22" s="110"/>
      <c r="HQX22" s="110"/>
      <c r="HQY22" s="110"/>
      <c r="HQZ22" s="110"/>
      <c r="HRA22" s="110"/>
      <c r="HRB22" s="110"/>
      <c r="HRC22" s="110"/>
      <c r="HRD22" s="110"/>
      <c r="HRE22" s="110"/>
      <c r="HRF22" s="110"/>
      <c r="HRG22" s="110"/>
      <c r="HRH22" s="110"/>
      <c r="HRI22" s="110"/>
      <c r="HRJ22" s="110"/>
      <c r="HRK22" s="110"/>
      <c r="HRL22" s="110"/>
      <c r="HRM22" s="110"/>
      <c r="HRN22" s="110"/>
      <c r="HRO22" s="110"/>
      <c r="HRP22" s="110"/>
      <c r="HRQ22" s="110"/>
      <c r="HRR22" s="110"/>
      <c r="HRS22" s="110"/>
      <c r="HRT22" s="110"/>
      <c r="HRU22" s="110"/>
      <c r="HRV22" s="110"/>
      <c r="HRW22" s="110"/>
      <c r="HRX22" s="110"/>
      <c r="HRY22" s="110"/>
      <c r="HRZ22" s="110"/>
      <c r="HSA22" s="110"/>
      <c r="HSB22" s="110"/>
      <c r="HSC22" s="110"/>
      <c r="HSD22" s="110"/>
      <c r="HSE22" s="110"/>
      <c r="HSF22" s="110"/>
      <c r="HSG22" s="110"/>
      <c r="HSH22" s="110"/>
      <c r="HSI22" s="110"/>
      <c r="HSJ22" s="110"/>
      <c r="HSK22" s="110"/>
      <c r="HSL22" s="110"/>
      <c r="HSM22" s="110"/>
      <c r="HSN22" s="110"/>
      <c r="HSO22" s="110"/>
      <c r="HSP22" s="110"/>
      <c r="HSQ22" s="110"/>
      <c r="HSR22" s="110"/>
      <c r="HSS22" s="110"/>
      <c r="HST22" s="110"/>
      <c r="HSU22" s="110"/>
      <c r="HSV22" s="110"/>
      <c r="HSW22" s="110"/>
      <c r="HSX22" s="110"/>
      <c r="HSY22" s="110"/>
      <c r="HSZ22" s="110"/>
      <c r="HTA22" s="110"/>
      <c r="HTB22" s="110"/>
      <c r="HTC22" s="110"/>
      <c r="HTD22" s="110"/>
      <c r="HTE22" s="110"/>
      <c r="HTF22" s="110"/>
      <c r="HTG22" s="110"/>
      <c r="HTH22" s="110"/>
      <c r="HTI22" s="110"/>
      <c r="HTJ22" s="110"/>
      <c r="HTK22" s="110"/>
      <c r="HTL22" s="110"/>
      <c r="HTM22" s="110"/>
      <c r="HTN22" s="110"/>
      <c r="HTO22" s="110"/>
      <c r="HTP22" s="110"/>
      <c r="HTQ22" s="110"/>
      <c r="HTR22" s="110"/>
      <c r="HTS22" s="110"/>
      <c r="HTT22" s="110"/>
      <c r="HTU22" s="110"/>
      <c r="HTV22" s="110"/>
      <c r="HTW22" s="110"/>
      <c r="HTX22" s="110"/>
      <c r="HTY22" s="110"/>
      <c r="HTZ22" s="110"/>
      <c r="HUA22" s="110"/>
      <c r="HUB22" s="110"/>
      <c r="HUC22" s="110"/>
      <c r="HUD22" s="110"/>
      <c r="HUE22" s="110"/>
      <c r="HUF22" s="110"/>
      <c r="HUG22" s="110"/>
      <c r="HUH22" s="110"/>
      <c r="HUI22" s="110"/>
      <c r="HUJ22" s="110"/>
      <c r="HUK22" s="110"/>
      <c r="HUL22" s="110"/>
      <c r="HUM22" s="110"/>
      <c r="HUN22" s="110"/>
      <c r="HUO22" s="110"/>
      <c r="HUP22" s="110"/>
      <c r="HUQ22" s="110"/>
      <c r="HUR22" s="110"/>
      <c r="HUS22" s="110"/>
      <c r="HUT22" s="110"/>
      <c r="HUU22" s="110"/>
      <c r="HUV22" s="110"/>
      <c r="HUW22" s="110"/>
      <c r="HUX22" s="110"/>
      <c r="HUY22" s="110"/>
      <c r="HUZ22" s="110"/>
      <c r="HVA22" s="110"/>
      <c r="HVB22" s="110"/>
      <c r="HVC22" s="110"/>
      <c r="HVD22" s="110"/>
      <c r="HVE22" s="110"/>
      <c r="HVF22" s="110"/>
      <c r="HVG22" s="110"/>
      <c r="HVH22" s="110"/>
      <c r="HVI22" s="110"/>
      <c r="HVJ22" s="110"/>
      <c r="HVK22" s="110"/>
      <c r="HVL22" s="110"/>
      <c r="HVM22" s="110"/>
      <c r="HVN22" s="110"/>
      <c r="HVO22" s="110"/>
      <c r="HVP22" s="110"/>
      <c r="HVQ22" s="110"/>
      <c r="HVR22" s="110"/>
      <c r="HVS22" s="110"/>
      <c r="HVT22" s="110"/>
      <c r="HVU22" s="110"/>
      <c r="HVV22" s="110"/>
      <c r="HVW22" s="110"/>
      <c r="HVX22" s="110"/>
      <c r="HVY22" s="110"/>
      <c r="HVZ22" s="110"/>
      <c r="HWA22" s="110"/>
      <c r="HWB22" s="110"/>
      <c r="HWC22" s="110"/>
      <c r="HWD22" s="110"/>
      <c r="HWE22" s="110"/>
      <c r="HWF22" s="110"/>
      <c r="HWG22" s="110"/>
      <c r="HWH22" s="110"/>
      <c r="HWI22" s="110"/>
      <c r="HWJ22" s="110"/>
      <c r="HWK22" s="110"/>
      <c r="HWL22" s="110"/>
      <c r="HWM22" s="110"/>
      <c r="HWN22" s="110"/>
      <c r="HWO22" s="110"/>
      <c r="HWP22" s="110"/>
      <c r="HWQ22" s="110"/>
      <c r="HWR22" s="110"/>
      <c r="HWS22" s="110"/>
      <c r="HWT22" s="110"/>
      <c r="HWU22" s="110"/>
      <c r="HWV22" s="110"/>
      <c r="HWW22" s="110"/>
      <c r="HWX22" s="110"/>
      <c r="HWY22" s="110"/>
      <c r="HWZ22" s="110"/>
      <c r="HXA22" s="110"/>
      <c r="HXB22" s="110"/>
      <c r="HXC22" s="110"/>
      <c r="HXD22" s="110"/>
      <c r="HXE22" s="110"/>
      <c r="HXF22" s="110"/>
      <c r="HXG22" s="110"/>
      <c r="HXH22" s="110"/>
      <c r="HXI22" s="110"/>
      <c r="HXJ22" s="110"/>
      <c r="HXK22" s="110"/>
      <c r="HXL22" s="110"/>
      <c r="HXM22" s="110"/>
      <c r="HXN22" s="110"/>
      <c r="HXO22" s="110"/>
      <c r="HXP22" s="110"/>
      <c r="HXQ22" s="110"/>
      <c r="HXR22" s="110"/>
      <c r="HXS22" s="110"/>
      <c r="HXT22" s="110"/>
      <c r="HXU22" s="110"/>
      <c r="HXV22" s="110"/>
      <c r="HXW22" s="110"/>
      <c r="HXX22" s="110"/>
      <c r="HXY22" s="110"/>
      <c r="HXZ22" s="110"/>
      <c r="HYA22" s="110"/>
      <c r="HYB22" s="110"/>
      <c r="HYC22" s="110"/>
      <c r="HYD22" s="110"/>
      <c r="HYE22" s="110"/>
      <c r="HYF22" s="110"/>
      <c r="HYG22" s="110"/>
      <c r="HYH22" s="110"/>
      <c r="HYI22" s="110"/>
      <c r="HYJ22" s="110"/>
      <c r="HYK22" s="110"/>
      <c r="HYL22" s="110"/>
      <c r="HYM22" s="110"/>
      <c r="HYN22" s="110"/>
      <c r="HYO22" s="110"/>
      <c r="HYP22" s="110"/>
      <c r="HYQ22" s="110"/>
      <c r="HYR22" s="110"/>
      <c r="HYS22" s="110"/>
      <c r="HYT22" s="110"/>
      <c r="HYU22" s="110"/>
      <c r="HYV22" s="110"/>
      <c r="HYW22" s="110"/>
      <c r="HYX22" s="110"/>
      <c r="HYY22" s="110"/>
      <c r="HYZ22" s="110"/>
      <c r="HZA22" s="110"/>
      <c r="HZB22" s="110"/>
      <c r="HZC22" s="110"/>
      <c r="HZD22" s="110"/>
      <c r="HZE22" s="110"/>
      <c r="HZF22" s="110"/>
      <c r="HZG22" s="110"/>
      <c r="HZH22" s="110"/>
      <c r="HZI22" s="110"/>
      <c r="HZJ22" s="110"/>
      <c r="HZK22" s="110"/>
      <c r="HZL22" s="110"/>
      <c r="HZM22" s="110"/>
      <c r="HZN22" s="110"/>
      <c r="HZO22" s="110"/>
      <c r="HZP22" s="110"/>
      <c r="HZQ22" s="110"/>
      <c r="HZR22" s="110"/>
      <c r="HZS22" s="110"/>
      <c r="HZT22" s="110"/>
      <c r="HZU22" s="110"/>
      <c r="HZV22" s="110"/>
      <c r="HZW22" s="110"/>
      <c r="HZX22" s="110"/>
      <c r="HZY22" s="110"/>
      <c r="HZZ22" s="110"/>
      <c r="IAA22" s="110"/>
      <c r="IAB22" s="110"/>
      <c r="IAC22" s="110"/>
      <c r="IAD22" s="110"/>
      <c r="IAE22" s="110"/>
      <c r="IAF22" s="110"/>
      <c r="IAG22" s="110"/>
      <c r="IAH22" s="110"/>
      <c r="IAI22" s="110"/>
      <c r="IAJ22" s="110"/>
      <c r="IAK22" s="110"/>
      <c r="IAL22" s="110"/>
      <c r="IAM22" s="110"/>
      <c r="IAN22" s="110"/>
      <c r="IAO22" s="110"/>
      <c r="IAP22" s="110"/>
      <c r="IAQ22" s="110"/>
      <c r="IAR22" s="110"/>
      <c r="IAS22" s="110"/>
      <c r="IAT22" s="110"/>
      <c r="IAU22" s="110"/>
      <c r="IAV22" s="110"/>
      <c r="IAW22" s="110"/>
      <c r="IAX22" s="110"/>
      <c r="IAY22" s="110"/>
      <c r="IAZ22" s="110"/>
      <c r="IBA22" s="110"/>
      <c r="IBB22" s="110"/>
      <c r="IBC22" s="110"/>
      <c r="IBD22" s="110"/>
      <c r="IBE22" s="110"/>
      <c r="IBF22" s="110"/>
      <c r="IBG22" s="110"/>
      <c r="IBH22" s="110"/>
      <c r="IBI22" s="110"/>
      <c r="IBJ22" s="110"/>
      <c r="IBK22" s="110"/>
      <c r="IBL22" s="110"/>
      <c r="IBM22" s="110"/>
      <c r="IBN22" s="110"/>
      <c r="IBO22" s="110"/>
      <c r="IBP22" s="110"/>
      <c r="IBQ22" s="110"/>
      <c r="IBR22" s="110"/>
      <c r="IBS22" s="110"/>
      <c r="IBT22" s="110"/>
      <c r="IBU22" s="110"/>
      <c r="IBV22" s="110"/>
      <c r="IBW22" s="110"/>
      <c r="IBX22" s="110"/>
      <c r="IBY22" s="110"/>
      <c r="IBZ22" s="110"/>
      <c r="ICA22" s="110"/>
      <c r="ICB22" s="110"/>
      <c r="ICC22" s="110"/>
      <c r="ICD22" s="110"/>
      <c r="ICE22" s="110"/>
      <c r="ICF22" s="110"/>
      <c r="ICG22" s="110"/>
      <c r="ICH22" s="110"/>
      <c r="ICI22" s="110"/>
      <c r="ICJ22" s="110"/>
      <c r="ICK22" s="110"/>
      <c r="ICL22" s="110"/>
      <c r="ICM22" s="110"/>
      <c r="ICN22" s="110"/>
      <c r="ICO22" s="110"/>
      <c r="ICP22" s="110"/>
      <c r="ICQ22" s="110"/>
      <c r="ICR22" s="110"/>
      <c r="ICS22" s="110"/>
      <c r="ICT22" s="110"/>
      <c r="ICU22" s="110"/>
      <c r="ICV22" s="110"/>
      <c r="ICW22" s="110"/>
      <c r="ICX22" s="110"/>
      <c r="ICY22" s="110"/>
      <c r="ICZ22" s="110"/>
      <c r="IDA22" s="110"/>
      <c r="IDB22" s="110"/>
      <c r="IDC22" s="110"/>
      <c r="IDD22" s="110"/>
      <c r="IDE22" s="110"/>
      <c r="IDF22" s="110"/>
      <c r="IDG22" s="110"/>
      <c r="IDH22" s="110"/>
      <c r="IDI22" s="110"/>
      <c r="IDJ22" s="110"/>
      <c r="IDK22" s="110"/>
      <c r="IDL22" s="110"/>
      <c r="IDM22" s="110"/>
      <c r="IDN22" s="110"/>
      <c r="IDO22" s="110"/>
      <c r="IDP22" s="110"/>
      <c r="IDQ22" s="110"/>
      <c r="IDR22" s="110"/>
      <c r="IDS22" s="110"/>
      <c r="IDT22" s="110"/>
      <c r="IDU22" s="110"/>
      <c r="IDV22" s="110"/>
      <c r="IDW22" s="110"/>
      <c r="IDX22" s="110"/>
      <c r="IDY22" s="110"/>
      <c r="IDZ22" s="110"/>
      <c r="IEA22" s="110"/>
      <c r="IEB22" s="110"/>
      <c r="IEC22" s="110"/>
      <c r="IED22" s="110"/>
      <c r="IEE22" s="110"/>
      <c r="IEF22" s="110"/>
      <c r="IEG22" s="110"/>
      <c r="IEH22" s="110"/>
      <c r="IEI22" s="110"/>
      <c r="IEJ22" s="110"/>
      <c r="IEK22" s="110"/>
      <c r="IEL22" s="110"/>
      <c r="IEM22" s="110"/>
      <c r="IEN22" s="110"/>
      <c r="IEO22" s="110"/>
      <c r="IEP22" s="110"/>
      <c r="IEQ22" s="110"/>
      <c r="IER22" s="110"/>
      <c r="IES22" s="110"/>
      <c r="IET22" s="110"/>
      <c r="IEU22" s="110"/>
      <c r="IEV22" s="110"/>
      <c r="IEW22" s="110"/>
      <c r="IEX22" s="110"/>
      <c r="IEY22" s="110"/>
      <c r="IEZ22" s="110"/>
      <c r="IFA22" s="110"/>
      <c r="IFB22" s="110"/>
      <c r="IFC22" s="110"/>
      <c r="IFD22" s="110"/>
      <c r="IFE22" s="110"/>
      <c r="IFF22" s="110"/>
      <c r="IFG22" s="110"/>
      <c r="IFH22" s="110"/>
      <c r="IFI22" s="110"/>
      <c r="IFJ22" s="110"/>
      <c r="IFK22" s="110"/>
      <c r="IFL22" s="110"/>
      <c r="IFM22" s="110"/>
      <c r="IFN22" s="110"/>
      <c r="IFO22" s="110"/>
      <c r="IFP22" s="110"/>
      <c r="IFQ22" s="110"/>
      <c r="IFR22" s="110"/>
      <c r="IFS22" s="110"/>
      <c r="IFT22" s="110"/>
      <c r="IFU22" s="110"/>
      <c r="IFV22" s="110"/>
      <c r="IFW22" s="110"/>
      <c r="IFX22" s="110"/>
      <c r="IFY22" s="110"/>
      <c r="IFZ22" s="110"/>
      <c r="IGA22" s="110"/>
      <c r="IGB22" s="110"/>
      <c r="IGC22" s="110"/>
      <c r="IGD22" s="110"/>
      <c r="IGE22" s="110"/>
      <c r="IGF22" s="110"/>
      <c r="IGG22" s="110"/>
      <c r="IGH22" s="110"/>
      <c r="IGI22" s="110"/>
      <c r="IGJ22" s="110"/>
      <c r="IGK22" s="110"/>
      <c r="IGL22" s="110"/>
      <c r="IGM22" s="110"/>
      <c r="IGN22" s="110"/>
      <c r="IGO22" s="110"/>
      <c r="IGP22" s="110"/>
      <c r="IGQ22" s="110"/>
      <c r="IGR22" s="110"/>
      <c r="IGS22" s="110"/>
      <c r="IGT22" s="110"/>
      <c r="IGU22" s="110"/>
      <c r="IGV22" s="110"/>
      <c r="IGW22" s="110"/>
      <c r="IGX22" s="110"/>
      <c r="IGY22" s="110"/>
      <c r="IGZ22" s="110"/>
      <c r="IHA22" s="110"/>
      <c r="IHB22" s="110"/>
      <c r="IHC22" s="110"/>
      <c r="IHD22" s="110"/>
      <c r="IHE22" s="110"/>
      <c r="IHF22" s="110"/>
      <c r="IHG22" s="110"/>
      <c r="IHH22" s="110"/>
      <c r="IHI22" s="110"/>
      <c r="IHJ22" s="110"/>
      <c r="IHK22" s="110"/>
      <c r="IHL22" s="110"/>
      <c r="IHM22" s="110"/>
      <c r="IHN22" s="110"/>
      <c r="IHO22" s="110"/>
      <c r="IHP22" s="110"/>
      <c r="IHQ22" s="110"/>
      <c r="IHR22" s="110"/>
      <c r="IHS22" s="110"/>
      <c r="IHT22" s="110"/>
      <c r="IHU22" s="110"/>
      <c r="IHV22" s="110"/>
      <c r="IHW22" s="110"/>
      <c r="IHX22" s="110"/>
      <c r="IHY22" s="110"/>
      <c r="IHZ22" s="110"/>
      <c r="IIA22" s="110"/>
      <c r="IIB22" s="110"/>
      <c r="IIC22" s="110"/>
      <c r="IID22" s="110"/>
      <c r="IIE22" s="110"/>
      <c r="IIF22" s="110"/>
      <c r="IIG22" s="110"/>
      <c r="IIH22" s="110"/>
      <c r="III22" s="110"/>
      <c r="IIJ22" s="110"/>
      <c r="IIK22" s="110"/>
      <c r="IIL22" s="110"/>
      <c r="IIM22" s="110"/>
      <c r="IIN22" s="110"/>
      <c r="IIO22" s="110"/>
      <c r="IIP22" s="110"/>
      <c r="IIQ22" s="110"/>
      <c r="IIR22" s="110"/>
      <c r="IIS22" s="110"/>
      <c r="IIT22" s="110"/>
      <c r="IIU22" s="110"/>
      <c r="IIV22" s="110"/>
      <c r="IIW22" s="110"/>
      <c r="IIX22" s="110"/>
      <c r="IIY22" s="110"/>
      <c r="IIZ22" s="110"/>
      <c r="IJA22" s="110"/>
      <c r="IJB22" s="110"/>
      <c r="IJC22" s="110"/>
      <c r="IJD22" s="110"/>
      <c r="IJE22" s="110"/>
      <c r="IJF22" s="110"/>
      <c r="IJG22" s="110"/>
      <c r="IJH22" s="110"/>
      <c r="IJI22" s="110"/>
      <c r="IJJ22" s="110"/>
      <c r="IJK22" s="110"/>
      <c r="IJL22" s="110"/>
      <c r="IJM22" s="110"/>
      <c r="IJN22" s="110"/>
      <c r="IJO22" s="110"/>
      <c r="IJP22" s="110"/>
      <c r="IJQ22" s="110"/>
      <c r="IJR22" s="110"/>
      <c r="IJS22" s="110"/>
      <c r="IJT22" s="110"/>
      <c r="IJU22" s="110"/>
      <c r="IJV22" s="110"/>
      <c r="IJW22" s="110"/>
      <c r="IJX22" s="110"/>
      <c r="IJY22" s="110"/>
      <c r="IJZ22" s="110"/>
      <c r="IKA22" s="110"/>
      <c r="IKB22" s="110"/>
      <c r="IKC22" s="110"/>
      <c r="IKD22" s="110"/>
      <c r="IKE22" s="110"/>
      <c r="IKF22" s="110"/>
      <c r="IKG22" s="110"/>
      <c r="IKH22" s="110"/>
      <c r="IKI22" s="110"/>
      <c r="IKJ22" s="110"/>
      <c r="IKK22" s="110"/>
      <c r="IKL22" s="110"/>
      <c r="IKM22" s="110"/>
      <c r="IKN22" s="110"/>
      <c r="IKO22" s="110"/>
      <c r="IKP22" s="110"/>
      <c r="IKQ22" s="110"/>
      <c r="IKR22" s="110"/>
      <c r="IKS22" s="110"/>
      <c r="IKT22" s="110"/>
      <c r="IKU22" s="110"/>
      <c r="IKV22" s="110"/>
      <c r="IKW22" s="110"/>
      <c r="IKX22" s="110"/>
      <c r="IKY22" s="110"/>
      <c r="IKZ22" s="110"/>
      <c r="ILA22" s="110"/>
      <c r="ILB22" s="110"/>
      <c r="ILC22" s="110"/>
      <c r="ILD22" s="110"/>
      <c r="ILE22" s="110"/>
      <c r="ILF22" s="110"/>
      <c r="ILG22" s="110"/>
      <c r="ILH22" s="110"/>
      <c r="ILI22" s="110"/>
      <c r="ILJ22" s="110"/>
      <c r="ILK22" s="110"/>
      <c r="ILL22" s="110"/>
      <c r="ILM22" s="110"/>
      <c r="ILN22" s="110"/>
      <c r="ILO22" s="110"/>
      <c r="ILP22" s="110"/>
      <c r="ILQ22" s="110"/>
      <c r="ILR22" s="110"/>
      <c r="ILS22" s="110"/>
      <c r="ILT22" s="110"/>
      <c r="ILU22" s="110"/>
      <c r="ILV22" s="110"/>
      <c r="ILW22" s="110"/>
      <c r="ILX22" s="110"/>
      <c r="ILY22" s="110"/>
      <c r="ILZ22" s="110"/>
      <c r="IMA22" s="110"/>
      <c r="IMB22" s="110"/>
      <c r="IMC22" s="110"/>
      <c r="IMD22" s="110"/>
      <c r="IME22" s="110"/>
      <c r="IMF22" s="110"/>
      <c r="IMG22" s="110"/>
      <c r="IMH22" s="110"/>
      <c r="IMI22" s="110"/>
      <c r="IMJ22" s="110"/>
      <c r="IMK22" s="110"/>
      <c r="IML22" s="110"/>
      <c r="IMM22" s="110"/>
      <c r="IMN22" s="110"/>
      <c r="IMO22" s="110"/>
      <c r="IMP22" s="110"/>
      <c r="IMQ22" s="110"/>
      <c r="IMR22" s="110"/>
      <c r="IMS22" s="110"/>
      <c r="IMT22" s="110"/>
      <c r="IMU22" s="110"/>
      <c r="IMV22" s="110"/>
      <c r="IMW22" s="110"/>
      <c r="IMX22" s="110"/>
      <c r="IMY22" s="110"/>
      <c r="IMZ22" s="110"/>
      <c r="INA22" s="110"/>
      <c r="INB22" s="110"/>
      <c r="INC22" s="110"/>
      <c r="IND22" s="110"/>
      <c r="INE22" s="110"/>
      <c r="INF22" s="110"/>
      <c r="ING22" s="110"/>
      <c r="INH22" s="110"/>
      <c r="INI22" s="110"/>
      <c r="INJ22" s="110"/>
      <c r="INK22" s="110"/>
      <c r="INL22" s="110"/>
      <c r="INM22" s="110"/>
      <c r="INN22" s="110"/>
      <c r="INO22" s="110"/>
      <c r="INP22" s="110"/>
      <c r="INQ22" s="110"/>
      <c r="INR22" s="110"/>
      <c r="INS22" s="110"/>
      <c r="INT22" s="110"/>
      <c r="INU22" s="110"/>
      <c r="INV22" s="110"/>
      <c r="INW22" s="110"/>
      <c r="INX22" s="110"/>
      <c r="INY22" s="110"/>
      <c r="INZ22" s="110"/>
      <c r="IOA22" s="110"/>
      <c r="IOB22" s="110"/>
      <c r="IOC22" s="110"/>
      <c r="IOD22" s="110"/>
      <c r="IOE22" s="110"/>
      <c r="IOF22" s="110"/>
      <c r="IOG22" s="110"/>
      <c r="IOH22" s="110"/>
      <c r="IOI22" s="110"/>
      <c r="IOJ22" s="110"/>
      <c r="IOK22" s="110"/>
      <c r="IOL22" s="110"/>
      <c r="IOM22" s="110"/>
      <c r="ION22" s="110"/>
      <c r="IOO22" s="110"/>
      <c r="IOP22" s="110"/>
      <c r="IOQ22" s="110"/>
      <c r="IOR22" s="110"/>
      <c r="IOS22" s="110"/>
      <c r="IOT22" s="110"/>
      <c r="IOU22" s="110"/>
      <c r="IOV22" s="110"/>
      <c r="IOW22" s="110"/>
      <c r="IOX22" s="110"/>
      <c r="IOY22" s="110"/>
      <c r="IOZ22" s="110"/>
      <c r="IPA22" s="110"/>
      <c r="IPB22" s="110"/>
      <c r="IPC22" s="110"/>
      <c r="IPD22" s="110"/>
      <c r="IPE22" s="110"/>
      <c r="IPF22" s="110"/>
      <c r="IPG22" s="110"/>
      <c r="IPH22" s="110"/>
      <c r="IPI22" s="110"/>
      <c r="IPJ22" s="110"/>
      <c r="IPK22" s="110"/>
      <c r="IPL22" s="110"/>
      <c r="IPM22" s="110"/>
      <c r="IPN22" s="110"/>
      <c r="IPO22" s="110"/>
      <c r="IPP22" s="110"/>
      <c r="IPQ22" s="110"/>
      <c r="IPR22" s="110"/>
      <c r="IPS22" s="110"/>
      <c r="IPT22" s="110"/>
      <c r="IPU22" s="110"/>
      <c r="IPV22" s="110"/>
      <c r="IPW22" s="110"/>
      <c r="IPX22" s="110"/>
      <c r="IPY22" s="110"/>
      <c r="IPZ22" s="110"/>
      <c r="IQA22" s="110"/>
      <c r="IQB22" s="110"/>
      <c r="IQC22" s="110"/>
      <c r="IQD22" s="110"/>
      <c r="IQE22" s="110"/>
      <c r="IQF22" s="110"/>
      <c r="IQG22" s="110"/>
      <c r="IQH22" s="110"/>
      <c r="IQI22" s="110"/>
      <c r="IQJ22" s="110"/>
      <c r="IQK22" s="110"/>
      <c r="IQL22" s="110"/>
      <c r="IQM22" s="110"/>
      <c r="IQN22" s="110"/>
      <c r="IQO22" s="110"/>
      <c r="IQP22" s="110"/>
      <c r="IQQ22" s="110"/>
      <c r="IQR22" s="110"/>
      <c r="IQS22" s="110"/>
      <c r="IQT22" s="110"/>
      <c r="IQU22" s="110"/>
      <c r="IQV22" s="110"/>
      <c r="IQW22" s="110"/>
      <c r="IQX22" s="110"/>
      <c r="IQY22" s="110"/>
      <c r="IQZ22" s="110"/>
      <c r="IRA22" s="110"/>
      <c r="IRB22" s="110"/>
      <c r="IRC22" s="110"/>
      <c r="IRD22" s="110"/>
      <c r="IRE22" s="110"/>
      <c r="IRF22" s="110"/>
      <c r="IRG22" s="110"/>
      <c r="IRH22" s="110"/>
      <c r="IRI22" s="110"/>
      <c r="IRJ22" s="110"/>
      <c r="IRK22" s="110"/>
      <c r="IRL22" s="110"/>
      <c r="IRM22" s="110"/>
      <c r="IRN22" s="110"/>
      <c r="IRO22" s="110"/>
      <c r="IRP22" s="110"/>
      <c r="IRQ22" s="110"/>
      <c r="IRR22" s="110"/>
      <c r="IRS22" s="110"/>
      <c r="IRT22" s="110"/>
      <c r="IRU22" s="110"/>
      <c r="IRV22" s="110"/>
      <c r="IRW22" s="110"/>
      <c r="IRX22" s="110"/>
      <c r="IRY22" s="110"/>
      <c r="IRZ22" s="110"/>
      <c r="ISA22" s="110"/>
      <c r="ISB22" s="110"/>
      <c r="ISC22" s="110"/>
      <c r="ISD22" s="110"/>
      <c r="ISE22" s="110"/>
      <c r="ISF22" s="110"/>
      <c r="ISG22" s="110"/>
      <c r="ISH22" s="110"/>
      <c r="ISI22" s="110"/>
      <c r="ISJ22" s="110"/>
      <c r="ISK22" s="110"/>
      <c r="ISL22" s="110"/>
      <c r="ISM22" s="110"/>
      <c r="ISN22" s="110"/>
      <c r="ISO22" s="110"/>
      <c r="ISP22" s="110"/>
      <c r="ISQ22" s="110"/>
      <c r="ISR22" s="110"/>
      <c r="ISS22" s="110"/>
      <c r="IST22" s="110"/>
      <c r="ISU22" s="110"/>
      <c r="ISV22" s="110"/>
      <c r="ISW22" s="110"/>
      <c r="ISX22" s="110"/>
      <c r="ISY22" s="110"/>
      <c r="ISZ22" s="110"/>
      <c r="ITA22" s="110"/>
      <c r="ITB22" s="110"/>
      <c r="ITC22" s="110"/>
      <c r="ITD22" s="110"/>
      <c r="ITE22" s="110"/>
      <c r="ITF22" s="110"/>
      <c r="ITG22" s="110"/>
      <c r="ITH22" s="110"/>
      <c r="ITI22" s="110"/>
      <c r="ITJ22" s="110"/>
      <c r="ITK22" s="110"/>
      <c r="ITL22" s="110"/>
      <c r="ITM22" s="110"/>
      <c r="ITN22" s="110"/>
      <c r="ITO22" s="110"/>
      <c r="ITP22" s="110"/>
      <c r="ITQ22" s="110"/>
      <c r="ITR22" s="110"/>
      <c r="ITS22" s="110"/>
      <c r="ITT22" s="110"/>
      <c r="ITU22" s="110"/>
      <c r="ITV22" s="110"/>
      <c r="ITW22" s="110"/>
      <c r="ITX22" s="110"/>
      <c r="ITY22" s="110"/>
      <c r="ITZ22" s="110"/>
      <c r="IUA22" s="110"/>
      <c r="IUB22" s="110"/>
      <c r="IUC22" s="110"/>
      <c r="IUD22" s="110"/>
      <c r="IUE22" s="110"/>
      <c r="IUF22" s="110"/>
      <c r="IUG22" s="110"/>
      <c r="IUH22" s="110"/>
      <c r="IUI22" s="110"/>
      <c r="IUJ22" s="110"/>
      <c r="IUK22" s="110"/>
      <c r="IUL22" s="110"/>
      <c r="IUM22" s="110"/>
      <c r="IUN22" s="110"/>
      <c r="IUO22" s="110"/>
      <c r="IUP22" s="110"/>
      <c r="IUQ22" s="110"/>
      <c r="IUR22" s="110"/>
      <c r="IUS22" s="110"/>
      <c r="IUT22" s="110"/>
      <c r="IUU22" s="110"/>
      <c r="IUV22" s="110"/>
      <c r="IUW22" s="110"/>
      <c r="IUX22" s="110"/>
      <c r="IUY22" s="110"/>
      <c r="IUZ22" s="110"/>
      <c r="IVA22" s="110"/>
      <c r="IVB22" s="110"/>
      <c r="IVC22" s="110"/>
      <c r="IVD22" s="110"/>
      <c r="IVE22" s="110"/>
      <c r="IVF22" s="110"/>
      <c r="IVG22" s="110"/>
      <c r="IVH22" s="110"/>
      <c r="IVI22" s="110"/>
      <c r="IVJ22" s="110"/>
      <c r="IVK22" s="110"/>
      <c r="IVL22" s="110"/>
      <c r="IVM22" s="110"/>
      <c r="IVN22" s="110"/>
      <c r="IVO22" s="110"/>
      <c r="IVP22" s="110"/>
      <c r="IVQ22" s="110"/>
      <c r="IVR22" s="110"/>
      <c r="IVS22" s="110"/>
      <c r="IVT22" s="110"/>
      <c r="IVU22" s="110"/>
      <c r="IVV22" s="110"/>
      <c r="IVW22" s="110"/>
      <c r="IVX22" s="110"/>
      <c r="IVY22" s="110"/>
      <c r="IVZ22" s="110"/>
      <c r="IWA22" s="110"/>
      <c r="IWB22" s="110"/>
      <c r="IWC22" s="110"/>
      <c r="IWD22" s="110"/>
      <c r="IWE22" s="110"/>
      <c r="IWF22" s="110"/>
      <c r="IWG22" s="110"/>
      <c r="IWH22" s="110"/>
      <c r="IWI22" s="110"/>
      <c r="IWJ22" s="110"/>
      <c r="IWK22" s="110"/>
      <c r="IWL22" s="110"/>
      <c r="IWM22" s="110"/>
      <c r="IWN22" s="110"/>
      <c r="IWO22" s="110"/>
      <c r="IWP22" s="110"/>
      <c r="IWQ22" s="110"/>
      <c r="IWR22" s="110"/>
      <c r="IWS22" s="110"/>
      <c r="IWT22" s="110"/>
      <c r="IWU22" s="110"/>
      <c r="IWV22" s="110"/>
      <c r="IWW22" s="110"/>
      <c r="IWX22" s="110"/>
      <c r="IWY22" s="110"/>
      <c r="IWZ22" s="110"/>
      <c r="IXA22" s="110"/>
      <c r="IXB22" s="110"/>
      <c r="IXC22" s="110"/>
      <c r="IXD22" s="110"/>
      <c r="IXE22" s="110"/>
      <c r="IXF22" s="110"/>
      <c r="IXG22" s="110"/>
      <c r="IXH22" s="110"/>
      <c r="IXI22" s="110"/>
      <c r="IXJ22" s="110"/>
      <c r="IXK22" s="110"/>
      <c r="IXL22" s="110"/>
      <c r="IXM22" s="110"/>
      <c r="IXN22" s="110"/>
      <c r="IXO22" s="110"/>
      <c r="IXP22" s="110"/>
      <c r="IXQ22" s="110"/>
      <c r="IXR22" s="110"/>
      <c r="IXS22" s="110"/>
      <c r="IXT22" s="110"/>
      <c r="IXU22" s="110"/>
      <c r="IXV22" s="110"/>
      <c r="IXW22" s="110"/>
      <c r="IXX22" s="110"/>
      <c r="IXY22" s="110"/>
      <c r="IXZ22" s="110"/>
      <c r="IYA22" s="110"/>
      <c r="IYB22" s="110"/>
      <c r="IYC22" s="110"/>
      <c r="IYD22" s="110"/>
      <c r="IYE22" s="110"/>
      <c r="IYF22" s="110"/>
      <c r="IYG22" s="110"/>
      <c r="IYH22" s="110"/>
      <c r="IYI22" s="110"/>
      <c r="IYJ22" s="110"/>
      <c r="IYK22" s="110"/>
      <c r="IYL22" s="110"/>
      <c r="IYM22" s="110"/>
      <c r="IYN22" s="110"/>
      <c r="IYO22" s="110"/>
      <c r="IYP22" s="110"/>
      <c r="IYQ22" s="110"/>
      <c r="IYR22" s="110"/>
      <c r="IYS22" s="110"/>
      <c r="IYT22" s="110"/>
      <c r="IYU22" s="110"/>
      <c r="IYV22" s="110"/>
      <c r="IYW22" s="110"/>
      <c r="IYX22" s="110"/>
      <c r="IYY22" s="110"/>
      <c r="IYZ22" s="110"/>
      <c r="IZA22" s="110"/>
      <c r="IZB22" s="110"/>
      <c r="IZC22" s="110"/>
      <c r="IZD22" s="110"/>
      <c r="IZE22" s="110"/>
      <c r="IZF22" s="110"/>
      <c r="IZG22" s="110"/>
      <c r="IZH22" s="110"/>
      <c r="IZI22" s="110"/>
      <c r="IZJ22" s="110"/>
      <c r="IZK22" s="110"/>
      <c r="IZL22" s="110"/>
      <c r="IZM22" s="110"/>
      <c r="IZN22" s="110"/>
      <c r="IZO22" s="110"/>
      <c r="IZP22" s="110"/>
      <c r="IZQ22" s="110"/>
      <c r="IZR22" s="110"/>
      <c r="IZS22" s="110"/>
      <c r="IZT22" s="110"/>
      <c r="IZU22" s="110"/>
      <c r="IZV22" s="110"/>
      <c r="IZW22" s="110"/>
      <c r="IZX22" s="110"/>
      <c r="IZY22" s="110"/>
      <c r="IZZ22" s="110"/>
      <c r="JAA22" s="110"/>
      <c r="JAB22" s="110"/>
      <c r="JAC22" s="110"/>
      <c r="JAD22" s="110"/>
      <c r="JAE22" s="110"/>
      <c r="JAF22" s="110"/>
      <c r="JAG22" s="110"/>
      <c r="JAH22" s="110"/>
      <c r="JAI22" s="110"/>
      <c r="JAJ22" s="110"/>
      <c r="JAK22" s="110"/>
      <c r="JAL22" s="110"/>
      <c r="JAM22" s="110"/>
      <c r="JAN22" s="110"/>
      <c r="JAO22" s="110"/>
      <c r="JAP22" s="110"/>
      <c r="JAQ22" s="110"/>
      <c r="JAR22" s="110"/>
      <c r="JAS22" s="110"/>
      <c r="JAT22" s="110"/>
      <c r="JAU22" s="110"/>
      <c r="JAV22" s="110"/>
      <c r="JAW22" s="110"/>
      <c r="JAX22" s="110"/>
      <c r="JAY22" s="110"/>
      <c r="JAZ22" s="110"/>
      <c r="JBA22" s="110"/>
      <c r="JBB22" s="110"/>
      <c r="JBC22" s="110"/>
      <c r="JBD22" s="110"/>
      <c r="JBE22" s="110"/>
      <c r="JBF22" s="110"/>
      <c r="JBG22" s="110"/>
      <c r="JBH22" s="110"/>
      <c r="JBI22" s="110"/>
      <c r="JBJ22" s="110"/>
      <c r="JBK22" s="110"/>
      <c r="JBL22" s="110"/>
      <c r="JBM22" s="110"/>
      <c r="JBN22" s="110"/>
      <c r="JBO22" s="110"/>
      <c r="JBP22" s="110"/>
      <c r="JBQ22" s="110"/>
      <c r="JBR22" s="110"/>
      <c r="JBS22" s="110"/>
      <c r="JBT22" s="110"/>
      <c r="JBU22" s="110"/>
      <c r="JBV22" s="110"/>
      <c r="JBW22" s="110"/>
      <c r="JBX22" s="110"/>
      <c r="JBY22" s="110"/>
      <c r="JBZ22" s="110"/>
      <c r="JCA22" s="110"/>
      <c r="JCB22" s="110"/>
      <c r="JCC22" s="110"/>
      <c r="JCD22" s="110"/>
      <c r="JCE22" s="110"/>
      <c r="JCF22" s="110"/>
      <c r="JCG22" s="110"/>
      <c r="JCH22" s="110"/>
      <c r="JCI22" s="110"/>
      <c r="JCJ22" s="110"/>
      <c r="JCK22" s="110"/>
      <c r="JCL22" s="110"/>
      <c r="JCM22" s="110"/>
      <c r="JCN22" s="110"/>
      <c r="JCO22" s="110"/>
      <c r="JCP22" s="110"/>
      <c r="JCQ22" s="110"/>
      <c r="JCR22" s="110"/>
      <c r="JCS22" s="110"/>
      <c r="JCT22" s="110"/>
      <c r="JCU22" s="110"/>
      <c r="JCV22" s="110"/>
      <c r="JCW22" s="110"/>
      <c r="JCX22" s="110"/>
      <c r="JCY22" s="110"/>
      <c r="JCZ22" s="110"/>
      <c r="JDA22" s="110"/>
      <c r="JDB22" s="110"/>
      <c r="JDC22" s="110"/>
      <c r="JDD22" s="110"/>
      <c r="JDE22" s="110"/>
      <c r="JDF22" s="110"/>
      <c r="JDG22" s="110"/>
      <c r="JDH22" s="110"/>
      <c r="JDI22" s="110"/>
      <c r="JDJ22" s="110"/>
      <c r="JDK22" s="110"/>
      <c r="JDL22" s="110"/>
      <c r="JDM22" s="110"/>
      <c r="JDN22" s="110"/>
      <c r="JDO22" s="110"/>
      <c r="JDP22" s="110"/>
      <c r="JDQ22" s="110"/>
      <c r="JDR22" s="110"/>
      <c r="JDS22" s="110"/>
      <c r="JDT22" s="110"/>
      <c r="JDU22" s="110"/>
      <c r="JDV22" s="110"/>
      <c r="JDW22" s="110"/>
      <c r="JDX22" s="110"/>
      <c r="JDY22" s="110"/>
      <c r="JDZ22" s="110"/>
      <c r="JEA22" s="110"/>
      <c r="JEB22" s="110"/>
      <c r="JEC22" s="110"/>
      <c r="JED22" s="110"/>
      <c r="JEE22" s="110"/>
      <c r="JEF22" s="110"/>
      <c r="JEG22" s="110"/>
      <c r="JEH22" s="110"/>
      <c r="JEI22" s="110"/>
      <c r="JEJ22" s="110"/>
      <c r="JEK22" s="110"/>
      <c r="JEL22" s="110"/>
      <c r="JEM22" s="110"/>
      <c r="JEN22" s="110"/>
      <c r="JEO22" s="110"/>
      <c r="JEP22" s="110"/>
      <c r="JEQ22" s="110"/>
      <c r="JER22" s="110"/>
      <c r="JES22" s="110"/>
      <c r="JET22" s="110"/>
      <c r="JEU22" s="110"/>
      <c r="JEV22" s="110"/>
      <c r="JEW22" s="110"/>
      <c r="JEX22" s="110"/>
      <c r="JEY22" s="110"/>
      <c r="JEZ22" s="110"/>
      <c r="JFA22" s="110"/>
      <c r="JFB22" s="110"/>
      <c r="JFC22" s="110"/>
      <c r="JFD22" s="110"/>
      <c r="JFE22" s="110"/>
      <c r="JFF22" s="110"/>
      <c r="JFG22" s="110"/>
      <c r="JFH22" s="110"/>
      <c r="JFI22" s="110"/>
      <c r="JFJ22" s="110"/>
      <c r="JFK22" s="110"/>
      <c r="JFL22" s="110"/>
      <c r="JFM22" s="110"/>
      <c r="JFN22" s="110"/>
      <c r="JFO22" s="110"/>
      <c r="JFP22" s="110"/>
      <c r="JFQ22" s="110"/>
      <c r="JFR22" s="110"/>
      <c r="JFS22" s="110"/>
      <c r="JFT22" s="110"/>
      <c r="JFU22" s="110"/>
      <c r="JFV22" s="110"/>
      <c r="JFW22" s="110"/>
      <c r="JFX22" s="110"/>
      <c r="JFY22" s="110"/>
      <c r="JFZ22" s="110"/>
      <c r="JGA22" s="110"/>
      <c r="JGB22" s="110"/>
      <c r="JGC22" s="110"/>
      <c r="JGD22" s="110"/>
      <c r="JGE22" s="110"/>
      <c r="JGF22" s="110"/>
      <c r="JGG22" s="110"/>
      <c r="JGH22" s="110"/>
      <c r="JGI22" s="110"/>
      <c r="JGJ22" s="110"/>
      <c r="JGK22" s="110"/>
      <c r="JGL22" s="110"/>
      <c r="JGM22" s="110"/>
      <c r="JGN22" s="110"/>
      <c r="JGO22" s="110"/>
      <c r="JGP22" s="110"/>
      <c r="JGQ22" s="110"/>
      <c r="JGR22" s="110"/>
      <c r="JGS22" s="110"/>
      <c r="JGT22" s="110"/>
      <c r="JGU22" s="110"/>
      <c r="JGV22" s="110"/>
      <c r="JGW22" s="110"/>
      <c r="JGX22" s="110"/>
      <c r="JGY22" s="110"/>
      <c r="JGZ22" s="110"/>
      <c r="JHA22" s="110"/>
      <c r="JHB22" s="110"/>
      <c r="JHC22" s="110"/>
      <c r="JHD22" s="110"/>
      <c r="JHE22" s="110"/>
      <c r="JHF22" s="110"/>
      <c r="JHG22" s="110"/>
      <c r="JHH22" s="110"/>
      <c r="JHI22" s="110"/>
      <c r="JHJ22" s="110"/>
      <c r="JHK22" s="110"/>
      <c r="JHL22" s="110"/>
      <c r="JHM22" s="110"/>
      <c r="JHN22" s="110"/>
      <c r="JHO22" s="110"/>
      <c r="JHP22" s="110"/>
      <c r="JHQ22" s="110"/>
      <c r="JHR22" s="110"/>
      <c r="JHS22" s="110"/>
      <c r="JHT22" s="110"/>
      <c r="JHU22" s="110"/>
      <c r="JHV22" s="110"/>
      <c r="JHW22" s="110"/>
      <c r="JHX22" s="110"/>
      <c r="JHY22" s="110"/>
      <c r="JHZ22" s="110"/>
      <c r="JIA22" s="110"/>
      <c r="JIB22" s="110"/>
      <c r="JIC22" s="110"/>
      <c r="JID22" s="110"/>
      <c r="JIE22" s="110"/>
      <c r="JIF22" s="110"/>
      <c r="JIG22" s="110"/>
      <c r="JIH22" s="110"/>
      <c r="JII22" s="110"/>
      <c r="JIJ22" s="110"/>
      <c r="JIK22" s="110"/>
      <c r="JIL22" s="110"/>
      <c r="JIM22" s="110"/>
      <c r="JIN22" s="110"/>
      <c r="JIO22" s="110"/>
      <c r="JIP22" s="110"/>
      <c r="JIQ22" s="110"/>
      <c r="JIR22" s="110"/>
      <c r="JIS22" s="110"/>
      <c r="JIT22" s="110"/>
      <c r="JIU22" s="110"/>
      <c r="JIV22" s="110"/>
      <c r="JIW22" s="110"/>
      <c r="JIX22" s="110"/>
      <c r="JIY22" s="110"/>
      <c r="JIZ22" s="110"/>
      <c r="JJA22" s="110"/>
      <c r="JJB22" s="110"/>
      <c r="JJC22" s="110"/>
      <c r="JJD22" s="110"/>
      <c r="JJE22" s="110"/>
      <c r="JJF22" s="110"/>
      <c r="JJG22" s="110"/>
      <c r="JJH22" s="110"/>
      <c r="JJI22" s="110"/>
      <c r="JJJ22" s="110"/>
      <c r="JJK22" s="110"/>
      <c r="JJL22" s="110"/>
      <c r="JJM22" s="110"/>
      <c r="JJN22" s="110"/>
      <c r="JJO22" s="110"/>
      <c r="JJP22" s="110"/>
      <c r="JJQ22" s="110"/>
      <c r="JJR22" s="110"/>
      <c r="JJS22" s="110"/>
      <c r="JJT22" s="110"/>
      <c r="JJU22" s="110"/>
      <c r="JJV22" s="110"/>
      <c r="JJW22" s="110"/>
      <c r="JJX22" s="110"/>
      <c r="JJY22" s="110"/>
      <c r="JJZ22" s="110"/>
      <c r="JKA22" s="110"/>
      <c r="JKB22" s="110"/>
      <c r="JKC22" s="110"/>
      <c r="JKD22" s="110"/>
      <c r="JKE22" s="110"/>
      <c r="JKF22" s="110"/>
      <c r="JKG22" s="110"/>
      <c r="JKH22" s="110"/>
      <c r="JKI22" s="110"/>
      <c r="JKJ22" s="110"/>
      <c r="JKK22" s="110"/>
      <c r="JKL22" s="110"/>
      <c r="JKM22" s="110"/>
      <c r="JKN22" s="110"/>
      <c r="JKO22" s="110"/>
      <c r="JKP22" s="110"/>
      <c r="JKQ22" s="110"/>
      <c r="JKR22" s="110"/>
      <c r="JKS22" s="110"/>
      <c r="JKT22" s="110"/>
      <c r="JKU22" s="110"/>
      <c r="JKV22" s="110"/>
      <c r="JKW22" s="110"/>
      <c r="JKX22" s="110"/>
      <c r="JKY22" s="110"/>
      <c r="JKZ22" s="110"/>
      <c r="JLA22" s="110"/>
      <c r="JLB22" s="110"/>
      <c r="JLC22" s="110"/>
      <c r="JLD22" s="110"/>
      <c r="JLE22" s="110"/>
      <c r="JLF22" s="110"/>
      <c r="JLG22" s="110"/>
      <c r="JLH22" s="110"/>
      <c r="JLI22" s="110"/>
      <c r="JLJ22" s="110"/>
      <c r="JLK22" s="110"/>
      <c r="JLL22" s="110"/>
      <c r="JLM22" s="110"/>
      <c r="JLN22" s="110"/>
      <c r="JLO22" s="110"/>
      <c r="JLP22" s="110"/>
      <c r="JLQ22" s="110"/>
      <c r="JLR22" s="110"/>
      <c r="JLS22" s="110"/>
      <c r="JLT22" s="110"/>
      <c r="JLU22" s="110"/>
      <c r="JLV22" s="110"/>
      <c r="JLW22" s="110"/>
      <c r="JLX22" s="110"/>
      <c r="JLY22" s="110"/>
      <c r="JLZ22" s="110"/>
      <c r="JMA22" s="110"/>
      <c r="JMB22" s="110"/>
      <c r="JMC22" s="110"/>
      <c r="JMD22" s="110"/>
      <c r="JME22" s="110"/>
      <c r="JMF22" s="110"/>
      <c r="JMG22" s="110"/>
      <c r="JMH22" s="110"/>
      <c r="JMI22" s="110"/>
      <c r="JMJ22" s="110"/>
      <c r="JMK22" s="110"/>
      <c r="JML22" s="110"/>
      <c r="JMM22" s="110"/>
      <c r="JMN22" s="110"/>
      <c r="JMO22" s="110"/>
      <c r="JMP22" s="110"/>
      <c r="JMQ22" s="110"/>
      <c r="JMR22" s="110"/>
      <c r="JMS22" s="110"/>
      <c r="JMT22" s="110"/>
      <c r="JMU22" s="110"/>
      <c r="JMV22" s="110"/>
      <c r="JMW22" s="110"/>
      <c r="JMX22" s="110"/>
      <c r="JMY22" s="110"/>
      <c r="JMZ22" s="110"/>
      <c r="JNA22" s="110"/>
      <c r="JNB22" s="110"/>
      <c r="JNC22" s="110"/>
      <c r="JND22" s="110"/>
      <c r="JNE22" s="110"/>
      <c r="JNF22" s="110"/>
      <c r="JNG22" s="110"/>
      <c r="JNH22" s="110"/>
      <c r="JNI22" s="110"/>
      <c r="JNJ22" s="110"/>
      <c r="JNK22" s="110"/>
      <c r="JNL22" s="110"/>
      <c r="JNM22" s="110"/>
      <c r="JNN22" s="110"/>
      <c r="JNO22" s="110"/>
      <c r="JNP22" s="110"/>
      <c r="JNQ22" s="110"/>
      <c r="JNR22" s="110"/>
      <c r="JNS22" s="110"/>
      <c r="JNT22" s="110"/>
      <c r="JNU22" s="110"/>
      <c r="JNV22" s="110"/>
      <c r="JNW22" s="110"/>
      <c r="JNX22" s="110"/>
      <c r="JNY22" s="110"/>
      <c r="JNZ22" s="110"/>
      <c r="JOA22" s="110"/>
      <c r="JOB22" s="110"/>
      <c r="JOC22" s="110"/>
      <c r="JOD22" s="110"/>
      <c r="JOE22" s="110"/>
      <c r="JOF22" s="110"/>
      <c r="JOG22" s="110"/>
      <c r="JOH22" s="110"/>
      <c r="JOI22" s="110"/>
      <c r="JOJ22" s="110"/>
      <c r="JOK22" s="110"/>
      <c r="JOL22" s="110"/>
      <c r="JOM22" s="110"/>
      <c r="JON22" s="110"/>
      <c r="JOO22" s="110"/>
      <c r="JOP22" s="110"/>
      <c r="JOQ22" s="110"/>
      <c r="JOR22" s="110"/>
      <c r="JOS22" s="110"/>
      <c r="JOT22" s="110"/>
      <c r="JOU22" s="110"/>
      <c r="JOV22" s="110"/>
      <c r="JOW22" s="110"/>
      <c r="JOX22" s="110"/>
      <c r="JOY22" s="110"/>
      <c r="JOZ22" s="110"/>
      <c r="JPA22" s="110"/>
      <c r="JPB22" s="110"/>
      <c r="JPC22" s="110"/>
      <c r="JPD22" s="110"/>
      <c r="JPE22" s="110"/>
      <c r="JPF22" s="110"/>
      <c r="JPG22" s="110"/>
      <c r="JPH22" s="110"/>
      <c r="JPI22" s="110"/>
      <c r="JPJ22" s="110"/>
      <c r="JPK22" s="110"/>
      <c r="JPL22" s="110"/>
      <c r="JPM22" s="110"/>
      <c r="JPN22" s="110"/>
      <c r="JPO22" s="110"/>
      <c r="JPP22" s="110"/>
      <c r="JPQ22" s="110"/>
      <c r="JPR22" s="110"/>
      <c r="JPS22" s="110"/>
      <c r="JPT22" s="110"/>
      <c r="JPU22" s="110"/>
      <c r="JPV22" s="110"/>
      <c r="JPW22" s="110"/>
      <c r="JPX22" s="110"/>
      <c r="JPY22" s="110"/>
      <c r="JPZ22" s="110"/>
      <c r="JQA22" s="110"/>
      <c r="JQB22" s="110"/>
      <c r="JQC22" s="110"/>
      <c r="JQD22" s="110"/>
      <c r="JQE22" s="110"/>
      <c r="JQF22" s="110"/>
      <c r="JQG22" s="110"/>
      <c r="JQH22" s="110"/>
      <c r="JQI22" s="110"/>
      <c r="JQJ22" s="110"/>
      <c r="JQK22" s="110"/>
      <c r="JQL22" s="110"/>
      <c r="JQM22" s="110"/>
      <c r="JQN22" s="110"/>
      <c r="JQO22" s="110"/>
      <c r="JQP22" s="110"/>
      <c r="JQQ22" s="110"/>
      <c r="JQR22" s="110"/>
      <c r="JQS22" s="110"/>
      <c r="JQT22" s="110"/>
      <c r="JQU22" s="110"/>
      <c r="JQV22" s="110"/>
      <c r="JQW22" s="110"/>
      <c r="JQX22" s="110"/>
      <c r="JQY22" s="110"/>
      <c r="JQZ22" s="110"/>
      <c r="JRA22" s="110"/>
      <c r="JRB22" s="110"/>
      <c r="JRC22" s="110"/>
      <c r="JRD22" s="110"/>
      <c r="JRE22" s="110"/>
      <c r="JRF22" s="110"/>
      <c r="JRG22" s="110"/>
      <c r="JRH22" s="110"/>
      <c r="JRI22" s="110"/>
      <c r="JRJ22" s="110"/>
      <c r="JRK22" s="110"/>
      <c r="JRL22" s="110"/>
      <c r="JRM22" s="110"/>
      <c r="JRN22" s="110"/>
      <c r="JRO22" s="110"/>
      <c r="JRP22" s="110"/>
      <c r="JRQ22" s="110"/>
      <c r="JRR22" s="110"/>
      <c r="JRS22" s="110"/>
      <c r="JRT22" s="110"/>
      <c r="JRU22" s="110"/>
      <c r="JRV22" s="110"/>
      <c r="JRW22" s="110"/>
      <c r="JRX22" s="110"/>
      <c r="JRY22" s="110"/>
      <c r="JRZ22" s="110"/>
      <c r="JSA22" s="110"/>
      <c r="JSB22" s="110"/>
      <c r="JSC22" s="110"/>
      <c r="JSD22" s="110"/>
      <c r="JSE22" s="110"/>
      <c r="JSF22" s="110"/>
      <c r="JSG22" s="110"/>
      <c r="JSH22" s="110"/>
      <c r="JSI22" s="110"/>
      <c r="JSJ22" s="110"/>
      <c r="JSK22" s="110"/>
      <c r="JSL22" s="110"/>
      <c r="JSM22" s="110"/>
      <c r="JSN22" s="110"/>
      <c r="JSO22" s="110"/>
      <c r="JSP22" s="110"/>
      <c r="JSQ22" s="110"/>
      <c r="JSR22" s="110"/>
      <c r="JSS22" s="110"/>
      <c r="JST22" s="110"/>
      <c r="JSU22" s="110"/>
      <c r="JSV22" s="110"/>
      <c r="JSW22" s="110"/>
      <c r="JSX22" s="110"/>
      <c r="JSY22" s="110"/>
      <c r="JSZ22" s="110"/>
      <c r="JTA22" s="110"/>
      <c r="JTB22" s="110"/>
      <c r="JTC22" s="110"/>
      <c r="JTD22" s="110"/>
      <c r="JTE22" s="110"/>
      <c r="JTF22" s="110"/>
      <c r="JTG22" s="110"/>
      <c r="JTH22" s="110"/>
      <c r="JTI22" s="110"/>
      <c r="JTJ22" s="110"/>
      <c r="JTK22" s="110"/>
      <c r="JTL22" s="110"/>
      <c r="JTM22" s="110"/>
      <c r="JTN22" s="110"/>
      <c r="JTO22" s="110"/>
      <c r="JTP22" s="110"/>
      <c r="JTQ22" s="110"/>
      <c r="JTR22" s="110"/>
      <c r="JTS22" s="110"/>
      <c r="JTT22" s="110"/>
      <c r="JTU22" s="110"/>
      <c r="JTV22" s="110"/>
      <c r="JTW22" s="110"/>
      <c r="JTX22" s="110"/>
      <c r="JTY22" s="110"/>
      <c r="JTZ22" s="110"/>
      <c r="JUA22" s="110"/>
      <c r="JUB22" s="110"/>
      <c r="JUC22" s="110"/>
      <c r="JUD22" s="110"/>
      <c r="JUE22" s="110"/>
      <c r="JUF22" s="110"/>
      <c r="JUG22" s="110"/>
      <c r="JUH22" s="110"/>
      <c r="JUI22" s="110"/>
      <c r="JUJ22" s="110"/>
      <c r="JUK22" s="110"/>
      <c r="JUL22" s="110"/>
      <c r="JUM22" s="110"/>
      <c r="JUN22" s="110"/>
      <c r="JUO22" s="110"/>
      <c r="JUP22" s="110"/>
      <c r="JUQ22" s="110"/>
      <c r="JUR22" s="110"/>
      <c r="JUS22" s="110"/>
      <c r="JUT22" s="110"/>
      <c r="JUU22" s="110"/>
      <c r="JUV22" s="110"/>
      <c r="JUW22" s="110"/>
      <c r="JUX22" s="110"/>
      <c r="JUY22" s="110"/>
      <c r="JUZ22" s="110"/>
      <c r="JVA22" s="110"/>
      <c r="JVB22" s="110"/>
      <c r="JVC22" s="110"/>
      <c r="JVD22" s="110"/>
      <c r="JVE22" s="110"/>
      <c r="JVF22" s="110"/>
      <c r="JVG22" s="110"/>
      <c r="JVH22" s="110"/>
      <c r="JVI22" s="110"/>
      <c r="JVJ22" s="110"/>
      <c r="JVK22" s="110"/>
      <c r="JVL22" s="110"/>
      <c r="JVM22" s="110"/>
      <c r="JVN22" s="110"/>
      <c r="JVO22" s="110"/>
      <c r="JVP22" s="110"/>
      <c r="JVQ22" s="110"/>
      <c r="JVR22" s="110"/>
      <c r="JVS22" s="110"/>
      <c r="JVT22" s="110"/>
      <c r="JVU22" s="110"/>
      <c r="JVV22" s="110"/>
      <c r="JVW22" s="110"/>
      <c r="JVX22" s="110"/>
      <c r="JVY22" s="110"/>
      <c r="JVZ22" s="110"/>
      <c r="JWA22" s="110"/>
      <c r="JWB22" s="110"/>
      <c r="JWC22" s="110"/>
      <c r="JWD22" s="110"/>
      <c r="JWE22" s="110"/>
      <c r="JWF22" s="110"/>
      <c r="JWG22" s="110"/>
      <c r="JWH22" s="110"/>
      <c r="JWI22" s="110"/>
      <c r="JWJ22" s="110"/>
      <c r="JWK22" s="110"/>
      <c r="JWL22" s="110"/>
      <c r="JWM22" s="110"/>
      <c r="JWN22" s="110"/>
      <c r="JWO22" s="110"/>
      <c r="JWP22" s="110"/>
      <c r="JWQ22" s="110"/>
      <c r="JWR22" s="110"/>
      <c r="JWS22" s="110"/>
      <c r="JWT22" s="110"/>
      <c r="JWU22" s="110"/>
      <c r="JWV22" s="110"/>
      <c r="JWW22" s="110"/>
      <c r="JWX22" s="110"/>
      <c r="JWY22" s="110"/>
      <c r="JWZ22" s="110"/>
      <c r="JXA22" s="110"/>
      <c r="JXB22" s="110"/>
      <c r="JXC22" s="110"/>
      <c r="JXD22" s="110"/>
      <c r="JXE22" s="110"/>
      <c r="JXF22" s="110"/>
      <c r="JXG22" s="110"/>
      <c r="JXH22" s="110"/>
      <c r="JXI22" s="110"/>
      <c r="JXJ22" s="110"/>
      <c r="JXK22" s="110"/>
      <c r="JXL22" s="110"/>
      <c r="JXM22" s="110"/>
      <c r="JXN22" s="110"/>
      <c r="JXO22" s="110"/>
      <c r="JXP22" s="110"/>
      <c r="JXQ22" s="110"/>
      <c r="JXR22" s="110"/>
      <c r="JXS22" s="110"/>
      <c r="JXT22" s="110"/>
      <c r="JXU22" s="110"/>
      <c r="JXV22" s="110"/>
      <c r="JXW22" s="110"/>
      <c r="JXX22" s="110"/>
      <c r="JXY22" s="110"/>
      <c r="JXZ22" s="110"/>
      <c r="JYA22" s="110"/>
      <c r="JYB22" s="110"/>
      <c r="JYC22" s="110"/>
      <c r="JYD22" s="110"/>
      <c r="JYE22" s="110"/>
      <c r="JYF22" s="110"/>
      <c r="JYG22" s="110"/>
      <c r="JYH22" s="110"/>
      <c r="JYI22" s="110"/>
      <c r="JYJ22" s="110"/>
      <c r="JYK22" s="110"/>
      <c r="JYL22" s="110"/>
      <c r="JYM22" s="110"/>
      <c r="JYN22" s="110"/>
      <c r="JYO22" s="110"/>
      <c r="JYP22" s="110"/>
      <c r="JYQ22" s="110"/>
      <c r="JYR22" s="110"/>
      <c r="JYS22" s="110"/>
      <c r="JYT22" s="110"/>
      <c r="JYU22" s="110"/>
      <c r="JYV22" s="110"/>
      <c r="JYW22" s="110"/>
      <c r="JYX22" s="110"/>
      <c r="JYY22" s="110"/>
      <c r="JYZ22" s="110"/>
      <c r="JZA22" s="110"/>
      <c r="JZB22" s="110"/>
      <c r="JZC22" s="110"/>
      <c r="JZD22" s="110"/>
      <c r="JZE22" s="110"/>
      <c r="JZF22" s="110"/>
      <c r="JZG22" s="110"/>
      <c r="JZH22" s="110"/>
      <c r="JZI22" s="110"/>
      <c r="JZJ22" s="110"/>
      <c r="JZK22" s="110"/>
      <c r="JZL22" s="110"/>
      <c r="JZM22" s="110"/>
      <c r="JZN22" s="110"/>
      <c r="JZO22" s="110"/>
      <c r="JZP22" s="110"/>
      <c r="JZQ22" s="110"/>
      <c r="JZR22" s="110"/>
      <c r="JZS22" s="110"/>
      <c r="JZT22" s="110"/>
      <c r="JZU22" s="110"/>
      <c r="JZV22" s="110"/>
      <c r="JZW22" s="110"/>
      <c r="JZX22" s="110"/>
      <c r="JZY22" s="110"/>
      <c r="JZZ22" s="110"/>
      <c r="KAA22" s="110"/>
      <c r="KAB22" s="110"/>
      <c r="KAC22" s="110"/>
      <c r="KAD22" s="110"/>
      <c r="KAE22" s="110"/>
      <c r="KAF22" s="110"/>
      <c r="KAG22" s="110"/>
      <c r="KAH22" s="110"/>
      <c r="KAI22" s="110"/>
      <c r="KAJ22" s="110"/>
      <c r="KAK22" s="110"/>
      <c r="KAL22" s="110"/>
      <c r="KAM22" s="110"/>
      <c r="KAN22" s="110"/>
      <c r="KAO22" s="110"/>
      <c r="KAP22" s="110"/>
      <c r="KAQ22" s="110"/>
      <c r="KAR22" s="110"/>
      <c r="KAS22" s="110"/>
      <c r="KAT22" s="110"/>
      <c r="KAU22" s="110"/>
      <c r="KAV22" s="110"/>
      <c r="KAW22" s="110"/>
      <c r="KAX22" s="110"/>
      <c r="KAY22" s="110"/>
      <c r="KAZ22" s="110"/>
      <c r="KBA22" s="110"/>
      <c r="KBB22" s="110"/>
      <c r="KBC22" s="110"/>
      <c r="KBD22" s="110"/>
      <c r="KBE22" s="110"/>
      <c r="KBF22" s="110"/>
      <c r="KBG22" s="110"/>
      <c r="KBH22" s="110"/>
      <c r="KBI22" s="110"/>
      <c r="KBJ22" s="110"/>
      <c r="KBK22" s="110"/>
      <c r="KBL22" s="110"/>
      <c r="KBM22" s="110"/>
      <c r="KBN22" s="110"/>
      <c r="KBO22" s="110"/>
      <c r="KBP22" s="110"/>
      <c r="KBQ22" s="110"/>
      <c r="KBR22" s="110"/>
      <c r="KBS22" s="110"/>
      <c r="KBT22" s="110"/>
      <c r="KBU22" s="110"/>
      <c r="KBV22" s="110"/>
      <c r="KBW22" s="110"/>
      <c r="KBX22" s="110"/>
      <c r="KBY22" s="110"/>
      <c r="KBZ22" s="110"/>
      <c r="KCA22" s="110"/>
      <c r="KCB22" s="110"/>
      <c r="KCC22" s="110"/>
      <c r="KCD22" s="110"/>
      <c r="KCE22" s="110"/>
      <c r="KCF22" s="110"/>
      <c r="KCG22" s="110"/>
      <c r="KCH22" s="110"/>
      <c r="KCI22" s="110"/>
      <c r="KCJ22" s="110"/>
      <c r="KCK22" s="110"/>
      <c r="KCL22" s="110"/>
      <c r="KCM22" s="110"/>
      <c r="KCN22" s="110"/>
      <c r="KCO22" s="110"/>
      <c r="KCP22" s="110"/>
      <c r="KCQ22" s="110"/>
      <c r="KCR22" s="110"/>
      <c r="KCS22" s="110"/>
      <c r="KCT22" s="110"/>
      <c r="KCU22" s="110"/>
      <c r="KCV22" s="110"/>
      <c r="KCW22" s="110"/>
      <c r="KCX22" s="110"/>
      <c r="KCY22" s="110"/>
      <c r="KCZ22" s="110"/>
      <c r="KDA22" s="110"/>
      <c r="KDB22" s="110"/>
      <c r="KDC22" s="110"/>
      <c r="KDD22" s="110"/>
      <c r="KDE22" s="110"/>
      <c r="KDF22" s="110"/>
      <c r="KDG22" s="110"/>
      <c r="KDH22" s="110"/>
      <c r="KDI22" s="110"/>
      <c r="KDJ22" s="110"/>
      <c r="KDK22" s="110"/>
      <c r="KDL22" s="110"/>
      <c r="KDM22" s="110"/>
      <c r="KDN22" s="110"/>
      <c r="KDO22" s="110"/>
      <c r="KDP22" s="110"/>
      <c r="KDQ22" s="110"/>
      <c r="KDR22" s="110"/>
      <c r="KDS22" s="110"/>
      <c r="KDT22" s="110"/>
      <c r="KDU22" s="110"/>
      <c r="KDV22" s="110"/>
      <c r="KDW22" s="110"/>
      <c r="KDX22" s="110"/>
      <c r="KDY22" s="110"/>
      <c r="KDZ22" s="110"/>
      <c r="KEA22" s="110"/>
      <c r="KEB22" s="110"/>
      <c r="KEC22" s="110"/>
      <c r="KED22" s="110"/>
      <c r="KEE22" s="110"/>
      <c r="KEF22" s="110"/>
      <c r="KEG22" s="110"/>
      <c r="KEH22" s="110"/>
      <c r="KEI22" s="110"/>
      <c r="KEJ22" s="110"/>
      <c r="KEK22" s="110"/>
      <c r="KEL22" s="110"/>
      <c r="KEM22" s="110"/>
      <c r="KEN22" s="110"/>
      <c r="KEO22" s="110"/>
      <c r="KEP22" s="110"/>
      <c r="KEQ22" s="110"/>
      <c r="KER22" s="110"/>
      <c r="KES22" s="110"/>
      <c r="KET22" s="110"/>
      <c r="KEU22" s="110"/>
      <c r="KEV22" s="110"/>
      <c r="KEW22" s="110"/>
      <c r="KEX22" s="110"/>
      <c r="KEY22" s="110"/>
      <c r="KEZ22" s="110"/>
      <c r="KFA22" s="110"/>
      <c r="KFB22" s="110"/>
      <c r="KFC22" s="110"/>
      <c r="KFD22" s="110"/>
      <c r="KFE22" s="110"/>
      <c r="KFF22" s="110"/>
      <c r="KFG22" s="110"/>
      <c r="KFH22" s="110"/>
      <c r="KFI22" s="110"/>
      <c r="KFJ22" s="110"/>
      <c r="KFK22" s="110"/>
      <c r="KFL22" s="110"/>
      <c r="KFM22" s="110"/>
      <c r="KFN22" s="110"/>
      <c r="KFO22" s="110"/>
      <c r="KFP22" s="110"/>
      <c r="KFQ22" s="110"/>
      <c r="KFR22" s="110"/>
      <c r="KFS22" s="110"/>
      <c r="KFT22" s="110"/>
      <c r="KFU22" s="110"/>
      <c r="KFV22" s="110"/>
      <c r="KFW22" s="110"/>
      <c r="KFX22" s="110"/>
      <c r="KFY22" s="110"/>
      <c r="KFZ22" s="110"/>
      <c r="KGA22" s="110"/>
      <c r="KGB22" s="110"/>
      <c r="KGC22" s="110"/>
      <c r="KGD22" s="110"/>
      <c r="KGE22" s="110"/>
      <c r="KGF22" s="110"/>
      <c r="KGG22" s="110"/>
      <c r="KGH22" s="110"/>
      <c r="KGI22" s="110"/>
      <c r="KGJ22" s="110"/>
      <c r="KGK22" s="110"/>
      <c r="KGL22" s="110"/>
      <c r="KGM22" s="110"/>
      <c r="KGN22" s="110"/>
      <c r="KGO22" s="110"/>
      <c r="KGP22" s="110"/>
      <c r="KGQ22" s="110"/>
      <c r="KGR22" s="110"/>
      <c r="KGS22" s="110"/>
      <c r="KGT22" s="110"/>
      <c r="KGU22" s="110"/>
      <c r="KGV22" s="110"/>
      <c r="KGW22" s="110"/>
      <c r="KGX22" s="110"/>
      <c r="KGY22" s="110"/>
      <c r="KGZ22" s="110"/>
      <c r="KHA22" s="110"/>
      <c r="KHB22" s="110"/>
      <c r="KHC22" s="110"/>
      <c r="KHD22" s="110"/>
      <c r="KHE22" s="110"/>
      <c r="KHF22" s="110"/>
      <c r="KHG22" s="110"/>
      <c r="KHH22" s="110"/>
      <c r="KHI22" s="110"/>
      <c r="KHJ22" s="110"/>
      <c r="KHK22" s="110"/>
      <c r="KHL22" s="110"/>
      <c r="KHM22" s="110"/>
      <c r="KHN22" s="110"/>
      <c r="KHO22" s="110"/>
      <c r="KHP22" s="110"/>
      <c r="KHQ22" s="110"/>
      <c r="KHR22" s="110"/>
      <c r="KHS22" s="110"/>
      <c r="KHT22" s="110"/>
      <c r="KHU22" s="110"/>
      <c r="KHV22" s="110"/>
      <c r="KHW22" s="110"/>
      <c r="KHX22" s="110"/>
      <c r="KHY22" s="110"/>
      <c r="KHZ22" s="110"/>
      <c r="KIA22" s="110"/>
      <c r="KIB22" s="110"/>
      <c r="KIC22" s="110"/>
      <c r="KID22" s="110"/>
      <c r="KIE22" s="110"/>
      <c r="KIF22" s="110"/>
      <c r="KIG22" s="110"/>
      <c r="KIH22" s="110"/>
      <c r="KII22" s="110"/>
      <c r="KIJ22" s="110"/>
      <c r="KIK22" s="110"/>
      <c r="KIL22" s="110"/>
      <c r="KIM22" s="110"/>
      <c r="KIN22" s="110"/>
      <c r="KIO22" s="110"/>
      <c r="KIP22" s="110"/>
      <c r="KIQ22" s="110"/>
      <c r="KIR22" s="110"/>
      <c r="KIS22" s="110"/>
      <c r="KIT22" s="110"/>
      <c r="KIU22" s="110"/>
      <c r="KIV22" s="110"/>
      <c r="KIW22" s="110"/>
      <c r="KIX22" s="110"/>
      <c r="KIY22" s="110"/>
      <c r="KIZ22" s="110"/>
      <c r="KJA22" s="110"/>
      <c r="KJB22" s="110"/>
      <c r="KJC22" s="110"/>
      <c r="KJD22" s="110"/>
      <c r="KJE22" s="110"/>
      <c r="KJF22" s="110"/>
      <c r="KJG22" s="110"/>
      <c r="KJH22" s="110"/>
      <c r="KJI22" s="110"/>
      <c r="KJJ22" s="110"/>
      <c r="KJK22" s="110"/>
      <c r="KJL22" s="110"/>
      <c r="KJM22" s="110"/>
      <c r="KJN22" s="110"/>
      <c r="KJO22" s="110"/>
      <c r="KJP22" s="110"/>
      <c r="KJQ22" s="110"/>
      <c r="KJR22" s="110"/>
      <c r="KJS22" s="110"/>
      <c r="KJT22" s="110"/>
      <c r="KJU22" s="110"/>
      <c r="KJV22" s="110"/>
      <c r="KJW22" s="110"/>
      <c r="KJX22" s="110"/>
      <c r="KJY22" s="110"/>
      <c r="KJZ22" s="110"/>
      <c r="KKA22" s="110"/>
      <c r="KKB22" s="110"/>
      <c r="KKC22" s="110"/>
      <c r="KKD22" s="110"/>
      <c r="KKE22" s="110"/>
      <c r="KKF22" s="110"/>
      <c r="KKG22" s="110"/>
      <c r="KKH22" s="110"/>
      <c r="KKI22" s="110"/>
      <c r="KKJ22" s="110"/>
      <c r="KKK22" s="110"/>
      <c r="KKL22" s="110"/>
      <c r="KKM22" s="110"/>
      <c r="KKN22" s="110"/>
      <c r="KKO22" s="110"/>
      <c r="KKP22" s="110"/>
      <c r="KKQ22" s="110"/>
      <c r="KKR22" s="110"/>
      <c r="KKS22" s="110"/>
      <c r="KKT22" s="110"/>
      <c r="KKU22" s="110"/>
      <c r="KKV22" s="110"/>
      <c r="KKW22" s="110"/>
      <c r="KKX22" s="110"/>
      <c r="KKY22" s="110"/>
      <c r="KKZ22" s="110"/>
      <c r="KLA22" s="110"/>
      <c r="KLB22" s="110"/>
      <c r="KLC22" s="110"/>
      <c r="KLD22" s="110"/>
      <c r="KLE22" s="110"/>
      <c r="KLF22" s="110"/>
      <c r="KLG22" s="110"/>
      <c r="KLH22" s="110"/>
      <c r="KLI22" s="110"/>
      <c r="KLJ22" s="110"/>
      <c r="KLK22" s="110"/>
      <c r="KLL22" s="110"/>
      <c r="KLM22" s="110"/>
      <c r="KLN22" s="110"/>
      <c r="KLO22" s="110"/>
      <c r="KLP22" s="110"/>
      <c r="KLQ22" s="110"/>
      <c r="KLR22" s="110"/>
      <c r="KLS22" s="110"/>
      <c r="KLT22" s="110"/>
      <c r="KLU22" s="110"/>
      <c r="KLV22" s="110"/>
      <c r="KLW22" s="110"/>
      <c r="KLX22" s="110"/>
      <c r="KLY22" s="110"/>
      <c r="KLZ22" s="110"/>
      <c r="KMA22" s="110"/>
      <c r="KMB22" s="110"/>
      <c r="KMC22" s="110"/>
      <c r="KMD22" s="110"/>
      <c r="KME22" s="110"/>
      <c r="KMF22" s="110"/>
      <c r="KMG22" s="110"/>
      <c r="KMH22" s="110"/>
      <c r="KMI22" s="110"/>
      <c r="KMJ22" s="110"/>
      <c r="KMK22" s="110"/>
      <c r="KML22" s="110"/>
      <c r="KMM22" s="110"/>
      <c r="KMN22" s="110"/>
      <c r="KMO22" s="110"/>
      <c r="KMP22" s="110"/>
      <c r="KMQ22" s="110"/>
      <c r="KMR22" s="110"/>
      <c r="KMS22" s="110"/>
      <c r="KMT22" s="110"/>
      <c r="KMU22" s="110"/>
      <c r="KMV22" s="110"/>
      <c r="KMW22" s="110"/>
      <c r="KMX22" s="110"/>
      <c r="KMY22" s="110"/>
      <c r="KMZ22" s="110"/>
      <c r="KNA22" s="110"/>
      <c r="KNB22" s="110"/>
      <c r="KNC22" s="110"/>
      <c r="KND22" s="110"/>
      <c r="KNE22" s="110"/>
      <c r="KNF22" s="110"/>
      <c r="KNG22" s="110"/>
      <c r="KNH22" s="110"/>
      <c r="KNI22" s="110"/>
      <c r="KNJ22" s="110"/>
      <c r="KNK22" s="110"/>
      <c r="KNL22" s="110"/>
      <c r="KNM22" s="110"/>
      <c r="KNN22" s="110"/>
      <c r="KNO22" s="110"/>
      <c r="KNP22" s="110"/>
      <c r="KNQ22" s="110"/>
      <c r="KNR22" s="110"/>
      <c r="KNS22" s="110"/>
      <c r="KNT22" s="110"/>
      <c r="KNU22" s="110"/>
      <c r="KNV22" s="110"/>
      <c r="KNW22" s="110"/>
      <c r="KNX22" s="110"/>
      <c r="KNY22" s="110"/>
      <c r="KNZ22" s="110"/>
      <c r="KOA22" s="110"/>
      <c r="KOB22" s="110"/>
      <c r="KOC22" s="110"/>
      <c r="KOD22" s="110"/>
      <c r="KOE22" s="110"/>
      <c r="KOF22" s="110"/>
      <c r="KOG22" s="110"/>
      <c r="KOH22" s="110"/>
      <c r="KOI22" s="110"/>
      <c r="KOJ22" s="110"/>
      <c r="KOK22" s="110"/>
      <c r="KOL22" s="110"/>
      <c r="KOM22" s="110"/>
      <c r="KON22" s="110"/>
      <c r="KOO22" s="110"/>
      <c r="KOP22" s="110"/>
      <c r="KOQ22" s="110"/>
      <c r="KOR22" s="110"/>
      <c r="KOS22" s="110"/>
      <c r="KOT22" s="110"/>
      <c r="KOU22" s="110"/>
      <c r="KOV22" s="110"/>
      <c r="KOW22" s="110"/>
      <c r="KOX22" s="110"/>
      <c r="KOY22" s="110"/>
      <c r="KOZ22" s="110"/>
      <c r="KPA22" s="110"/>
      <c r="KPB22" s="110"/>
      <c r="KPC22" s="110"/>
      <c r="KPD22" s="110"/>
      <c r="KPE22" s="110"/>
      <c r="KPF22" s="110"/>
      <c r="KPG22" s="110"/>
      <c r="KPH22" s="110"/>
      <c r="KPI22" s="110"/>
      <c r="KPJ22" s="110"/>
      <c r="KPK22" s="110"/>
      <c r="KPL22" s="110"/>
      <c r="KPM22" s="110"/>
      <c r="KPN22" s="110"/>
      <c r="KPO22" s="110"/>
      <c r="KPP22" s="110"/>
      <c r="KPQ22" s="110"/>
      <c r="KPR22" s="110"/>
      <c r="KPS22" s="110"/>
      <c r="KPT22" s="110"/>
      <c r="KPU22" s="110"/>
      <c r="KPV22" s="110"/>
      <c r="KPW22" s="110"/>
      <c r="KPX22" s="110"/>
      <c r="KPY22" s="110"/>
      <c r="KPZ22" s="110"/>
      <c r="KQA22" s="110"/>
      <c r="KQB22" s="110"/>
      <c r="KQC22" s="110"/>
      <c r="KQD22" s="110"/>
      <c r="KQE22" s="110"/>
      <c r="KQF22" s="110"/>
      <c r="KQG22" s="110"/>
      <c r="KQH22" s="110"/>
      <c r="KQI22" s="110"/>
      <c r="KQJ22" s="110"/>
      <c r="KQK22" s="110"/>
      <c r="KQL22" s="110"/>
      <c r="KQM22" s="110"/>
      <c r="KQN22" s="110"/>
      <c r="KQO22" s="110"/>
      <c r="KQP22" s="110"/>
      <c r="KQQ22" s="110"/>
      <c r="KQR22" s="110"/>
      <c r="KQS22" s="110"/>
      <c r="KQT22" s="110"/>
      <c r="KQU22" s="110"/>
      <c r="KQV22" s="110"/>
      <c r="KQW22" s="110"/>
      <c r="KQX22" s="110"/>
      <c r="KQY22" s="110"/>
      <c r="KQZ22" s="110"/>
      <c r="KRA22" s="110"/>
      <c r="KRB22" s="110"/>
      <c r="KRC22" s="110"/>
      <c r="KRD22" s="110"/>
      <c r="KRE22" s="110"/>
      <c r="KRF22" s="110"/>
      <c r="KRG22" s="110"/>
      <c r="KRH22" s="110"/>
      <c r="KRI22" s="110"/>
      <c r="KRJ22" s="110"/>
      <c r="KRK22" s="110"/>
      <c r="KRL22" s="110"/>
      <c r="KRM22" s="110"/>
      <c r="KRN22" s="110"/>
      <c r="KRO22" s="110"/>
      <c r="KRP22" s="110"/>
      <c r="KRQ22" s="110"/>
      <c r="KRR22" s="110"/>
      <c r="KRS22" s="110"/>
      <c r="KRT22" s="110"/>
      <c r="KRU22" s="110"/>
      <c r="KRV22" s="110"/>
      <c r="KRW22" s="110"/>
      <c r="KRX22" s="110"/>
      <c r="KRY22" s="110"/>
      <c r="KRZ22" s="110"/>
      <c r="KSA22" s="110"/>
      <c r="KSB22" s="110"/>
      <c r="KSC22" s="110"/>
      <c r="KSD22" s="110"/>
      <c r="KSE22" s="110"/>
      <c r="KSF22" s="110"/>
      <c r="KSG22" s="110"/>
      <c r="KSH22" s="110"/>
      <c r="KSI22" s="110"/>
      <c r="KSJ22" s="110"/>
      <c r="KSK22" s="110"/>
      <c r="KSL22" s="110"/>
      <c r="KSM22" s="110"/>
      <c r="KSN22" s="110"/>
      <c r="KSO22" s="110"/>
      <c r="KSP22" s="110"/>
      <c r="KSQ22" s="110"/>
      <c r="KSR22" s="110"/>
      <c r="KSS22" s="110"/>
      <c r="KST22" s="110"/>
      <c r="KSU22" s="110"/>
      <c r="KSV22" s="110"/>
      <c r="KSW22" s="110"/>
      <c r="KSX22" s="110"/>
      <c r="KSY22" s="110"/>
      <c r="KSZ22" s="110"/>
      <c r="KTA22" s="110"/>
      <c r="KTB22" s="110"/>
      <c r="KTC22" s="110"/>
      <c r="KTD22" s="110"/>
      <c r="KTE22" s="110"/>
      <c r="KTF22" s="110"/>
      <c r="KTG22" s="110"/>
      <c r="KTH22" s="110"/>
      <c r="KTI22" s="110"/>
      <c r="KTJ22" s="110"/>
      <c r="KTK22" s="110"/>
      <c r="KTL22" s="110"/>
      <c r="KTM22" s="110"/>
      <c r="KTN22" s="110"/>
      <c r="KTO22" s="110"/>
      <c r="KTP22" s="110"/>
      <c r="KTQ22" s="110"/>
      <c r="KTR22" s="110"/>
      <c r="KTS22" s="110"/>
      <c r="KTT22" s="110"/>
      <c r="KTU22" s="110"/>
      <c r="KTV22" s="110"/>
      <c r="KTW22" s="110"/>
      <c r="KTX22" s="110"/>
      <c r="KTY22" s="110"/>
      <c r="KTZ22" s="110"/>
      <c r="KUA22" s="110"/>
      <c r="KUB22" s="110"/>
      <c r="KUC22" s="110"/>
      <c r="KUD22" s="110"/>
      <c r="KUE22" s="110"/>
      <c r="KUF22" s="110"/>
      <c r="KUG22" s="110"/>
      <c r="KUH22" s="110"/>
      <c r="KUI22" s="110"/>
      <c r="KUJ22" s="110"/>
      <c r="KUK22" s="110"/>
      <c r="KUL22" s="110"/>
      <c r="KUM22" s="110"/>
      <c r="KUN22" s="110"/>
      <c r="KUO22" s="110"/>
      <c r="KUP22" s="110"/>
      <c r="KUQ22" s="110"/>
      <c r="KUR22" s="110"/>
      <c r="KUS22" s="110"/>
      <c r="KUT22" s="110"/>
      <c r="KUU22" s="110"/>
      <c r="KUV22" s="110"/>
      <c r="KUW22" s="110"/>
      <c r="KUX22" s="110"/>
      <c r="KUY22" s="110"/>
      <c r="KUZ22" s="110"/>
      <c r="KVA22" s="110"/>
      <c r="KVB22" s="110"/>
      <c r="KVC22" s="110"/>
      <c r="KVD22" s="110"/>
      <c r="KVE22" s="110"/>
      <c r="KVF22" s="110"/>
      <c r="KVG22" s="110"/>
      <c r="KVH22" s="110"/>
      <c r="KVI22" s="110"/>
      <c r="KVJ22" s="110"/>
      <c r="KVK22" s="110"/>
      <c r="KVL22" s="110"/>
      <c r="KVM22" s="110"/>
      <c r="KVN22" s="110"/>
      <c r="KVO22" s="110"/>
      <c r="KVP22" s="110"/>
      <c r="KVQ22" s="110"/>
      <c r="KVR22" s="110"/>
      <c r="KVS22" s="110"/>
      <c r="KVT22" s="110"/>
      <c r="KVU22" s="110"/>
      <c r="KVV22" s="110"/>
      <c r="KVW22" s="110"/>
      <c r="KVX22" s="110"/>
      <c r="KVY22" s="110"/>
      <c r="KVZ22" s="110"/>
      <c r="KWA22" s="110"/>
      <c r="KWB22" s="110"/>
      <c r="KWC22" s="110"/>
      <c r="KWD22" s="110"/>
      <c r="KWE22" s="110"/>
      <c r="KWF22" s="110"/>
      <c r="KWG22" s="110"/>
      <c r="KWH22" s="110"/>
      <c r="KWI22" s="110"/>
      <c r="KWJ22" s="110"/>
      <c r="KWK22" s="110"/>
      <c r="KWL22" s="110"/>
      <c r="KWM22" s="110"/>
      <c r="KWN22" s="110"/>
      <c r="KWO22" s="110"/>
      <c r="KWP22" s="110"/>
      <c r="KWQ22" s="110"/>
      <c r="KWR22" s="110"/>
      <c r="KWS22" s="110"/>
      <c r="KWT22" s="110"/>
      <c r="KWU22" s="110"/>
      <c r="KWV22" s="110"/>
      <c r="KWW22" s="110"/>
      <c r="KWX22" s="110"/>
      <c r="KWY22" s="110"/>
      <c r="KWZ22" s="110"/>
      <c r="KXA22" s="110"/>
      <c r="KXB22" s="110"/>
      <c r="KXC22" s="110"/>
      <c r="KXD22" s="110"/>
      <c r="KXE22" s="110"/>
      <c r="KXF22" s="110"/>
      <c r="KXG22" s="110"/>
      <c r="KXH22" s="110"/>
      <c r="KXI22" s="110"/>
      <c r="KXJ22" s="110"/>
      <c r="KXK22" s="110"/>
      <c r="KXL22" s="110"/>
      <c r="KXM22" s="110"/>
      <c r="KXN22" s="110"/>
      <c r="KXO22" s="110"/>
      <c r="KXP22" s="110"/>
      <c r="KXQ22" s="110"/>
      <c r="KXR22" s="110"/>
      <c r="KXS22" s="110"/>
      <c r="KXT22" s="110"/>
      <c r="KXU22" s="110"/>
      <c r="KXV22" s="110"/>
      <c r="KXW22" s="110"/>
      <c r="KXX22" s="110"/>
      <c r="KXY22" s="110"/>
      <c r="KXZ22" s="110"/>
      <c r="KYA22" s="110"/>
      <c r="KYB22" s="110"/>
      <c r="KYC22" s="110"/>
      <c r="KYD22" s="110"/>
      <c r="KYE22" s="110"/>
      <c r="KYF22" s="110"/>
      <c r="KYG22" s="110"/>
      <c r="KYH22" s="110"/>
      <c r="KYI22" s="110"/>
      <c r="KYJ22" s="110"/>
      <c r="KYK22" s="110"/>
      <c r="KYL22" s="110"/>
      <c r="KYM22" s="110"/>
      <c r="KYN22" s="110"/>
      <c r="KYO22" s="110"/>
      <c r="KYP22" s="110"/>
      <c r="KYQ22" s="110"/>
      <c r="KYR22" s="110"/>
      <c r="KYS22" s="110"/>
      <c r="KYT22" s="110"/>
      <c r="KYU22" s="110"/>
      <c r="KYV22" s="110"/>
      <c r="KYW22" s="110"/>
      <c r="KYX22" s="110"/>
      <c r="KYY22" s="110"/>
      <c r="KYZ22" s="110"/>
      <c r="KZA22" s="110"/>
      <c r="KZB22" s="110"/>
      <c r="KZC22" s="110"/>
      <c r="KZD22" s="110"/>
      <c r="KZE22" s="110"/>
      <c r="KZF22" s="110"/>
      <c r="KZG22" s="110"/>
      <c r="KZH22" s="110"/>
      <c r="KZI22" s="110"/>
      <c r="KZJ22" s="110"/>
      <c r="KZK22" s="110"/>
      <c r="KZL22" s="110"/>
      <c r="KZM22" s="110"/>
      <c r="KZN22" s="110"/>
      <c r="KZO22" s="110"/>
      <c r="KZP22" s="110"/>
      <c r="KZQ22" s="110"/>
      <c r="KZR22" s="110"/>
      <c r="KZS22" s="110"/>
      <c r="KZT22" s="110"/>
      <c r="KZU22" s="110"/>
      <c r="KZV22" s="110"/>
      <c r="KZW22" s="110"/>
      <c r="KZX22" s="110"/>
      <c r="KZY22" s="110"/>
      <c r="KZZ22" s="110"/>
      <c r="LAA22" s="110"/>
      <c r="LAB22" s="110"/>
      <c r="LAC22" s="110"/>
      <c r="LAD22" s="110"/>
      <c r="LAE22" s="110"/>
      <c r="LAF22" s="110"/>
      <c r="LAG22" s="110"/>
      <c r="LAH22" s="110"/>
      <c r="LAI22" s="110"/>
      <c r="LAJ22" s="110"/>
      <c r="LAK22" s="110"/>
      <c r="LAL22" s="110"/>
      <c r="LAM22" s="110"/>
      <c r="LAN22" s="110"/>
      <c r="LAO22" s="110"/>
      <c r="LAP22" s="110"/>
      <c r="LAQ22" s="110"/>
      <c r="LAR22" s="110"/>
      <c r="LAS22" s="110"/>
      <c r="LAT22" s="110"/>
      <c r="LAU22" s="110"/>
      <c r="LAV22" s="110"/>
      <c r="LAW22" s="110"/>
      <c r="LAX22" s="110"/>
      <c r="LAY22" s="110"/>
      <c r="LAZ22" s="110"/>
      <c r="LBA22" s="110"/>
      <c r="LBB22" s="110"/>
      <c r="LBC22" s="110"/>
      <c r="LBD22" s="110"/>
      <c r="LBE22" s="110"/>
      <c r="LBF22" s="110"/>
      <c r="LBG22" s="110"/>
      <c r="LBH22" s="110"/>
      <c r="LBI22" s="110"/>
      <c r="LBJ22" s="110"/>
      <c r="LBK22" s="110"/>
      <c r="LBL22" s="110"/>
      <c r="LBM22" s="110"/>
      <c r="LBN22" s="110"/>
      <c r="LBO22" s="110"/>
      <c r="LBP22" s="110"/>
      <c r="LBQ22" s="110"/>
      <c r="LBR22" s="110"/>
      <c r="LBS22" s="110"/>
      <c r="LBT22" s="110"/>
      <c r="LBU22" s="110"/>
      <c r="LBV22" s="110"/>
      <c r="LBW22" s="110"/>
      <c r="LBX22" s="110"/>
      <c r="LBY22" s="110"/>
      <c r="LBZ22" s="110"/>
      <c r="LCA22" s="110"/>
      <c r="LCB22" s="110"/>
      <c r="LCC22" s="110"/>
      <c r="LCD22" s="110"/>
      <c r="LCE22" s="110"/>
      <c r="LCF22" s="110"/>
      <c r="LCG22" s="110"/>
      <c r="LCH22" s="110"/>
      <c r="LCI22" s="110"/>
      <c r="LCJ22" s="110"/>
      <c r="LCK22" s="110"/>
      <c r="LCL22" s="110"/>
      <c r="LCM22" s="110"/>
      <c r="LCN22" s="110"/>
      <c r="LCO22" s="110"/>
      <c r="LCP22" s="110"/>
      <c r="LCQ22" s="110"/>
      <c r="LCR22" s="110"/>
      <c r="LCS22" s="110"/>
      <c r="LCT22" s="110"/>
      <c r="LCU22" s="110"/>
      <c r="LCV22" s="110"/>
      <c r="LCW22" s="110"/>
      <c r="LCX22" s="110"/>
      <c r="LCY22" s="110"/>
      <c r="LCZ22" s="110"/>
      <c r="LDA22" s="110"/>
      <c r="LDB22" s="110"/>
      <c r="LDC22" s="110"/>
      <c r="LDD22" s="110"/>
      <c r="LDE22" s="110"/>
      <c r="LDF22" s="110"/>
      <c r="LDG22" s="110"/>
      <c r="LDH22" s="110"/>
      <c r="LDI22" s="110"/>
      <c r="LDJ22" s="110"/>
      <c r="LDK22" s="110"/>
      <c r="LDL22" s="110"/>
      <c r="LDM22" s="110"/>
      <c r="LDN22" s="110"/>
      <c r="LDO22" s="110"/>
      <c r="LDP22" s="110"/>
      <c r="LDQ22" s="110"/>
      <c r="LDR22" s="110"/>
      <c r="LDS22" s="110"/>
      <c r="LDT22" s="110"/>
      <c r="LDU22" s="110"/>
      <c r="LDV22" s="110"/>
      <c r="LDW22" s="110"/>
      <c r="LDX22" s="110"/>
      <c r="LDY22" s="110"/>
      <c r="LDZ22" s="110"/>
      <c r="LEA22" s="110"/>
      <c r="LEB22" s="110"/>
      <c r="LEC22" s="110"/>
      <c r="LED22" s="110"/>
      <c r="LEE22" s="110"/>
      <c r="LEF22" s="110"/>
      <c r="LEG22" s="110"/>
      <c r="LEH22" s="110"/>
      <c r="LEI22" s="110"/>
      <c r="LEJ22" s="110"/>
      <c r="LEK22" s="110"/>
      <c r="LEL22" s="110"/>
      <c r="LEM22" s="110"/>
      <c r="LEN22" s="110"/>
      <c r="LEO22" s="110"/>
      <c r="LEP22" s="110"/>
      <c r="LEQ22" s="110"/>
      <c r="LER22" s="110"/>
      <c r="LES22" s="110"/>
      <c r="LET22" s="110"/>
      <c r="LEU22" s="110"/>
      <c r="LEV22" s="110"/>
      <c r="LEW22" s="110"/>
      <c r="LEX22" s="110"/>
      <c r="LEY22" s="110"/>
      <c r="LEZ22" s="110"/>
      <c r="LFA22" s="110"/>
      <c r="LFB22" s="110"/>
      <c r="LFC22" s="110"/>
      <c r="LFD22" s="110"/>
      <c r="LFE22" s="110"/>
      <c r="LFF22" s="110"/>
      <c r="LFG22" s="110"/>
      <c r="LFH22" s="110"/>
      <c r="LFI22" s="110"/>
      <c r="LFJ22" s="110"/>
      <c r="LFK22" s="110"/>
      <c r="LFL22" s="110"/>
      <c r="LFM22" s="110"/>
      <c r="LFN22" s="110"/>
      <c r="LFO22" s="110"/>
      <c r="LFP22" s="110"/>
      <c r="LFQ22" s="110"/>
      <c r="LFR22" s="110"/>
      <c r="LFS22" s="110"/>
      <c r="LFT22" s="110"/>
      <c r="LFU22" s="110"/>
      <c r="LFV22" s="110"/>
      <c r="LFW22" s="110"/>
      <c r="LFX22" s="110"/>
      <c r="LFY22" s="110"/>
      <c r="LFZ22" s="110"/>
      <c r="LGA22" s="110"/>
      <c r="LGB22" s="110"/>
      <c r="LGC22" s="110"/>
      <c r="LGD22" s="110"/>
      <c r="LGE22" s="110"/>
      <c r="LGF22" s="110"/>
      <c r="LGG22" s="110"/>
      <c r="LGH22" s="110"/>
      <c r="LGI22" s="110"/>
      <c r="LGJ22" s="110"/>
      <c r="LGK22" s="110"/>
      <c r="LGL22" s="110"/>
      <c r="LGM22" s="110"/>
      <c r="LGN22" s="110"/>
      <c r="LGO22" s="110"/>
      <c r="LGP22" s="110"/>
      <c r="LGQ22" s="110"/>
      <c r="LGR22" s="110"/>
      <c r="LGS22" s="110"/>
      <c r="LGT22" s="110"/>
      <c r="LGU22" s="110"/>
      <c r="LGV22" s="110"/>
      <c r="LGW22" s="110"/>
      <c r="LGX22" s="110"/>
      <c r="LGY22" s="110"/>
      <c r="LGZ22" s="110"/>
      <c r="LHA22" s="110"/>
      <c r="LHB22" s="110"/>
      <c r="LHC22" s="110"/>
      <c r="LHD22" s="110"/>
      <c r="LHE22" s="110"/>
      <c r="LHF22" s="110"/>
      <c r="LHG22" s="110"/>
      <c r="LHH22" s="110"/>
      <c r="LHI22" s="110"/>
      <c r="LHJ22" s="110"/>
      <c r="LHK22" s="110"/>
      <c r="LHL22" s="110"/>
      <c r="LHM22" s="110"/>
      <c r="LHN22" s="110"/>
      <c r="LHO22" s="110"/>
      <c r="LHP22" s="110"/>
      <c r="LHQ22" s="110"/>
      <c r="LHR22" s="110"/>
      <c r="LHS22" s="110"/>
      <c r="LHT22" s="110"/>
      <c r="LHU22" s="110"/>
      <c r="LHV22" s="110"/>
      <c r="LHW22" s="110"/>
      <c r="LHX22" s="110"/>
      <c r="LHY22" s="110"/>
      <c r="LHZ22" s="110"/>
      <c r="LIA22" s="110"/>
      <c r="LIB22" s="110"/>
      <c r="LIC22" s="110"/>
      <c r="LID22" s="110"/>
      <c r="LIE22" s="110"/>
      <c r="LIF22" s="110"/>
      <c r="LIG22" s="110"/>
      <c r="LIH22" s="110"/>
      <c r="LII22" s="110"/>
      <c r="LIJ22" s="110"/>
      <c r="LIK22" s="110"/>
      <c r="LIL22" s="110"/>
      <c r="LIM22" s="110"/>
      <c r="LIN22" s="110"/>
      <c r="LIO22" s="110"/>
      <c r="LIP22" s="110"/>
      <c r="LIQ22" s="110"/>
      <c r="LIR22" s="110"/>
      <c r="LIS22" s="110"/>
      <c r="LIT22" s="110"/>
      <c r="LIU22" s="110"/>
      <c r="LIV22" s="110"/>
      <c r="LIW22" s="110"/>
      <c r="LIX22" s="110"/>
      <c r="LIY22" s="110"/>
      <c r="LIZ22" s="110"/>
      <c r="LJA22" s="110"/>
      <c r="LJB22" s="110"/>
      <c r="LJC22" s="110"/>
      <c r="LJD22" s="110"/>
      <c r="LJE22" s="110"/>
      <c r="LJF22" s="110"/>
      <c r="LJG22" s="110"/>
      <c r="LJH22" s="110"/>
      <c r="LJI22" s="110"/>
      <c r="LJJ22" s="110"/>
      <c r="LJK22" s="110"/>
      <c r="LJL22" s="110"/>
      <c r="LJM22" s="110"/>
      <c r="LJN22" s="110"/>
      <c r="LJO22" s="110"/>
      <c r="LJP22" s="110"/>
      <c r="LJQ22" s="110"/>
      <c r="LJR22" s="110"/>
      <c r="LJS22" s="110"/>
      <c r="LJT22" s="110"/>
      <c r="LJU22" s="110"/>
      <c r="LJV22" s="110"/>
      <c r="LJW22" s="110"/>
      <c r="LJX22" s="110"/>
      <c r="LJY22" s="110"/>
      <c r="LJZ22" s="110"/>
      <c r="LKA22" s="110"/>
      <c r="LKB22" s="110"/>
      <c r="LKC22" s="110"/>
      <c r="LKD22" s="110"/>
      <c r="LKE22" s="110"/>
      <c r="LKF22" s="110"/>
      <c r="LKG22" s="110"/>
      <c r="LKH22" s="110"/>
      <c r="LKI22" s="110"/>
      <c r="LKJ22" s="110"/>
      <c r="LKK22" s="110"/>
      <c r="LKL22" s="110"/>
      <c r="LKM22" s="110"/>
      <c r="LKN22" s="110"/>
      <c r="LKO22" s="110"/>
      <c r="LKP22" s="110"/>
      <c r="LKQ22" s="110"/>
      <c r="LKR22" s="110"/>
      <c r="LKS22" s="110"/>
      <c r="LKT22" s="110"/>
      <c r="LKU22" s="110"/>
      <c r="LKV22" s="110"/>
      <c r="LKW22" s="110"/>
      <c r="LKX22" s="110"/>
      <c r="LKY22" s="110"/>
      <c r="LKZ22" s="110"/>
      <c r="LLA22" s="110"/>
      <c r="LLB22" s="110"/>
      <c r="LLC22" s="110"/>
      <c r="LLD22" s="110"/>
      <c r="LLE22" s="110"/>
      <c r="LLF22" s="110"/>
      <c r="LLG22" s="110"/>
      <c r="LLH22" s="110"/>
      <c r="LLI22" s="110"/>
      <c r="LLJ22" s="110"/>
      <c r="LLK22" s="110"/>
      <c r="LLL22" s="110"/>
      <c r="LLM22" s="110"/>
      <c r="LLN22" s="110"/>
      <c r="LLO22" s="110"/>
      <c r="LLP22" s="110"/>
      <c r="LLQ22" s="110"/>
      <c r="LLR22" s="110"/>
      <c r="LLS22" s="110"/>
      <c r="LLT22" s="110"/>
      <c r="LLU22" s="110"/>
      <c r="LLV22" s="110"/>
      <c r="LLW22" s="110"/>
      <c r="LLX22" s="110"/>
      <c r="LLY22" s="110"/>
      <c r="LLZ22" s="110"/>
      <c r="LMA22" s="110"/>
      <c r="LMB22" s="110"/>
      <c r="LMC22" s="110"/>
      <c r="LMD22" s="110"/>
      <c r="LME22" s="110"/>
      <c r="LMF22" s="110"/>
      <c r="LMG22" s="110"/>
      <c r="LMH22" s="110"/>
      <c r="LMI22" s="110"/>
      <c r="LMJ22" s="110"/>
      <c r="LMK22" s="110"/>
      <c r="LML22" s="110"/>
      <c r="LMM22" s="110"/>
      <c r="LMN22" s="110"/>
      <c r="LMO22" s="110"/>
      <c r="LMP22" s="110"/>
      <c r="LMQ22" s="110"/>
      <c r="LMR22" s="110"/>
      <c r="LMS22" s="110"/>
      <c r="LMT22" s="110"/>
      <c r="LMU22" s="110"/>
      <c r="LMV22" s="110"/>
      <c r="LMW22" s="110"/>
      <c r="LMX22" s="110"/>
      <c r="LMY22" s="110"/>
      <c r="LMZ22" s="110"/>
      <c r="LNA22" s="110"/>
      <c r="LNB22" s="110"/>
      <c r="LNC22" s="110"/>
      <c r="LND22" s="110"/>
      <c r="LNE22" s="110"/>
      <c r="LNF22" s="110"/>
      <c r="LNG22" s="110"/>
      <c r="LNH22" s="110"/>
      <c r="LNI22" s="110"/>
      <c r="LNJ22" s="110"/>
      <c r="LNK22" s="110"/>
      <c r="LNL22" s="110"/>
      <c r="LNM22" s="110"/>
      <c r="LNN22" s="110"/>
      <c r="LNO22" s="110"/>
      <c r="LNP22" s="110"/>
      <c r="LNQ22" s="110"/>
      <c r="LNR22" s="110"/>
      <c r="LNS22" s="110"/>
      <c r="LNT22" s="110"/>
      <c r="LNU22" s="110"/>
      <c r="LNV22" s="110"/>
      <c r="LNW22" s="110"/>
      <c r="LNX22" s="110"/>
      <c r="LNY22" s="110"/>
      <c r="LNZ22" s="110"/>
      <c r="LOA22" s="110"/>
      <c r="LOB22" s="110"/>
      <c r="LOC22" s="110"/>
      <c r="LOD22" s="110"/>
      <c r="LOE22" s="110"/>
      <c r="LOF22" s="110"/>
      <c r="LOG22" s="110"/>
      <c r="LOH22" s="110"/>
      <c r="LOI22" s="110"/>
      <c r="LOJ22" s="110"/>
      <c r="LOK22" s="110"/>
      <c r="LOL22" s="110"/>
      <c r="LOM22" s="110"/>
      <c r="LON22" s="110"/>
      <c r="LOO22" s="110"/>
      <c r="LOP22" s="110"/>
      <c r="LOQ22" s="110"/>
      <c r="LOR22" s="110"/>
      <c r="LOS22" s="110"/>
      <c r="LOT22" s="110"/>
      <c r="LOU22" s="110"/>
      <c r="LOV22" s="110"/>
      <c r="LOW22" s="110"/>
      <c r="LOX22" s="110"/>
      <c r="LOY22" s="110"/>
      <c r="LOZ22" s="110"/>
      <c r="LPA22" s="110"/>
      <c r="LPB22" s="110"/>
      <c r="LPC22" s="110"/>
      <c r="LPD22" s="110"/>
      <c r="LPE22" s="110"/>
      <c r="LPF22" s="110"/>
      <c r="LPG22" s="110"/>
      <c r="LPH22" s="110"/>
      <c r="LPI22" s="110"/>
      <c r="LPJ22" s="110"/>
      <c r="LPK22" s="110"/>
      <c r="LPL22" s="110"/>
      <c r="LPM22" s="110"/>
      <c r="LPN22" s="110"/>
      <c r="LPO22" s="110"/>
      <c r="LPP22" s="110"/>
      <c r="LPQ22" s="110"/>
      <c r="LPR22" s="110"/>
      <c r="LPS22" s="110"/>
      <c r="LPT22" s="110"/>
      <c r="LPU22" s="110"/>
      <c r="LPV22" s="110"/>
      <c r="LPW22" s="110"/>
      <c r="LPX22" s="110"/>
      <c r="LPY22" s="110"/>
      <c r="LPZ22" s="110"/>
      <c r="LQA22" s="110"/>
      <c r="LQB22" s="110"/>
      <c r="LQC22" s="110"/>
      <c r="LQD22" s="110"/>
      <c r="LQE22" s="110"/>
      <c r="LQF22" s="110"/>
      <c r="LQG22" s="110"/>
      <c r="LQH22" s="110"/>
      <c r="LQI22" s="110"/>
      <c r="LQJ22" s="110"/>
      <c r="LQK22" s="110"/>
      <c r="LQL22" s="110"/>
      <c r="LQM22" s="110"/>
      <c r="LQN22" s="110"/>
      <c r="LQO22" s="110"/>
      <c r="LQP22" s="110"/>
      <c r="LQQ22" s="110"/>
      <c r="LQR22" s="110"/>
      <c r="LQS22" s="110"/>
      <c r="LQT22" s="110"/>
      <c r="LQU22" s="110"/>
      <c r="LQV22" s="110"/>
      <c r="LQW22" s="110"/>
      <c r="LQX22" s="110"/>
      <c r="LQY22" s="110"/>
      <c r="LQZ22" s="110"/>
      <c r="LRA22" s="110"/>
      <c r="LRB22" s="110"/>
      <c r="LRC22" s="110"/>
      <c r="LRD22" s="110"/>
      <c r="LRE22" s="110"/>
      <c r="LRF22" s="110"/>
      <c r="LRG22" s="110"/>
      <c r="LRH22" s="110"/>
      <c r="LRI22" s="110"/>
      <c r="LRJ22" s="110"/>
      <c r="LRK22" s="110"/>
      <c r="LRL22" s="110"/>
      <c r="LRM22" s="110"/>
      <c r="LRN22" s="110"/>
      <c r="LRO22" s="110"/>
      <c r="LRP22" s="110"/>
      <c r="LRQ22" s="110"/>
      <c r="LRR22" s="110"/>
      <c r="LRS22" s="110"/>
      <c r="LRT22" s="110"/>
      <c r="LRU22" s="110"/>
      <c r="LRV22" s="110"/>
      <c r="LRW22" s="110"/>
      <c r="LRX22" s="110"/>
      <c r="LRY22" s="110"/>
      <c r="LRZ22" s="110"/>
      <c r="LSA22" s="110"/>
      <c r="LSB22" s="110"/>
      <c r="LSC22" s="110"/>
      <c r="LSD22" s="110"/>
      <c r="LSE22" s="110"/>
      <c r="LSF22" s="110"/>
      <c r="LSG22" s="110"/>
      <c r="LSH22" s="110"/>
      <c r="LSI22" s="110"/>
      <c r="LSJ22" s="110"/>
      <c r="LSK22" s="110"/>
      <c r="LSL22" s="110"/>
      <c r="LSM22" s="110"/>
      <c r="LSN22" s="110"/>
      <c r="LSO22" s="110"/>
      <c r="LSP22" s="110"/>
      <c r="LSQ22" s="110"/>
      <c r="LSR22" s="110"/>
      <c r="LSS22" s="110"/>
      <c r="LST22" s="110"/>
      <c r="LSU22" s="110"/>
      <c r="LSV22" s="110"/>
      <c r="LSW22" s="110"/>
      <c r="LSX22" s="110"/>
      <c r="LSY22" s="110"/>
      <c r="LSZ22" s="110"/>
      <c r="LTA22" s="110"/>
      <c r="LTB22" s="110"/>
      <c r="LTC22" s="110"/>
      <c r="LTD22" s="110"/>
      <c r="LTE22" s="110"/>
      <c r="LTF22" s="110"/>
      <c r="LTG22" s="110"/>
      <c r="LTH22" s="110"/>
      <c r="LTI22" s="110"/>
      <c r="LTJ22" s="110"/>
      <c r="LTK22" s="110"/>
      <c r="LTL22" s="110"/>
      <c r="LTM22" s="110"/>
      <c r="LTN22" s="110"/>
      <c r="LTO22" s="110"/>
      <c r="LTP22" s="110"/>
      <c r="LTQ22" s="110"/>
      <c r="LTR22" s="110"/>
      <c r="LTS22" s="110"/>
      <c r="LTT22" s="110"/>
      <c r="LTU22" s="110"/>
      <c r="LTV22" s="110"/>
      <c r="LTW22" s="110"/>
      <c r="LTX22" s="110"/>
      <c r="LTY22" s="110"/>
      <c r="LTZ22" s="110"/>
      <c r="LUA22" s="110"/>
      <c r="LUB22" s="110"/>
      <c r="LUC22" s="110"/>
      <c r="LUD22" s="110"/>
      <c r="LUE22" s="110"/>
      <c r="LUF22" s="110"/>
      <c r="LUG22" s="110"/>
      <c r="LUH22" s="110"/>
      <c r="LUI22" s="110"/>
      <c r="LUJ22" s="110"/>
      <c r="LUK22" s="110"/>
      <c r="LUL22" s="110"/>
      <c r="LUM22" s="110"/>
      <c r="LUN22" s="110"/>
      <c r="LUO22" s="110"/>
      <c r="LUP22" s="110"/>
      <c r="LUQ22" s="110"/>
      <c r="LUR22" s="110"/>
      <c r="LUS22" s="110"/>
      <c r="LUT22" s="110"/>
      <c r="LUU22" s="110"/>
      <c r="LUV22" s="110"/>
      <c r="LUW22" s="110"/>
      <c r="LUX22" s="110"/>
      <c r="LUY22" s="110"/>
      <c r="LUZ22" s="110"/>
      <c r="LVA22" s="110"/>
      <c r="LVB22" s="110"/>
      <c r="LVC22" s="110"/>
      <c r="LVD22" s="110"/>
      <c r="LVE22" s="110"/>
      <c r="LVF22" s="110"/>
      <c r="LVG22" s="110"/>
      <c r="LVH22" s="110"/>
      <c r="LVI22" s="110"/>
      <c r="LVJ22" s="110"/>
      <c r="LVK22" s="110"/>
      <c r="LVL22" s="110"/>
      <c r="LVM22" s="110"/>
      <c r="LVN22" s="110"/>
      <c r="LVO22" s="110"/>
      <c r="LVP22" s="110"/>
      <c r="LVQ22" s="110"/>
      <c r="LVR22" s="110"/>
      <c r="LVS22" s="110"/>
      <c r="LVT22" s="110"/>
      <c r="LVU22" s="110"/>
      <c r="LVV22" s="110"/>
      <c r="LVW22" s="110"/>
      <c r="LVX22" s="110"/>
      <c r="LVY22" s="110"/>
      <c r="LVZ22" s="110"/>
      <c r="LWA22" s="110"/>
      <c r="LWB22" s="110"/>
      <c r="LWC22" s="110"/>
      <c r="LWD22" s="110"/>
      <c r="LWE22" s="110"/>
      <c r="LWF22" s="110"/>
      <c r="LWG22" s="110"/>
      <c r="LWH22" s="110"/>
      <c r="LWI22" s="110"/>
      <c r="LWJ22" s="110"/>
      <c r="LWK22" s="110"/>
      <c r="LWL22" s="110"/>
      <c r="LWM22" s="110"/>
      <c r="LWN22" s="110"/>
      <c r="LWO22" s="110"/>
      <c r="LWP22" s="110"/>
      <c r="LWQ22" s="110"/>
      <c r="LWR22" s="110"/>
      <c r="LWS22" s="110"/>
      <c r="LWT22" s="110"/>
      <c r="LWU22" s="110"/>
      <c r="LWV22" s="110"/>
      <c r="LWW22" s="110"/>
      <c r="LWX22" s="110"/>
      <c r="LWY22" s="110"/>
      <c r="LWZ22" s="110"/>
      <c r="LXA22" s="110"/>
      <c r="LXB22" s="110"/>
      <c r="LXC22" s="110"/>
      <c r="LXD22" s="110"/>
      <c r="LXE22" s="110"/>
      <c r="LXF22" s="110"/>
      <c r="LXG22" s="110"/>
      <c r="LXH22" s="110"/>
      <c r="LXI22" s="110"/>
      <c r="LXJ22" s="110"/>
      <c r="LXK22" s="110"/>
      <c r="LXL22" s="110"/>
      <c r="LXM22" s="110"/>
      <c r="LXN22" s="110"/>
      <c r="LXO22" s="110"/>
      <c r="LXP22" s="110"/>
      <c r="LXQ22" s="110"/>
      <c r="LXR22" s="110"/>
      <c r="LXS22" s="110"/>
      <c r="LXT22" s="110"/>
      <c r="LXU22" s="110"/>
      <c r="LXV22" s="110"/>
      <c r="LXW22" s="110"/>
      <c r="LXX22" s="110"/>
      <c r="LXY22" s="110"/>
      <c r="LXZ22" s="110"/>
      <c r="LYA22" s="110"/>
      <c r="LYB22" s="110"/>
      <c r="LYC22" s="110"/>
      <c r="LYD22" s="110"/>
      <c r="LYE22" s="110"/>
      <c r="LYF22" s="110"/>
      <c r="LYG22" s="110"/>
      <c r="LYH22" s="110"/>
      <c r="LYI22" s="110"/>
      <c r="LYJ22" s="110"/>
      <c r="LYK22" s="110"/>
      <c r="LYL22" s="110"/>
      <c r="LYM22" s="110"/>
      <c r="LYN22" s="110"/>
      <c r="LYO22" s="110"/>
      <c r="LYP22" s="110"/>
      <c r="LYQ22" s="110"/>
      <c r="LYR22" s="110"/>
      <c r="LYS22" s="110"/>
      <c r="LYT22" s="110"/>
      <c r="LYU22" s="110"/>
      <c r="LYV22" s="110"/>
      <c r="LYW22" s="110"/>
      <c r="LYX22" s="110"/>
      <c r="LYY22" s="110"/>
      <c r="LYZ22" s="110"/>
      <c r="LZA22" s="110"/>
      <c r="LZB22" s="110"/>
      <c r="LZC22" s="110"/>
      <c r="LZD22" s="110"/>
      <c r="LZE22" s="110"/>
      <c r="LZF22" s="110"/>
      <c r="LZG22" s="110"/>
      <c r="LZH22" s="110"/>
      <c r="LZI22" s="110"/>
      <c r="LZJ22" s="110"/>
      <c r="LZK22" s="110"/>
      <c r="LZL22" s="110"/>
      <c r="LZM22" s="110"/>
      <c r="LZN22" s="110"/>
      <c r="LZO22" s="110"/>
      <c r="LZP22" s="110"/>
      <c r="LZQ22" s="110"/>
      <c r="LZR22" s="110"/>
      <c r="LZS22" s="110"/>
      <c r="LZT22" s="110"/>
      <c r="LZU22" s="110"/>
      <c r="LZV22" s="110"/>
      <c r="LZW22" s="110"/>
      <c r="LZX22" s="110"/>
      <c r="LZY22" s="110"/>
      <c r="LZZ22" s="110"/>
      <c r="MAA22" s="110"/>
      <c r="MAB22" s="110"/>
      <c r="MAC22" s="110"/>
      <c r="MAD22" s="110"/>
      <c r="MAE22" s="110"/>
      <c r="MAF22" s="110"/>
      <c r="MAG22" s="110"/>
      <c r="MAH22" s="110"/>
      <c r="MAI22" s="110"/>
      <c r="MAJ22" s="110"/>
      <c r="MAK22" s="110"/>
      <c r="MAL22" s="110"/>
      <c r="MAM22" s="110"/>
      <c r="MAN22" s="110"/>
      <c r="MAO22" s="110"/>
      <c r="MAP22" s="110"/>
      <c r="MAQ22" s="110"/>
      <c r="MAR22" s="110"/>
      <c r="MAS22" s="110"/>
      <c r="MAT22" s="110"/>
      <c r="MAU22" s="110"/>
      <c r="MAV22" s="110"/>
      <c r="MAW22" s="110"/>
      <c r="MAX22" s="110"/>
      <c r="MAY22" s="110"/>
      <c r="MAZ22" s="110"/>
      <c r="MBA22" s="110"/>
      <c r="MBB22" s="110"/>
      <c r="MBC22" s="110"/>
      <c r="MBD22" s="110"/>
      <c r="MBE22" s="110"/>
      <c r="MBF22" s="110"/>
      <c r="MBG22" s="110"/>
      <c r="MBH22" s="110"/>
      <c r="MBI22" s="110"/>
      <c r="MBJ22" s="110"/>
      <c r="MBK22" s="110"/>
      <c r="MBL22" s="110"/>
      <c r="MBM22" s="110"/>
      <c r="MBN22" s="110"/>
      <c r="MBO22" s="110"/>
      <c r="MBP22" s="110"/>
      <c r="MBQ22" s="110"/>
      <c r="MBR22" s="110"/>
      <c r="MBS22" s="110"/>
      <c r="MBT22" s="110"/>
      <c r="MBU22" s="110"/>
      <c r="MBV22" s="110"/>
      <c r="MBW22" s="110"/>
      <c r="MBX22" s="110"/>
      <c r="MBY22" s="110"/>
      <c r="MBZ22" s="110"/>
      <c r="MCA22" s="110"/>
      <c r="MCB22" s="110"/>
      <c r="MCC22" s="110"/>
      <c r="MCD22" s="110"/>
      <c r="MCE22" s="110"/>
      <c r="MCF22" s="110"/>
      <c r="MCG22" s="110"/>
      <c r="MCH22" s="110"/>
      <c r="MCI22" s="110"/>
      <c r="MCJ22" s="110"/>
      <c r="MCK22" s="110"/>
      <c r="MCL22" s="110"/>
      <c r="MCM22" s="110"/>
      <c r="MCN22" s="110"/>
      <c r="MCO22" s="110"/>
      <c r="MCP22" s="110"/>
      <c r="MCQ22" s="110"/>
      <c r="MCR22" s="110"/>
      <c r="MCS22" s="110"/>
      <c r="MCT22" s="110"/>
      <c r="MCU22" s="110"/>
      <c r="MCV22" s="110"/>
      <c r="MCW22" s="110"/>
      <c r="MCX22" s="110"/>
      <c r="MCY22" s="110"/>
      <c r="MCZ22" s="110"/>
      <c r="MDA22" s="110"/>
      <c r="MDB22" s="110"/>
      <c r="MDC22" s="110"/>
      <c r="MDD22" s="110"/>
      <c r="MDE22" s="110"/>
      <c r="MDF22" s="110"/>
      <c r="MDG22" s="110"/>
      <c r="MDH22" s="110"/>
      <c r="MDI22" s="110"/>
      <c r="MDJ22" s="110"/>
      <c r="MDK22" s="110"/>
      <c r="MDL22" s="110"/>
      <c r="MDM22" s="110"/>
      <c r="MDN22" s="110"/>
      <c r="MDO22" s="110"/>
      <c r="MDP22" s="110"/>
      <c r="MDQ22" s="110"/>
      <c r="MDR22" s="110"/>
      <c r="MDS22" s="110"/>
      <c r="MDT22" s="110"/>
      <c r="MDU22" s="110"/>
      <c r="MDV22" s="110"/>
      <c r="MDW22" s="110"/>
      <c r="MDX22" s="110"/>
      <c r="MDY22" s="110"/>
      <c r="MDZ22" s="110"/>
      <c r="MEA22" s="110"/>
      <c r="MEB22" s="110"/>
      <c r="MEC22" s="110"/>
      <c r="MED22" s="110"/>
      <c r="MEE22" s="110"/>
      <c r="MEF22" s="110"/>
      <c r="MEG22" s="110"/>
      <c r="MEH22" s="110"/>
      <c r="MEI22" s="110"/>
      <c r="MEJ22" s="110"/>
      <c r="MEK22" s="110"/>
      <c r="MEL22" s="110"/>
      <c r="MEM22" s="110"/>
      <c r="MEN22" s="110"/>
      <c r="MEO22" s="110"/>
      <c r="MEP22" s="110"/>
      <c r="MEQ22" s="110"/>
      <c r="MER22" s="110"/>
      <c r="MES22" s="110"/>
      <c r="MET22" s="110"/>
      <c r="MEU22" s="110"/>
      <c r="MEV22" s="110"/>
      <c r="MEW22" s="110"/>
      <c r="MEX22" s="110"/>
      <c r="MEY22" s="110"/>
      <c r="MEZ22" s="110"/>
      <c r="MFA22" s="110"/>
      <c r="MFB22" s="110"/>
      <c r="MFC22" s="110"/>
      <c r="MFD22" s="110"/>
      <c r="MFE22" s="110"/>
      <c r="MFF22" s="110"/>
      <c r="MFG22" s="110"/>
      <c r="MFH22" s="110"/>
      <c r="MFI22" s="110"/>
      <c r="MFJ22" s="110"/>
      <c r="MFK22" s="110"/>
      <c r="MFL22" s="110"/>
      <c r="MFM22" s="110"/>
      <c r="MFN22" s="110"/>
      <c r="MFO22" s="110"/>
      <c r="MFP22" s="110"/>
      <c r="MFQ22" s="110"/>
      <c r="MFR22" s="110"/>
      <c r="MFS22" s="110"/>
      <c r="MFT22" s="110"/>
      <c r="MFU22" s="110"/>
      <c r="MFV22" s="110"/>
      <c r="MFW22" s="110"/>
      <c r="MFX22" s="110"/>
      <c r="MFY22" s="110"/>
      <c r="MFZ22" s="110"/>
      <c r="MGA22" s="110"/>
      <c r="MGB22" s="110"/>
      <c r="MGC22" s="110"/>
      <c r="MGD22" s="110"/>
      <c r="MGE22" s="110"/>
      <c r="MGF22" s="110"/>
      <c r="MGG22" s="110"/>
      <c r="MGH22" s="110"/>
      <c r="MGI22" s="110"/>
      <c r="MGJ22" s="110"/>
      <c r="MGK22" s="110"/>
      <c r="MGL22" s="110"/>
      <c r="MGM22" s="110"/>
      <c r="MGN22" s="110"/>
      <c r="MGO22" s="110"/>
      <c r="MGP22" s="110"/>
      <c r="MGQ22" s="110"/>
      <c r="MGR22" s="110"/>
      <c r="MGS22" s="110"/>
      <c r="MGT22" s="110"/>
      <c r="MGU22" s="110"/>
      <c r="MGV22" s="110"/>
      <c r="MGW22" s="110"/>
      <c r="MGX22" s="110"/>
      <c r="MGY22" s="110"/>
      <c r="MGZ22" s="110"/>
      <c r="MHA22" s="110"/>
      <c r="MHB22" s="110"/>
      <c r="MHC22" s="110"/>
      <c r="MHD22" s="110"/>
      <c r="MHE22" s="110"/>
      <c r="MHF22" s="110"/>
      <c r="MHG22" s="110"/>
      <c r="MHH22" s="110"/>
      <c r="MHI22" s="110"/>
      <c r="MHJ22" s="110"/>
      <c r="MHK22" s="110"/>
      <c r="MHL22" s="110"/>
      <c r="MHM22" s="110"/>
      <c r="MHN22" s="110"/>
      <c r="MHO22" s="110"/>
      <c r="MHP22" s="110"/>
      <c r="MHQ22" s="110"/>
      <c r="MHR22" s="110"/>
      <c r="MHS22" s="110"/>
      <c r="MHT22" s="110"/>
      <c r="MHU22" s="110"/>
      <c r="MHV22" s="110"/>
      <c r="MHW22" s="110"/>
      <c r="MHX22" s="110"/>
      <c r="MHY22" s="110"/>
      <c r="MHZ22" s="110"/>
      <c r="MIA22" s="110"/>
      <c r="MIB22" s="110"/>
      <c r="MIC22" s="110"/>
      <c r="MID22" s="110"/>
      <c r="MIE22" s="110"/>
      <c r="MIF22" s="110"/>
      <c r="MIG22" s="110"/>
      <c r="MIH22" s="110"/>
      <c r="MII22" s="110"/>
      <c r="MIJ22" s="110"/>
      <c r="MIK22" s="110"/>
      <c r="MIL22" s="110"/>
      <c r="MIM22" s="110"/>
      <c r="MIN22" s="110"/>
      <c r="MIO22" s="110"/>
      <c r="MIP22" s="110"/>
      <c r="MIQ22" s="110"/>
      <c r="MIR22" s="110"/>
      <c r="MIS22" s="110"/>
      <c r="MIT22" s="110"/>
      <c r="MIU22" s="110"/>
      <c r="MIV22" s="110"/>
      <c r="MIW22" s="110"/>
      <c r="MIX22" s="110"/>
      <c r="MIY22" s="110"/>
      <c r="MIZ22" s="110"/>
      <c r="MJA22" s="110"/>
      <c r="MJB22" s="110"/>
      <c r="MJC22" s="110"/>
      <c r="MJD22" s="110"/>
      <c r="MJE22" s="110"/>
      <c r="MJF22" s="110"/>
      <c r="MJG22" s="110"/>
      <c r="MJH22" s="110"/>
      <c r="MJI22" s="110"/>
      <c r="MJJ22" s="110"/>
      <c r="MJK22" s="110"/>
      <c r="MJL22" s="110"/>
      <c r="MJM22" s="110"/>
      <c r="MJN22" s="110"/>
      <c r="MJO22" s="110"/>
      <c r="MJP22" s="110"/>
      <c r="MJQ22" s="110"/>
      <c r="MJR22" s="110"/>
      <c r="MJS22" s="110"/>
      <c r="MJT22" s="110"/>
      <c r="MJU22" s="110"/>
      <c r="MJV22" s="110"/>
      <c r="MJW22" s="110"/>
      <c r="MJX22" s="110"/>
      <c r="MJY22" s="110"/>
      <c r="MJZ22" s="110"/>
      <c r="MKA22" s="110"/>
      <c r="MKB22" s="110"/>
      <c r="MKC22" s="110"/>
      <c r="MKD22" s="110"/>
      <c r="MKE22" s="110"/>
      <c r="MKF22" s="110"/>
      <c r="MKG22" s="110"/>
      <c r="MKH22" s="110"/>
      <c r="MKI22" s="110"/>
      <c r="MKJ22" s="110"/>
      <c r="MKK22" s="110"/>
      <c r="MKL22" s="110"/>
      <c r="MKM22" s="110"/>
      <c r="MKN22" s="110"/>
      <c r="MKO22" s="110"/>
      <c r="MKP22" s="110"/>
      <c r="MKQ22" s="110"/>
      <c r="MKR22" s="110"/>
      <c r="MKS22" s="110"/>
      <c r="MKT22" s="110"/>
      <c r="MKU22" s="110"/>
      <c r="MKV22" s="110"/>
      <c r="MKW22" s="110"/>
      <c r="MKX22" s="110"/>
      <c r="MKY22" s="110"/>
      <c r="MKZ22" s="110"/>
      <c r="MLA22" s="110"/>
      <c r="MLB22" s="110"/>
      <c r="MLC22" s="110"/>
      <c r="MLD22" s="110"/>
      <c r="MLE22" s="110"/>
      <c r="MLF22" s="110"/>
      <c r="MLG22" s="110"/>
      <c r="MLH22" s="110"/>
      <c r="MLI22" s="110"/>
      <c r="MLJ22" s="110"/>
      <c r="MLK22" s="110"/>
      <c r="MLL22" s="110"/>
      <c r="MLM22" s="110"/>
      <c r="MLN22" s="110"/>
      <c r="MLO22" s="110"/>
      <c r="MLP22" s="110"/>
      <c r="MLQ22" s="110"/>
      <c r="MLR22" s="110"/>
      <c r="MLS22" s="110"/>
      <c r="MLT22" s="110"/>
      <c r="MLU22" s="110"/>
      <c r="MLV22" s="110"/>
      <c r="MLW22" s="110"/>
      <c r="MLX22" s="110"/>
      <c r="MLY22" s="110"/>
      <c r="MLZ22" s="110"/>
      <c r="MMA22" s="110"/>
      <c r="MMB22" s="110"/>
      <c r="MMC22" s="110"/>
      <c r="MMD22" s="110"/>
      <c r="MME22" s="110"/>
      <c r="MMF22" s="110"/>
      <c r="MMG22" s="110"/>
      <c r="MMH22" s="110"/>
      <c r="MMI22" s="110"/>
      <c r="MMJ22" s="110"/>
      <c r="MMK22" s="110"/>
      <c r="MML22" s="110"/>
      <c r="MMM22" s="110"/>
      <c r="MMN22" s="110"/>
      <c r="MMO22" s="110"/>
      <c r="MMP22" s="110"/>
      <c r="MMQ22" s="110"/>
      <c r="MMR22" s="110"/>
      <c r="MMS22" s="110"/>
      <c r="MMT22" s="110"/>
      <c r="MMU22" s="110"/>
      <c r="MMV22" s="110"/>
      <c r="MMW22" s="110"/>
      <c r="MMX22" s="110"/>
      <c r="MMY22" s="110"/>
      <c r="MMZ22" s="110"/>
      <c r="MNA22" s="110"/>
      <c r="MNB22" s="110"/>
      <c r="MNC22" s="110"/>
      <c r="MND22" s="110"/>
      <c r="MNE22" s="110"/>
      <c r="MNF22" s="110"/>
      <c r="MNG22" s="110"/>
      <c r="MNH22" s="110"/>
      <c r="MNI22" s="110"/>
      <c r="MNJ22" s="110"/>
      <c r="MNK22" s="110"/>
      <c r="MNL22" s="110"/>
      <c r="MNM22" s="110"/>
      <c r="MNN22" s="110"/>
      <c r="MNO22" s="110"/>
      <c r="MNP22" s="110"/>
      <c r="MNQ22" s="110"/>
      <c r="MNR22" s="110"/>
      <c r="MNS22" s="110"/>
      <c r="MNT22" s="110"/>
      <c r="MNU22" s="110"/>
      <c r="MNV22" s="110"/>
      <c r="MNW22" s="110"/>
      <c r="MNX22" s="110"/>
      <c r="MNY22" s="110"/>
      <c r="MNZ22" s="110"/>
      <c r="MOA22" s="110"/>
      <c r="MOB22" s="110"/>
      <c r="MOC22" s="110"/>
      <c r="MOD22" s="110"/>
      <c r="MOE22" s="110"/>
      <c r="MOF22" s="110"/>
      <c r="MOG22" s="110"/>
      <c r="MOH22" s="110"/>
      <c r="MOI22" s="110"/>
      <c r="MOJ22" s="110"/>
      <c r="MOK22" s="110"/>
      <c r="MOL22" s="110"/>
      <c r="MOM22" s="110"/>
      <c r="MON22" s="110"/>
      <c r="MOO22" s="110"/>
      <c r="MOP22" s="110"/>
      <c r="MOQ22" s="110"/>
      <c r="MOR22" s="110"/>
      <c r="MOS22" s="110"/>
      <c r="MOT22" s="110"/>
      <c r="MOU22" s="110"/>
      <c r="MOV22" s="110"/>
      <c r="MOW22" s="110"/>
      <c r="MOX22" s="110"/>
      <c r="MOY22" s="110"/>
      <c r="MOZ22" s="110"/>
      <c r="MPA22" s="110"/>
      <c r="MPB22" s="110"/>
      <c r="MPC22" s="110"/>
      <c r="MPD22" s="110"/>
      <c r="MPE22" s="110"/>
      <c r="MPF22" s="110"/>
      <c r="MPG22" s="110"/>
      <c r="MPH22" s="110"/>
      <c r="MPI22" s="110"/>
      <c r="MPJ22" s="110"/>
      <c r="MPK22" s="110"/>
      <c r="MPL22" s="110"/>
      <c r="MPM22" s="110"/>
      <c r="MPN22" s="110"/>
      <c r="MPO22" s="110"/>
      <c r="MPP22" s="110"/>
      <c r="MPQ22" s="110"/>
      <c r="MPR22" s="110"/>
      <c r="MPS22" s="110"/>
      <c r="MPT22" s="110"/>
      <c r="MPU22" s="110"/>
      <c r="MPV22" s="110"/>
      <c r="MPW22" s="110"/>
      <c r="MPX22" s="110"/>
      <c r="MPY22" s="110"/>
      <c r="MPZ22" s="110"/>
      <c r="MQA22" s="110"/>
      <c r="MQB22" s="110"/>
      <c r="MQC22" s="110"/>
      <c r="MQD22" s="110"/>
      <c r="MQE22" s="110"/>
      <c r="MQF22" s="110"/>
      <c r="MQG22" s="110"/>
      <c r="MQH22" s="110"/>
      <c r="MQI22" s="110"/>
      <c r="MQJ22" s="110"/>
      <c r="MQK22" s="110"/>
      <c r="MQL22" s="110"/>
      <c r="MQM22" s="110"/>
      <c r="MQN22" s="110"/>
      <c r="MQO22" s="110"/>
      <c r="MQP22" s="110"/>
      <c r="MQQ22" s="110"/>
      <c r="MQR22" s="110"/>
      <c r="MQS22" s="110"/>
      <c r="MQT22" s="110"/>
      <c r="MQU22" s="110"/>
      <c r="MQV22" s="110"/>
      <c r="MQW22" s="110"/>
      <c r="MQX22" s="110"/>
      <c r="MQY22" s="110"/>
      <c r="MQZ22" s="110"/>
      <c r="MRA22" s="110"/>
      <c r="MRB22" s="110"/>
      <c r="MRC22" s="110"/>
      <c r="MRD22" s="110"/>
      <c r="MRE22" s="110"/>
      <c r="MRF22" s="110"/>
      <c r="MRG22" s="110"/>
      <c r="MRH22" s="110"/>
      <c r="MRI22" s="110"/>
      <c r="MRJ22" s="110"/>
      <c r="MRK22" s="110"/>
      <c r="MRL22" s="110"/>
      <c r="MRM22" s="110"/>
      <c r="MRN22" s="110"/>
      <c r="MRO22" s="110"/>
      <c r="MRP22" s="110"/>
      <c r="MRQ22" s="110"/>
      <c r="MRR22" s="110"/>
      <c r="MRS22" s="110"/>
      <c r="MRT22" s="110"/>
      <c r="MRU22" s="110"/>
      <c r="MRV22" s="110"/>
      <c r="MRW22" s="110"/>
      <c r="MRX22" s="110"/>
      <c r="MRY22" s="110"/>
      <c r="MRZ22" s="110"/>
      <c r="MSA22" s="110"/>
      <c r="MSB22" s="110"/>
      <c r="MSC22" s="110"/>
      <c r="MSD22" s="110"/>
      <c r="MSE22" s="110"/>
      <c r="MSF22" s="110"/>
      <c r="MSG22" s="110"/>
      <c r="MSH22" s="110"/>
      <c r="MSI22" s="110"/>
      <c r="MSJ22" s="110"/>
      <c r="MSK22" s="110"/>
      <c r="MSL22" s="110"/>
      <c r="MSM22" s="110"/>
      <c r="MSN22" s="110"/>
      <c r="MSO22" s="110"/>
      <c r="MSP22" s="110"/>
      <c r="MSQ22" s="110"/>
      <c r="MSR22" s="110"/>
      <c r="MSS22" s="110"/>
      <c r="MST22" s="110"/>
      <c r="MSU22" s="110"/>
      <c r="MSV22" s="110"/>
      <c r="MSW22" s="110"/>
      <c r="MSX22" s="110"/>
      <c r="MSY22" s="110"/>
      <c r="MSZ22" s="110"/>
      <c r="MTA22" s="110"/>
      <c r="MTB22" s="110"/>
      <c r="MTC22" s="110"/>
      <c r="MTD22" s="110"/>
      <c r="MTE22" s="110"/>
      <c r="MTF22" s="110"/>
      <c r="MTG22" s="110"/>
      <c r="MTH22" s="110"/>
      <c r="MTI22" s="110"/>
      <c r="MTJ22" s="110"/>
      <c r="MTK22" s="110"/>
      <c r="MTL22" s="110"/>
      <c r="MTM22" s="110"/>
      <c r="MTN22" s="110"/>
      <c r="MTO22" s="110"/>
      <c r="MTP22" s="110"/>
      <c r="MTQ22" s="110"/>
      <c r="MTR22" s="110"/>
      <c r="MTS22" s="110"/>
      <c r="MTT22" s="110"/>
      <c r="MTU22" s="110"/>
      <c r="MTV22" s="110"/>
      <c r="MTW22" s="110"/>
      <c r="MTX22" s="110"/>
      <c r="MTY22" s="110"/>
      <c r="MTZ22" s="110"/>
      <c r="MUA22" s="110"/>
      <c r="MUB22" s="110"/>
      <c r="MUC22" s="110"/>
      <c r="MUD22" s="110"/>
      <c r="MUE22" s="110"/>
      <c r="MUF22" s="110"/>
      <c r="MUG22" s="110"/>
      <c r="MUH22" s="110"/>
      <c r="MUI22" s="110"/>
      <c r="MUJ22" s="110"/>
      <c r="MUK22" s="110"/>
      <c r="MUL22" s="110"/>
      <c r="MUM22" s="110"/>
      <c r="MUN22" s="110"/>
      <c r="MUO22" s="110"/>
      <c r="MUP22" s="110"/>
      <c r="MUQ22" s="110"/>
      <c r="MUR22" s="110"/>
      <c r="MUS22" s="110"/>
      <c r="MUT22" s="110"/>
      <c r="MUU22" s="110"/>
      <c r="MUV22" s="110"/>
      <c r="MUW22" s="110"/>
      <c r="MUX22" s="110"/>
      <c r="MUY22" s="110"/>
      <c r="MUZ22" s="110"/>
      <c r="MVA22" s="110"/>
      <c r="MVB22" s="110"/>
      <c r="MVC22" s="110"/>
      <c r="MVD22" s="110"/>
      <c r="MVE22" s="110"/>
      <c r="MVF22" s="110"/>
      <c r="MVG22" s="110"/>
      <c r="MVH22" s="110"/>
      <c r="MVI22" s="110"/>
      <c r="MVJ22" s="110"/>
      <c r="MVK22" s="110"/>
      <c r="MVL22" s="110"/>
      <c r="MVM22" s="110"/>
      <c r="MVN22" s="110"/>
      <c r="MVO22" s="110"/>
      <c r="MVP22" s="110"/>
      <c r="MVQ22" s="110"/>
      <c r="MVR22" s="110"/>
      <c r="MVS22" s="110"/>
      <c r="MVT22" s="110"/>
      <c r="MVU22" s="110"/>
      <c r="MVV22" s="110"/>
      <c r="MVW22" s="110"/>
      <c r="MVX22" s="110"/>
      <c r="MVY22" s="110"/>
      <c r="MVZ22" s="110"/>
      <c r="MWA22" s="110"/>
      <c r="MWB22" s="110"/>
      <c r="MWC22" s="110"/>
      <c r="MWD22" s="110"/>
      <c r="MWE22" s="110"/>
      <c r="MWF22" s="110"/>
      <c r="MWG22" s="110"/>
      <c r="MWH22" s="110"/>
      <c r="MWI22" s="110"/>
      <c r="MWJ22" s="110"/>
      <c r="MWK22" s="110"/>
      <c r="MWL22" s="110"/>
      <c r="MWM22" s="110"/>
      <c r="MWN22" s="110"/>
      <c r="MWO22" s="110"/>
      <c r="MWP22" s="110"/>
      <c r="MWQ22" s="110"/>
      <c r="MWR22" s="110"/>
      <c r="MWS22" s="110"/>
      <c r="MWT22" s="110"/>
      <c r="MWU22" s="110"/>
      <c r="MWV22" s="110"/>
      <c r="MWW22" s="110"/>
      <c r="MWX22" s="110"/>
      <c r="MWY22" s="110"/>
      <c r="MWZ22" s="110"/>
      <c r="MXA22" s="110"/>
      <c r="MXB22" s="110"/>
      <c r="MXC22" s="110"/>
      <c r="MXD22" s="110"/>
      <c r="MXE22" s="110"/>
      <c r="MXF22" s="110"/>
      <c r="MXG22" s="110"/>
      <c r="MXH22" s="110"/>
      <c r="MXI22" s="110"/>
      <c r="MXJ22" s="110"/>
      <c r="MXK22" s="110"/>
      <c r="MXL22" s="110"/>
      <c r="MXM22" s="110"/>
      <c r="MXN22" s="110"/>
      <c r="MXO22" s="110"/>
      <c r="MXP22" s="110"/>
      <c r="MXQ22" s="110"/>
      <c r="MXR22" s="110"/>
      <c r="MXS22" s="110"/>
      <c r="MXT22" s="110"/>
      <c r="MXU22" s="110"/>
      <c r="MXV22" s="110"/>
      <c r="MXW22" s="110"/>
      <c r="MXX22" s="110"/>
      <c r="MXY22" s="110"/>
      <c r="MXZ22" s="110"/>
      <c r="MYA22" s="110"/>
      <c r="MYB22" s="110"/>
      <c r="MYC22" s="110"/>
      <c r="MYD22" s="110"/>
      <c r="MYE22" s="110"/>
      <c r="MYF22" s="110"/>
      <c r="MYG22" s="110"/>
      <c r="MYH22" s="110"/>
      <c r="MYI22" s="110"/>
      <c r="MYJ22" s="110"/>
      <c r="MYK22" s="110"/>
      <c r="MYL22" s="110"/>
      <c r="MYM22" s="110"/>
      <c r="MYN22" s="110"/>
      <c r="MYO22" s="110"/>
      <c r="MYP22" s="110"/>
      <c r="MYQ22" s="110"/>
      <c r="MYR22" s="110"/>
      <c r="MYS22" s="110"/>
      <c r="MYT22" s="110"/>
      <c r="MYU22" s="110"/>
      <c r="MYV22" s="110"/>
      <c r="MYW22" s="110"/>
      <c r="MYX22" s="110"/>
      <c r="MYY22" s="110"/>
      <c r="MYZ22" s="110"/>
      <c r="MZA22" s="110"/>
      <c r="MZB22" s="110"/>
      <c r="MZC22" s="110"/>
      <c r="MZD22" s="110"/>
      <c r="MZE22" s="110"/>
      <c r="MZF22" s="110"/>
      <c r="MZG22" s="110"/>
      <c r="MZH22" s="110"/>
      <c r="MZI22" s="110"/>
      <c r="MZJ22" s="110"/>
      <c r="MZK22" s="110"/>
      <c r="MZL22" s="110"/>
      <c r="MZM22" s="110"/>
      <c r="MZN22" s="110"/>
      <c r="MZO22" s="110"/>
      <c r="MZP22" s="110"/>
      <c r="MZQ22" s="110"/>
      <c r="MZR22" s="110"/>
      <c r="MZS22" s="110"/>
      <c r="MZT22" s="110"/>
      <c r="MZU22" s="110"/>
      <c r="MZV22" s="110"/>
      <c r="MZW22" s="110"/>
      <c r="MZX22" s="110"/>
      <c r="MZY22" s="110"/>
      <c r="MZZ22" s="110"/>
      <c r="NAA22" s="110"/>
      <c r="NAB22" s="110"/>
      <c r="NAC22" s="110"/>
      <c r="NAD22" s="110"/>
      <c r="NAE22" s="110"/>
      <c r="NAF22" s="110"/>
      <c r="NAG22" s="110"/>
      <c r="NAH22" s="110"/>
      <c r="NAI22" s="110"/>
      <c r="NAJ22" s="110"/>
      <c r="NAK22" s="110"/>
      <c r="NAL22" s="110"/>
      <c r="NAM22" s="110"/>
      <c r="NAN22" s="110"/>
      <c r="NAO22" s="110"/>
      <c r="NAP22" s="110"/>
      <c r="NAQ22" s="110"/>
      <c r="NAR22" s="110"/>
      <c r="NAS22" s="110"/>
      <c r="NAT22" s="110"/>
      <c r="NAU22" s="110"/>
      <c r="NAV22" s="110"/>
      <c r="NAW22" s="110"/>
      <c r="NAX22" s="110"/>
      <c r="NAY22" s="110"/>
      <c r="NAZ22" s="110"/>
      <c r="NBA22" s="110"/>
      <c r="NBB22" s="110"/>
      <c r="NBC22" s="110"/>
      <c r="NBD22" s="110"/>
      <c r="NBE22" s="110"/>
      <c r="NBF22" s="110"/>
      <c r="NBG22" s="110"/>
      <c r="NBH22" s="110"/>
      <c r="NBI22" s="110"/>
      <c r="NBJ22" s="110"/>
      <c r="NBK22" s="110"/>
      <c r="NBL22" s="110"/>
      <c r="NBM22" s="110"/>
      <c r="NBN22" s="110"/>
      <c r="NBO22" s="110"/>
      <c r="NBP22" s="110"/>
      <c r="NBQ22" s="110"/>
      <c r="NBR22" s="110"/>
      <c r="NBS22" s="110"/>
      <c r="NBT22" s="110"/>
      <c r="NBU22" s="110"/>
      <c r="NBV22" s="110"/>
      <c r="NBW22" s="110"/>
      <c r="NBX22" s="110"/>
      <c r="NBY22" s="110"/>
      <c r="NBZ22" s="110"/>
      <c r="NCA22" s="110"/>
      <c r="NCB22" s="110"/>
      <c r="NCC22" s="110"/>
      <c r="NCD22" s="110"/>
      <c r="NCE22" s="110"/>
      <c r="NCF22" s="110"/>
      <c r="NCG22" s="110"/>
      <c r="NCH22" s="110"/>
      <c r="NCI22" s="110"/>
      <c r="NCJ22" s="110"/>
      <c r="NCK22" s="110"/>
      <c r="NCL22" s="110"/>
      <c r="NCM22" s="110"/>
      <c r="NCN22" s="110"/>
      <c r="NCO22" s="110"/>
      <c r="NCP22" s="110"/>
      <c r="NCQ22" s="110"/>
      <c r="NCR22" s="110"/>
      <c r="NCS22" s="110"/>
      <c r="NCT22" s="110"/>
      <c r="NCU22" s="110"/>
      <c r="NCV22" s="110"/>
      <c r="NCW22" s="110"/>
      <c r="NCX22" s="110"/>
      <c r="NCY22" s="110"/>
      <c r="NCZ22" s="110"/>
      <c r="NDA22" s="110"/>
      <c r="NDB22" s="110"/>
      <c r="NDC22" s="110"/>
      <c r="NDD22" s="110"/>
      <c r="NDE22" s="110"/>
      <c r="NDF22" s="110"/>
      <c r="NDG22" s="110"/>
      <c r="NDH22" s="110"/>
      <c r="NDI22" s="110"/>
      <c r="NDJ22" s="110"/>
      <c r="NDK22" s="110"/>
      <c r="NDL22" s="110"/>
      <c r="NDM22" s="110"/>
      <c r="NDN22" s="110"/>
      <c r="NDO22" s="110"/>
      <c r="NDP22" s="110"/>
      <c r="NDQ22" s="110"/>
      <c r="NDR22" s="110"/>
      <c r="NDS22" s="110"/>
      <c r="NDT22" s="110"/>
      <c r="NDU22" s="110"/>
      <c r="NDV22" s="110"/>
      <c r="NDW22" s="110"/>
      <c r="NDX22" s="110"/>
      <c r="NDY22" s="110"/>
      <c r="NDZ22" s="110"/>
      <c r="NEA22" s="110"/>
      <c r="NEB22" s="110"/>
      <c r="NEC22" s="110"/>
      <c r="NED22" s="110"/>
      <c r="NEE22" s="110"/>
      <c r="NEF22" s="110"/>
      <c r="NEG22" s="110"/>
      <c r="NEH22" s="110"/>
      <c r="NEI22" s="110"/>
      <c r="NEJ22" s="110"/>
      <c r="NEK22" s="110"/>
      <c r="NEL22" s="110"/>
      <c r="NEM22" s="110"/>
      <c r="NEN22" s="110"/>
      <c r="NEO22" s="110"/>
      <c r="NEP22" s="110"/>
      <c r="NEQ22" s="110"/>
      <c r="NER22" s="110"/>
      <c r="NES22" s="110"/>
      <c r="NET22" s="110"/>
      <c r="NEU22" s="110"/>
      <c r="NEV22" s="110"/>
      <c r="NEW22" s="110"/>
      <c r="NEX22" s="110"/>
      <c r="NEY22" s="110"/>
      <c r="NEZ22" s="110"/>
      <c r="NFA22" s="110"/>
      <c r="NFB22" s="110"/>
      <c r="NFC22" s="110"/>
      <c r="NFD22" s="110"/>
      <c r="NFE22" s="110"/>
      <c r="NFF22" s="110"/>
      <c r="NFG22" s="110"/>
      <c r="NFH22" s="110"/>
      <c r="NFI22" s="110"/>
      <c r="NFJ22" s="110"/>
      <c r="NFK22" s="110"/>
      <c r="NFL22" s="110"/>
      <c r="NFM22" s="110"/>
      <c r="NFN22" s="110"/>
      <c r="NFO22" s="110"/>
      <c r="NFP22" s="110"/>
      <c r="NFQ22" s="110"/>
      <c r="NFR22" s="110"/>
      <c r="NFS22" s="110"/>
      <c r="NFT22" s="110"/>
      <c r="NFU22" s="110"/>
      <c r="NFV22" s="110"/>
      <c r="NFW22" s="110"/>
      <c r="NFX22" s="110"/>
      <c r="NFY22" s="110"/>
      <c r="NFZ22" s="110"/>
      <c r="NGA22" s="110"/>
      <c r="NGB22" s="110"/>
      <c r="NGC22" s="110"/>
      <c r="NGD22" s="110"/>
      <c r="NGE22" s="110"/>
      <c r="NGF22" s="110"/>
      <c r="NGG22" s="110"/>
      <c r="NGH22" s="110"/>
      <c r="NGI22" s="110"/>
      <c r="NGJ22" s="110"/>
      <c r="NGK22" s="110"/>
      <c r="NGL22" s="110"/>
      <c r="NGM22" s="110"/>
      <c r="NGN22" s="110"/>
      <c r="NGO22" s="110"/>
      <c r="NGP22" s="110"/>
      <c r="NGQ22" s="110"/>
      <c r="NGR22" s="110"/>
      <c r="NGS22" s="110"/>
      <c r="NGT22" s="110"/>
      <c r="NGU22" s="110"/>
      <c r="NGV22" s="110"/>
      <c r="NGW22" s="110"/>
      <c r="NGX22" s="110"/>
      <c r="NGY22" s="110"/>
      <c r="NGZ22" s="110"/>
      <c r="NHA22" s="110"/>
      <c r="NHB22" s="110"/>
      <c r="NHC22" s="110"/>
      <c r="NHD22" s="110"/>
      <c r="NHE22" s="110"/>
      <c r="NHF22" s="110"/>
      <c r="NHG22" s="110"/>
      <c r="NHH22" s="110"/>
      <c r="NHI22" s="110"/>
      <c r="NHJ22" s="110"/>
      <c r="NHK22" s="110"/>
      <c r="NHL22" s="110"/>
      <c r="NHM22" s="110"/>
      <c r="NHN22" s="110"/>
      <c r="NHO22" s="110"/>
      <c r="NHP22" s="110"/>
      <c r="NHQ22" s="110"/>
      <c r="NHR22" s="110"/>
      <c r="NHS22" s="110"/>
      <c r="NHT22" s="110"/>
      <c r="NHU22" s="110"/>
      <c r="NHV22" s="110"/>
      <c r="NHW22" s="110"/>
      <c r="NHX22" s="110"/>
      <c r="NHY22" s="110"/>
      <c r="NHZ22" s="110"/>
      <c r="NIA22" s="110"/>
      <c r="NIB22" s="110"/>
      <c r="NIC22" s="110"/>
      <c r="NID22" s="110"/>
      <c r="NIE22" s="110"/>
      <c r="NIF22" s="110"/>
      <c r="NIG22" s="110"/>
      <c r="NIH22" s="110"/>
      <c r="NII22" s="110"/>
      <c r="NIJ22" s="110"/>
      <c r="NIK22" s="110"/>
      <c r="NIL22" s="110"/>
      <c r="NIM22" s="110"/>
      <c r="NIN22" s="110"/>
      <c r="NIO22" s="110"/>
      <c r="NIP22" s="110"/>
      <c r="NIQ22" s="110"/>
      <c r="NIR22" s="110"/>
      <c r="NIS22" s="110"/>
      <c r="NIT22" s="110"/>
      <c r="NIU22" s="110"/>
      <c r="NIV22" s="110"/>
      <c r="NIW22" s="110"/>
      <c r="NIX22" s="110"/>
      <c r="NIY22" s="110"/>
      <c r="NIZ22" s="110"/>
      <c r="NJA22" s="110"/>
      <c r="NJB22" s="110"/>
      <c r="NJC22" s="110"/>
      <c r="NJD22" s="110"/>
      <c r="NJE22" s="110"/>
      <c r="NJF22" s="110"/>
      <c r="NJG22" s="110"/>
      <c r="NJH22" s="110"/>
      <c r="NJI22" s="110"/>
      <c r="NJJ22" s="110"/>
      <c r="NJK22" s="110"/>
      <c r="NJL22" s="110"/>
      <c r="NJM22" s="110"/>
      <c r="NJN22" s="110"/>
      <c r="NJO22" s="110"/>
      <c r="NJP22" s="110"/>
      <c r="NJQ22" s="110"/>
      <c r="NJR22" s="110"/>
      <c r="NJS22" s="110"/>
      <c r="NJT22" s="110"/>
      <c r="NJU22" s="110"/>
      <c r="NJV22" s="110"/>
      <c r="NJW22" s="110"/>
      <c r="NJX22" s="110"/>
      <c r="NJY22" s="110"/>
      <c r="NJZ22" s="110"/>
      <c r="NKA22" s="110"/>
      <c r="NKB22" s="110"/>
      <c r="NKC22" s="110"/>
      <c r="NKD22" s="110"/>
      <c r="NKE22" s="110"/>
      <c r="NKF22" s="110"/>
      <c r="NKG22" s="110"/>
      <c r="NKH22" s="110"/>
      <c r="NKI22" s="110"/>
      <c r="NKJ22" s="110"/>
      <c r="NKK22" s="110"/>
      <c r="NKL22" s="110"/>
      <c r="NKM22" s="110"/>
      <c r="NKN22" s="110"/>
      <c r="NKO22" s="110"/>
      <c r="NKP22" s="110"/>
      <c r="NKQ22" s="110"/>
      <c r="NKR22" s="110"/>
      <c r="NKS22" s="110"/>
      <c r="NKT22" s="110"/>
      <c r="NKU22" s="110"/>
      <c r="NKV22" s="110"/>
      <c r="NKW22" s="110"/>
      <c r="NKX22" s="110"/>
      <c r="NKY22" s="110"/>
      <c r="NKZ22" s="110"/>
      <c r="NLA22" s="110"/>
      <c r="NLB22" s="110"/>
      <c r="NLC22" s="110"/>
      <c r="NLD22" s="110"/>
      <c r="NLE22" s="110"/>
      <c r="NLF22" s="110"/>
      <c r="NLG22" s="110"/>
      <c r="NLH22" s="110"/>
      <c r="NLI22" s="110"/>
      <c r="NLJ22" s="110"/>
      <c r="NLK22" s="110"/>
      <c r="NLL22" s="110"/>
      <c r="NLM22" s="110"/>
      <c r="NLN22" s="110"/>
      <c r="NLO22" s="110"/>
      <c r="NLP22" s="110"/>
      <c r="NLQ22" s="110"/>
      <c r="NLR22" s="110"/>
      <c r="NLS22" s="110"/>
      <c r="NLT22" s="110"/>
      <c r="NLU22" s="110"/>
      <c r="NLV22" s="110"/>
      <c r="NLW22" s="110"/>
      <c r="NLX22" s="110"/>
      <c r="NLY22" s="110"/>
      <c r="NLZ22" s="110"/>
      <c r="NMA22" s="110"/>
      <c r="NMB22" s="110"/>
      <c r="NMC22" s="110"/>
      <c r="NMD22" s="110"/>
      <c r="NME22" s="110"/>
      <c r="NMF22" s="110"/>
      <c r="NMG22" s="110"/>
      <c r="NMH22" s="110"/>
      <c r="NMI22" s="110"/>
      <c r="NMJ22" s="110"/>
      <c r="NMK22" s="110"/>
      <c r="NML22" s="110"/>
      <c r="NMM22" s="110"/>
      <c r="NMN22" s="110"/>
      <c r="NMO22" s="110"/>
      <c r="NMP22" s="110"/>
      <c r="NMQ22" s="110"/>
      <c r="NMR22" s="110"/>
      <c r="NMS22" s="110"/>
      <c r="NMT22" s="110"/>
      <c r="NMU22" s="110"/>
      <c r="NMV22" s="110"/>
      <c r="NMW22" s="110"/>
      <c r="NMX22" s="110"/>
      <c r="NMY22" s="110"/>
      <c r="NMZ22" s="110"/>
      <c r="NNA22" s="110"/>
      <c r="NNB22" s="110"/>
      <c r="NNC22" s="110"/>
      <c r="NND22" s="110"/>
      <c r="NNE22" s="110"/>
      <c r="NNF22" s="110"/>
      <c r="NNG22" s="110"/>
      <c r="NNH22" s="110"/>
      <c r="NNI22" s="110"/>
      <c r="NNJ22" s="110"/>
      <c r="NNK22" s="110"/>
      <c r="NNL22" s="110"/>
      <c r="NNM22" s="110"/>
      <c r="NNN22" s="110"/>
      <c r="NNO22" s="110"/>
      <c r="NNP22" s="110"/>
      <c r="NNQ22" s="110"/>
      <c r="NNR22" s="110"/>
      <c r="NNS22" s="110"/>
      <c r="NNT22" s="110"/>
      <c r="NNU22" s="110"/>
      <c r="NNV22" s="110"/>
      <c r="NNW22" s="110"/>
      <c r="NNX22" s="110"/>
      <c r="NNY22" s="110"/>
      <c r="NNZ22" s="110"/>
      <c r="NOA22" s="110"/>
      <c r="NOB22" s="110"/>
      <c r="NOC22" s="110"/>
      <c r="NOD22" s="110"/>
      <c r="NOE22" s="110"/>
      <c r="NOF22" s="110"/>
      <c r="NOG22" s="110"/>
      <c r="NOH22" s="110"/>
      <c r="NOI22" s="110"/>
      <c r="NOJ22" s="110"/>
      <c r="NOK22" s="110"/>
      <c r="NOL22" s="110"/>
      <c r="NOM22" s="110"/>
      <c r="NON22" s="110"/>
      <c r="NOO22" s="110"/>
      <c r="NOP22" s="110"/>
      <c r="NOQ22" s="110"/>
      <c r="NOR22" s="110"/>
      <c r="NOS22" s="110"/>
      <c r="NOT22" s="110"/>
      <c r="NOU22" s="110"/>
      <c r="NOV22" s="110"/>
      <c r="NOW22" s="110"/>
      <c r="NOX22" s="110"/>
      <c r="NOY22" s="110"/>
      <c r="NOZ22" s="110"/>
      <c r="NPA22" s="110"/>
      <c r="NPB22" s="110"/>
      <c r="NPC22" s="110"/>
      <c r="NPD22" s="110"/>
      <c r="NPE22" s="110"/>
      <c r="NPF22" s="110"/>
      <c r="NPG22" s="110"/>
      <c r="NPH22" s="110"/>
      <c r="NPI22" s="110"/>
      <c r="NPJ22" s="110"/>
      <c r="NPK22" s="110"/>
      <c r="NPL22" s="110"/>
      <c r="NPM22" s="110"/>
      <c r="NPN22" s="110"/>
      <c r="NPO22" s="110"/>
      <c r="NPP22" s="110"/>
      <c r="NPQ22" s="110"/>
      <c r="NPR22" s="110"/>
      <c r="NPS22" s="110"/>
      <c r="NPT22" s="110"/>
      <c r="NPU22" s="110"/>
      <c r="NPV22" s="110"/>
      <c r="NPW22" s="110"/>
      <c r="NPX22" s="110"/>
      <c r="NPY22" s="110"/>
      <c r="NPZ22" s="110"/>
      <c r="NQA22" s="110"/>
      <c r="NQB22" s="110"/>
      <c r="NQC22" s="110"/>
      <c r="NQD22" s="110"/>
      <c r="NQE22" s="110"/>
      <c r="NQF22" s="110"/>
      <c r="NQG22" s="110"/>
      <c r="NQH22" s="110"/>
      <c r="NQI22" s="110"/>
      <c r="NQJ22" s="110"/>
      <c r="NQK22" s="110"/>
      <c r="NQL22" s="110"/>
      <c r="NQM22" s="110"/>
      <c r="NQN22" s="110"/>
      <c r="NQO22" s="110"/>
      <c r="NQP22" s="110"/>
      <c r="NQQ22" s="110"/>
      <c r="NQR22" s="110"/>
      <c r="NQS22" s="110"/>
      <c r="NQT22" s="110"/>
      <c r="NQU22" s="110"/>
      <c r="NQV22" s="110"/>
      <c r="NQW22" s="110"/>
      <c r="NQX22" s="110"/>
      <c r="NQY22" s="110"/>
      <c r="NQZ22" s="110"/>
      <c r="NRA22" s="110"/>
      <c r="NRB22" s="110"/>
      <c r="NRC22" s="110"/>
      <c r="NRD22" s="110"/>
      <c r="NRE22" s="110"/>
      <c r="NRF22" s="110"/>
      <c r="NRG22" s="110"/>
      <c r="NRH22" s="110"/>
      <c r="NRI22" s="110"/>
      <c r="NRJ22" s="110"/>
      <c r="NRK22" s="110"/>
      <c r="NRL22" s="110"/>
      <c r="NRM22" s="110"/>
      <c r="NRN22" s="110"/>
      <c r="NRO22" s="110"/>
      <c r="NRP22" s="110"/>
      <c r="NRQ22" s="110"/>
      <c r="NRR22" s="110"/>
      <c r="NRS22" s="110"/>
      <c r="NRT22" s="110"/>
      <c r="NRU22" s="110"/>
      <c r="NRV22" s="110"/>
      <c r="NRW22" s="110"/>
      <c r="NRX22" s="110"/>
      <c r="NRY22" s="110"/>
      <c r="NRZ22" s="110"/>
      <c r="NSA22" s="110"/>
      <c r="NSB22" s="110"/>
      <c r="NSC22" s="110"/>
      <c r="NSD22" s="110"/>
      <c r="NSE22" s="110"/>
      <c r="NSF22" s="110"/>
      <c r="NSG22" s="110"/>
      <c r="NSH22" s="110"/>
      <c r="NSI22" s="110"/>
      <c r="NSJ22" s="110"/>
      <c r="NSK22" s="110"/>
      <c r="NSL22" s="110"/>
      <c r="NSM22" s="110"/>
      <c r="NSN22" s="110"/>
      <c r="NSO22" s="110"/>
      <c r="NSP22" s="110"/>
      <c r="NSQ22" s="110"/>
      <c r="NSR22" s="110"/>
      <c r="NSS22" s="110"/>
      <c r="NST22" s="110"/>
      <c r="NSU22" s="110"/>
      <c r="NSV22" s="110"/>
      <c r="NSW22" s="110"/>
      <c r="NSX22" s="110"/>
      <c r="NSY22" s="110"/>
      <c r="NSZ22" s="110"/>
      <c r="NTA22" s="110"/>
      <c r="NTB22" s="110"/>
      <c r="NTC22" s="110"/>
      <c r="NTD22" s="110"/>
      <c r="NTE22" s="110"/>
      <c r="NTF22" s="110"/>
      <c r="NTG22" s="110"/>
      <c r="NTH22" s="110"/>
      <c r="NTI22" s="110"/>
      <c r="NTJ22" s="110"/>
      <c r="NTK22" s="110"/>
      <c r="NTL22" s="110"/>
      <c r="NTM22" s="110"/>
      <c r="NTN22" s="110"/>
      <c r="NTO22" s="110"/>
      <c r="NTP22" s="110"/>
      <c r="NTQ22" s="110"/>
      <c r="NTR22" s="110"/>
      <c r="NTS22" s="110"/>
      <c r="NTT22" s="110"/>
      <c r="NTU22" s="110"/>
      <c r="NTV22" s="110"/>
      <c r="NTW22" s="110"/>
      <c r="NTX22" s="110"/>
      <c r="NTY22" s="110"/>
      <c r="NTZ22" s="110"/>
      <c r="NUA22" s="110"/>
      <c r="NUB22" s="110"/>
      <c r="NUC22" s="110"/>
      <c r="NUD22" s="110"/>
      <c r="NUE22" s="110"/>
      <c r="NUF22" s="110"/>
      <c r="NUG22" s="110"/>
      <c r="NUH22" s="110"/>
      <c r="NUI22" s="110"/>
      <c r="NUJ22" s="110"/>
      <c r="NUK22" s="110"/>
      <c r="NUL22" s="110"/>
      <c r="NUM22" s="110"/>
      <c r="NUN22" s="110"/>
      <c r="NUO22" s="110"/>
      <c r="NUP22" s="110"/>
      <c r="NUQ22" s="110"/>
      <c r="NUR22" s="110"/>
      <c r="NUS22" s="110"/>
      <c r="NUT22" s="110"/>
      <c r="NUU22" s="110"/>
      <c r="NUV22" s="110"/>
      <c r="NUW22" s="110"/>
      <c r="NUX22" s="110"/>
      <c r="NUY22" s="110"/>
      <c r="NUZ22" s="110"/>
      <c r="NVA22" s="110"/>
      <c r="NVB22" s="110"/>
      <c r="NVC22" s="110"/>
      <c r="NVD22" s="110"/>
      <c r="NVE22" s="110"/>
      <c r="NVF22" s="110"/>
      <c r="NVG22" s="110"/>
      <c r="NVH22" s="110"/>
      <c r="NVI22" s="110"/>
      <c r="NVJ22" s="110"/>
      <c r="NVK22" s="110"/>
      <c r="NVL22" s="110"/>
      <c r="NVM22" s="110"/>
      <c r="NVN22" s="110"/>
      <c r="NVO22" s="110"/>
      <c r="NVP22" s="110"/>
      <c r="NVQ22" s="110"/>
      <c r="NVR22" s="110"/>
      <c r="NVS22" s="110"/>
      <c r="NVT22" s="110"/>
      <c r="NVU22" s="110"/>
      <c r="NVV22" s="110"/>
      <c r="NVW22" s="110"/>
      <c r="NVX22" s="110"/>
      <c r="NVY22" s="110"/>
      <c r="NVZ22" s="110"/>
      <c r="NWA22" s="110"/>
      <c r="NWB22" s="110"/>
      <c r="NWC22" s="110"/>
      <c r="NWD22" s="110"/>
      <c r="NWE22" s="110"/>
      <c r="NWF22" s="110"/>
      <c r="NWG22" s="110"/>
      <c r="NWH22" s="110"/>
      <c r="NWI22" s="110"/>
      <c r="NWJ22" s="110"/>
      <c r="NWK22" s="110"/>
      <c r="NWL22" s="110"/>
      <c r="NWM22" s="110"/>
      <c r="NWN22" s="110"/>
      <c r="NWO22" s="110"/>
      <c r="NWP22" s="110"/>
      <c r="NWQ22" s="110"/>
      <c r="NWR22" s="110"/>
      <c r="NWS22" s="110"/>
      <c r="NWT22" s="110"/>
      <c r="NWU22" s="110"/>
      <c r="NWV22" s="110"/>
      <c r="NWW22" s="110"/>
      <c r="NWX22" s="110"/>
      <c r="NWY22" s="110"/>
      <c r="NWZ22" s="110"/>
      <c r="NXA22" s="110"/>
      <c r="NXB22" s="110"/>
      <c r="NXC22" s="110"/>
      <c r="NXD22" s="110"/>
      <c r="NXE22" s="110"/>
      <c r="NXF22" s="110"/>
      <c r="NXG22" s="110"/>
      <c r="NXH22" s="110"/>
      <c r="NXI22" s="110"/>
      <c r="NXJ22" s="110"/>
      <c r="NXK22" s="110"/>
      <c r="NXL22" s="110"/>
      <c r="NXM22" s="110"/>
      <c r="NXN22" s="110"/>
      <c r="NXO22" s="110"/>
      <c r="NXP22" s="110"/>
      <c r="NXQ22" s="110"/>
      <c r="NXR22" s="110"/>
      <c r="NXS22" s="110"/>
      <c r="NXT22" s="110"/>
      <c r="NXU22" s="110"/>
      <c r="NXV22" s="110"/>
      <c r="NXW22" s="110"/>
      <c r="NXX22" s="110"/>
      <c r="NXY22" s="110"/>
      <c r="NXZ22" s="110"/>
      <c r="NYA22" s="110"/>
      <c r="NYB22" s="110"/>
      <c r="NYC22" s="110"/>
      <c r="NYD22" s="110"/>
      <c r="NYE22" s="110"/>
      <c r="NYF22" s="110"/>
      <c r="NYG22" s="110"/>
      <c r="NYH22" s="110"/>
      <c r="NYI22" s="110"/>
      <c r="NYJ22" s="110"/>
      <c r="NYK22" s="110"/>
      <c r="NYL22" s="110"/>
      <c r="NYM22" s="110"/>
      <c r="NYN22" s="110"/>
      <c r="NYO22" s="110"/>
      <c r="NYP22" s="110"/>
      <c r="NYQ22" s="110"/>
      <c r="NYR22" s="110"/>
      <c r="NYS22" s="110"/>
      <c r="NYT22" s="110"/>
      <c r="NYU22" s="110"/>
      <c r="NYV22" s="110"/>
      <c r="NYW22" s="110"/>
      <c r="NYX22" s="110"/>
      <c r="NYY22" s="110"/>
      <c r="NYZ22" s="110"/>
      <c r="NZA22" s="110"/>
      <c r="NZB22" s="110"/>
      <c r="NZC22" s="110"/>
      <c r="NZD22" s="110"/>
      <c r="NZE22" s="110"/>
      <c r="NZF22" s="110"/>
      <c r="NZG22" s="110"/>
      <c r="NZH22" s="110"/>
      <c r="NZI22" s="110"/>
      <c r="NZJ22" s="110"/>
      <c r="NZK22" s="110"/>
      <c r="NZL22" s="110"/>
      <c r="NZM22" s="110"/>
      <c r="NZN22" s="110"/>
      <c r="NZO22" s="110"/>
      <c r="NZP22" s="110"/>
      <c r="NZQ22" s="110"/>
      <c r="NZR22" s="110"/>
      <c r="NZS22" s="110"/>
      <c r="NZT22" s="110"/>
      <c r="NZU22" s="110"/>
      <c r="NZV22" s="110"/>
      <c r="NZW22" s="110"/>
      <c r="NZX22" s="110"/>
      <c r="NZY22" s="110"/>
      <c r="NZZ22" s="110"/>
      <c r="OAA22" s="110"/>
      <c r="OAB22" s="110"/>
      <c r="OAC22" s="110"/>
      <c r="OAD22" s="110"/>
      <c r="OAE22" s="110"/>
      <c r="OAF22" s="110"/>
      <c r="OAG22" s="110"/>
      <c r="OAH22" s="110"/>
      <c r="OAI22" s="110"/>
      <c r="OAJ22" s="110"/>
      <c r="OAK22" s="110"/>
      <c r="OAL22" s="110"/>
      <c r="OAM22" s="110"/>
      <c r="OAN22" s="110"/>
      <c r="OAO22" s="110"/>
      <c r="OAP22" s="110"/>
      <c r="OAQ22" s="110"/>
      <c r="OAR22" s="110"/>
      <c r="OAS22" s="110"/>
      <c r="OAT22" s="110"/>
      <c r="OAU22" s="110"/>
      <c r="OAV22" s="110"/>
      <c r="OAW22" s="110"/>
      <c r="OAX22" s="110"/>
      <c r="OAY22" s="110"/>
      <c r="OAZ22" s="110"/>
      <c r="OBA22" s="110"/>
      <c r="OBB22" s="110"/>
      <c r="OBC22" s="110"/>
      <c r="OBD22" s="110"/>
      <c r="OBE22" s="110"/>
      <c r="OBF22" s="110"/>
      <c r="OBG22" s="110"/>
      <c r="OBH22" s="110"/>
      <c r="OBI22" s="110"/>
      <c r="OBJ22" s="110"/>
      <c r="OBK22" s="110"/>
      <c r="OBL22" s="110"/>
      <c r="OBM22" s="110"/>
      <c r="OBN22" s="110"/>
      <c r="OBO22" s="110"/>
      <c r="OBP22" s="110"/>
      <c r="OBQ22" s="110"/>
      <c r="OBR22" s="110"/>
      <c r="OBS22" s="110"/>
      <c r="OBT22" s="110"/>
      <c r="OBU22" s="110"/>
      <c r="OBV22" s="110"/>
      <c r="OBW22" s="110"/>
      <c r="OBX22" s="110"/>
      <c r="OBY22" s="110"/>
      <c r="OBZ22" s="110"/>
      <c r="OCA22" s="110"/>
      <c r="OCB22" s="110"/>
      <c r="OCC22" s="110"/>
      <c r="OCD22" s="110"/>
      <c r="OCE22" s="110"/>
      <c r="OCF22" s="110"/>
      <c r="OCG22" s="110"/>
      <c r="OCH22" s="110"/>
      <c r="OCI22" s="110"/>
      <c r="OCJ22" s="110"/>
      <c r="OCK22" s="110"/>
      <c r="OCL22" s="110"/>
      <c r="OCM22" s="110"/>
      <c r="OCN22" s="110"/>
      <c r="OCO22" s="110"/>
      <c r="OCP22" s="110"/>
      <c r="OCQ22" s="110"/>
      <c r="OCR22" s="110"/>
      <c r="OCS22" s="110"/>
      <c r="OCT22" s="110"/>
      <c r="OCU22" s="110"/>
      <c r="OCV22" s="110"/>
      <c r="OCW22" s="110"/>
      <c r="OCX22" s="110"/>
      <c r="OCY22" s="110"/>
      <c r="OCZ22" s="110"/>
      <c r="ODA22" s="110"/>
      <c r="ODB22" s="110"/>
      <c r="ODC22" s="110"/>
      <c r="ODD22" s="110"/>
      <c r="ODE22" s="110"/>
      <c r="ODF22" s="110"/>
      <c r="ODG22" s="110"/>
      <c r="ODH22" s="110"/>
      <c r="ODI22" s="110"/>
      <c r="ODJ22" s="110"/>
      <c r="ODK22" s="110"/>
      <c r="ODL22" s="110"/>
      <c r="ODM22" s="110"/>
      <c r="ODN22" s="110"/>
      <c r="ODO22" s="110"/>
      <c r="ODP22" s="110"/>
      <c r="ODQ22" s="110"/>
      <c r="ODR22" s="110"/>
      <c r="ODS22" s="110"/>
      <c r="ODT22" s="110"/>
      <c r="ODU22" s="110"/>
      <c r="ODV22" s="110"/>
      <c r="ODW22" s="110"/>
      <c r="ODX22" s="110"/>
      <c r="ODY22" s="110"/>
      <c r="ODZ22" s="110"/>
      <c r="OEA22" s="110"/>
      <c r="OEB22" s="110"/>
      <c r="OEC22" s="110"/>
      <c r="OED22" s="110"/>
      <c r="OEE22" s="110"/>
      <c r="OEF22" s="110"/>
      <c r="OEG22" s="110"/>
      <c r="OEH22" s="110"/>
      <c r="OEI22" s="110"/>
      <c r="OEJ22" s="110"/>
      <c r="OEK22" s="110"/>
      <c r="OEL22" s="110"/>
      <c r="OEM22" s="110"/>
      <c r="OEN22" s="110"/>
      <c r="OEO22" s="110"/>
      <c r="OEP22" s="110"/>
      <c r="OEQ22" s="110"/>
      <c r="OER22" s="110"/>
      <c r="OES22" s="110"/>
      <c r="OET22" s="110"/>
      <c r="OEU22" s="110"/>
      <c r="OEV22" s="110"/>
      <c r="OEW22" s="110"/>
      <c r="OEX22" s="110"/>
      <c r="OEY22" s="110"/>
      <c r="OEZ22" s="110"/>
      <c r="OFA22" s="110"/>
      <c r="OFB22" s="110"/>
      <c r="OFC22" s="110"/>
      <c r="OFD22" s="110"/>
      <c r="OFE22" s="110"/>
      <c r="OFF22" s="110"/>
      <c r="OFG22" s="110"/>
      <c r="OFH22" s="110"/>
      <c r="OFI22" s="110"/>
      <c r="OFJ22" s="110"/>
      <c r="OFK22" s="110"/>
      <c r="OFL22" s="110"/>
      <c r="OFM22" s="110"/>
      <c r="OFN22" s="110"/>
      <c r="OFO22" s="110"/>
      <c r="OFP22" s="110"/>
      <c r="OFQ22" s="110"/>
      <c r="OFR22" s="110"/>
      <c r="OFS22" s="110"/>
      <c r="OFT22" s="110"/>
      <c r="OFU22" s="110"/>
      <c r="OFV22" s="110"/>
      <c r="OFW22" s="110"/>
      <c r="OFX22" s="110"/>
      <c r="OFY22" s="110"/>
      <c r="OFZ22" s="110"/>
      <c r="OGA22" s="110"/>
      <c r="OGB22" s="110"/>
      <c r="OGC22" s="110"/>
      <c r="OGD22" s="110"/>
      <c r="OGE22" s="110"/>
      <c r="OGF22" s="110"/>
      <c r="OGG22" s="110"/>
      <c r="OGH22" s="110"/>
      <c r="OGI22" s="110"/>
      <c r="OGJ22" s="110"/>
      <c r="OGK22" s="110"/>
      <c r="OGL22" s="110"/>
      <c r="OGM22" s="110"/>
      <c r="OGN22" s="110"/>
      <c r="OGO22" s="110"/>
      <c r="OGP22" s="110"/>
      <c r="OGQ22" s="110"/>
      <c r="OGR22" s="110"/>
      <c r="OGS22" s="110"/>
      <c r="OGT22" s="110"/>
      <c r="OGU22" s="110"/>
      <c r="OGV22" s="110"/>
      <c r="OGW22" s="110"/>
      <c r="OGX22" s="110"/>
      <c r="OGY22" s="110"/>
      <c r="OGZ22" s="110"/>
      <c r="OHA22" s="110"/>
      <c r="OHB22" s="110"/>
      <c r="OHC22" s="110"/>
      <c r="OHD22" s="110"/>
      <c r="OHE22" s="110"/>
      <c r="OHF22" s="110"/>
      <c r="OHG22" s="110"/>
      <c r="OHH22" s="110"/>
      <c r="OHI22" s="110"/>
      <c r="OHJ22" s="110"/>
      <c r="OHK22" s="110"/>
      <c r="OHL22" s="110"/>
      <c r="OHM22" s="110"/>
      <c r="OHN22" s="110"/>
      <c r="OHO22" s="110"/>
      <c r="OHP22" s="110"/>
      <c r="OHQ22" s="110"/>
      <c r="OHR22" s="110"/>
      <c r="OHS22" s="110"/>
      <c r="OHT22" s="110"/>
      <c r="OHU22" s="110"/>
      <c r="OHV22" s="110"/>
      <c r="OHW22" s="110"/>
      <c r="OHX22" s="110"/>
      <c r="OHY22" s="110"/>
      <c r="OHZ22" s="110"/>
      <c r="OIA22" s="110"/>
      <c r="OIB22" s="110"/>
      <c r="OIC22" s="110"/>
      <c r="OID22" s="110"/>
      <c r="OIE22" s="110"/>
      <c r="OIF22" s="110"/>
      <c r="OIG22" s="110"/>
      <c r="OIH22" s="110"/>
      <c r="OII22" s="110"/>
      <c r="OIJ22" s="110"/>
      <c r="OIK22" s="110"/>
      <c r="OIL22" s="110"/>
      <c r="OIM22" s="110"/>
      <c r="OIN22" s="110"/>
      <c r="OIO22" s="110"/>
      <c r="OIP22" s="110"/>
      <c r="OIQ22" s="110"/>
      <c r="OIR22" s="110"/>
      <c r="OIS22" s="110"/>
      <c r="OIT22" s="110"/>
      <c r="OIU22" s="110"/>
      <c r="OIV22" s="110"/>
      <c r="OIW22" s="110"/>
      <c r="OIX22" s="110"/>
      <c r="OIY22" s="110"/>
      <c r="OIZ22" s="110"/>
      <c r="OJA22" s="110"/>
      <c r="OJB22" s="110"/>
      <c r="OJC22" s="110"/>
      <c r="OJD22" s="110"/>
      <c r="OJE22" s="110"/>
      <c r="OJF22" s="110"/>
      <c r="OJG22" s="110"/>
      <c r="OJH22" s="110"/>
      <c r="OJI22" s="110"/>
      <c r="OJJ22" s="110"/>
      <c r="OJK22" s="110"/>
      <c r="OJL22" s="110"/>
      <c r="OJM22" s="110"/>
      <c r="OJN22" s="110"/>
      <c r="OJO22" s="110"/>
      <c r="OJP22" s="110"/>
      <c r="OJQ22" s="110"/>
      <c r="OJR22" s="110"/>
      <c r="OJS22" s="110"/>
      <c r="OJT22" s="110"/>
      <c r="OJU22" s="110"/>
      <c r="OJV22" s="110"/>
      <c r="OJW22" s="110"/>
      <c r="OJX22" s="110"/>
      <c r="OJY22" s="110"/>
      <c r="OJZ22" s="110"/>
      <c r="OKA22" s="110"/>
      <c r="OKB22" s="110"/>
      <c r="OKC22" s="110"/>
      <c r="OKD22" s="110"/>
      <c r="OKE22" s="110"/>
      <c r="OKF22" s="110"/>
      <c r="OKG22" s="110"/>
      <c r="OKH22" s="110"/>
      <c r="OKI22" s="110"/>
      <c r="OKJ22" s="110"/>
      <c r="OKK22" s="110"/>
      <c r="OKL22" s="110"/>
      <c r="OKM22" s="110"/>
      <c r="OKN22" s="110"/>
      <c r="OKO22" s="110"/>
      <c r="OKP22" s="110"/>
      <c r="OKQ22" s="110"/>
      <c r="OKR22" s="110"/>
      <c r="OKS22" s="110"/>
      <c r="OKT22" s="110"/>
      <c r="OKU22" s="110"/>
      <c r="OKV22" s="110"/>
      <c r="OKW22" s="110"/>
      <c r="OKX22" s="110"/>
      <c r="OKY22" s="110"/>
      <c r="OKZ22" s="110"/>
      <c r="OLA22" s="110"/>
      <c r="OLB22" s="110"/>
      <c r="OLC22" s="110"/>
      <c r="OLD22" s="110"/>
      <c r="OLE22" s="110"/>
      <c r="OLF22" s="110"/>
      <c r="OLG22" s="110"/>
      <c r="OLH22" s="110"/>
      <c r="OLI22" s="110"/>
      <c r="OLJ22" s="110"/>
      <c r="OLK22" s="110"/>
      <c r="OLL22" s="110"/>
      <c r="OLM22" s="110"/>
      <c r="OLN22" s="110"/>
      <c r="OLO22" s="110"/>
      <c r="OLP22" s="110"/>
      <c r="OLQ22" s="110"/>
      <c r="OLR22" s="110"/>
      <c r="OLS22" s="110"/>
      <c r="OLT22" s="110"/>
      <c r="OLU22" s="110"/>
      <c r="OLV22" s="110"/>
      <c r="OLW22" s="110"/>
      <c r="OLX22" s="110"/>
      <c r="OLY22" s="110"/>
      <c r="OLZ22" s="110"/>
      <c r="OMA22" s="110"/>
      <c r="OMB22" s="110"/>
      <c r="OMC22" s="110"/>
      <c r="OMD22" s="110"/>
      <c r="OME22" s="110"/>
      <c r="OMF22" s="110"/>
      <c r="OMG22" s="110"/>
      <c r="OMH22" s="110"/>
      <c r="OMI22" s="110"/>
      <c r="OMJ22" s="110"/>
      <c r="OMK22" s="110"/>
      <c r="OML22" s="110"/>
      <c r="OMM22" s="110"/>
      <c r="OMN22" s="110"/>
      <c r="OMO22" s="110"/>
      <c r="OMP22" s="110"/>
      <c r="OMQ22" s="110"/>
      <c r="OMR22" s="110"/>
      <c r="OMS22" s="110"/>
      <c r="OMT22" s="110"/>
      <c r="OMU22" s="110"/>
      <c r="OMV22" s="110"/>
      <c r="OMW22" s="110"/>
      <c r="OMX22" s="110"/>
      <c r="OMY22" s="110"/>
      <c r="OMZ22" s="110"/>
      <c r="ONA22" s="110"/>
      <c r="ONB22" s="110"/>
      <c r="ONC22" s="110"/>
      <c r="OND22" s="110"/>
      <c r="ONE22" s="110"/>
      <c r="ONF22" s="110"/>
      <c r="ONG22" s="110"/>
      <c r="ONH22" s="110"/>
      <c r="ONI22" s="110"/>
      <c r="ONJ22" s="110"/>
      <c r="ONK22" s="110"/>
      <c r="ONL22" s="110"/>
      <c r="ONM22" s="110"/>
      <c r="ONN22" s="110"/>
      <c r="ONO22" s="110"/>
      <c r="ONP22" s="110"/>
      <c r="ONQ22" s="110"/>
      <c r="ONR22" s="110"/>
      <c r="ONS22" s="110"/>
      <c r="ONT22" s="110"/>
      <c r="ONU22" s="110"/>
      <c r="ONV22" s="110"/>
      <c r="ONW22" s="110"/>
      <c r="ONX22" s="110"/>
      <c r="ONY22" s="110"/>
      <c r="ONZ22" s="110"/>
      <c r="OOA22" s="110"/>
      <c r="OOB22" s="110"/>
      <c r="OOC22" s="110"/>
      <c r="OOD22" s="110"/>
      <c r="OOE22" s="110"/>
      <c r="OOF22" s="110"/>
      <c r="OOG22" s="110"/>
      <c r="OOH22" s="110"/>
      <c r="OOI22" s="110"/>
      <c r="OOJ22" s="110"/>
      <c r="OOK22" s="110"/>
      <c r="OOL22" s="110"/>
      <c r="OOM22" s="110"/>
      <c r="OON22" s="110"/>
      <c r="OOO22" s="110"/>
      <c r="OOP22" s="110"/>
      <c r="OOQ22" s="110"/>
      <c r="OOR22" s="110"/>
      <c r="OOS22" s="110"/>
      <c r="OOT22" s="110"/>
      <c r="OOU22" s="110"/>
      <c r="OOV22" s="110"/>
      <c r="OOW22" s="110"/>
      <c r="OOX22" s="110"/>
      <c r="OOY22" s="110"/>
      <c r="OOZ22" s="110"/>
      <c r="OPA22" s="110"/>
      <c r="OPB22" s="110"/>
      <c r="OPC22" s="110"/>
      <c r="OPD22" s="110"/>
      <c r="OPE22" s="110"/>
      <c r="OPF22" s="110"/>
      <c r="OPG22" s="110"/>
      <c r="OPH22" s="110"/>
      <c r="OPI22" s="110"/>
      <c r="OPJ22" s="110"/>
      <c r="OPK22" s="110"/>
      <c r="OPL22" s="110"/>
      <c r="OPM22" s="110"/>
      <c r="OPN22" s="110"/>
      <c r="OPO22" s="110"/>
      <c r="OPP22" s="110"/>
      <c r="OPQ22" s="110"/>
      <c r="OPR22" s="110"/>
      <c r="OPS22" s="110"/>
      <c r="OPT22" s="110"/>
      <c r="OPU22" s="110"/>
      <c r="OPV22" s="110"/>
      <c r="OPW22" s="110"/>
      <c r="OPX22" s="110"/>
      <c r="OPY22" s="110"/>
      <c r="OPZ22" s="110"/>
      <c r="OQA22" s="110"/>
      <c r="OQB22" s="110"/>
      <c r="OQC22" s="110"/>
      <c r="OQD22" s="110"/>
      <c r="OQE22" s="110"/>
      <c r="OQF22" s="110"/>
      <c r="OQG22" s="110"/>
      <c r="OQH22" s="110"/>
      <c r="OQI22" s="110"/>
      <c r="OQJ22" s="110"/>
      <c r="OQK22" s="110"/>
      <c r="OQL22" s="110"/>
      <c r="OQM22" s="110"/>
      <c r="OQN22" s="110"/>
      <c r="OQO22" s="110"/>
      <c r="OQP22" s="110"/>
      <c r="OQQ22" s="110"/>
      <c r="OQR22" s="110"/>
      <c r="OQS22" s="110"/>
      <c r="OQT22" s="110"/>
      <c r="OQU22" s="110"/>
      <c r="OQV22" s="110"/>
      <c r="OQW22" s="110"/>
      <c r="OQX22" s="110"/>
      <c r="OQY22" s="110"/>
      <c r="OQZ22" s="110"/>
      <c r="ORA22" s="110"/>
      <c r="ORB22" s="110"/>
      <c r="ORC22" s="110"/>
      <c r="ORD22" s="110"/>
      <c r="ORE22" s="110"/>
      <c r="ORF22" s="110"/>
      <c r="ORG22" s="110"/>
      <c r="ORH22" s="110"/>
      <c r="ORI22" s="110"/>
      <c r="ORJ22" s="110"/>
      <c r="ORK22" s="110"/>
      <c r="ORL22" s="110"/>
      <c r="ORM22" s="110"/>
      <c r="ORN22" s="110"/>
      <c r="ORO22" s="110"/>
      <c r="ORP22" s="110"/>
      <c r="ORQ22" s="110"/>
      <c r="ORR22" s="110"/>
      <c r="ORS22" s="110"/>
      <c r="ORT22" s="110"/>
      <c r="ORU22" s="110"/>
      <c r="ORV22" s="110"/>
      <c r="ORW22" s="110"/>
      <c r="ORX22" s="110"/>
      <c r="ORY22" s="110"/>
      <c r="ORZ22" s="110"/>
      <c r="OSA22" s="110"/>
      <c r="OSB22" s="110"/>
      <c r="OSC22" s="110"/>
      <c r="OSD22" s="110"/>
      <c r="OSE22" s="110"/>
      <c r="OSF22" s="110"/>
      <c r="OSG22" s="110"/>
      <c r="OSH22" s="110"/>
      <c r="OSI22" s="110"/>
      <c r="OSJ22" s="110"/>
      <c r="OSK22" s="110"/>
      <c r="OSL22" s="110"/>
      <c r="OSM22" s="110"/>
      <c r="OSN22" s="110"/>
      <c r="OSO22" s="110"/>
      <c r="OSP22" s="110"/>
      <c r="OSQ22" s="110"/>
      <c r="OSR22" s="110"/>
      <c r="OSS22" s="110"/>
      <c r="OST22" s="110"/>
      <c r="OSU22" s="110"/>
      <c r="OSV22" s="110"/>
      <c r="OSW22" s="110"/>
      <c r="OSX22" s="110"/>
      <c r="OSY22" s="110"/>
      <c r="OSZ22" s="110"/>
      <c r="OTA22" s="110"/>
      <c r="OTB22" s="110"/>
      <c r="OTC22" s="110"/>
      <c r="OTD22" s="110"/>
      <c r="OTE22" s="110"/>
      <c r="OTF22" s="110"/>
      <c r="OTG22" s="110"/>
      <c r="OTH22" s="110"/>
      <c r="OTI22" s="110"/>
      <c r="OTJ22" s="110"/>
      <c r="OTK22" s="110"/>
      <c r="OTL22" s="110"/>
      <c r="OTM22" s="110"/>
      <c r="OTN22" s="110"/>
      <c r="OTO22" s="110"/>
      <c r="OTP22" s="110"/>
      <c r="OTQ22" s="110"/>
      <c r="OTR22" s="110"/>
      <c r="OTS22" s="110"/>
      <c r="OTT22" s="110"/>
      <c r="OTU22" s="110"/>
      <c r="OTV22" s="110"/>
      <c r="OTW22" s="110"/>
      <c r="OTX22" s="110"/>
      <c r="OTY22" s="110"/>
      <c r="OTZ22" s="110"/>
      <c r="OUA22" s="110"/>
      <c r="OUB22" s="110"/>
      <c r="OUC22" s="110"/>
      <c r="OUD22" s="110"/>
      <c r="OUE22" s="110"/>
      <c r="OUF22" s="110"/>
      <c r="OUG22" s="110"/>
      <c r="OUH22" s="110"/>
      <c r="OUI22" s="110"/>
      <c r="OUJ22" s="110"/>
      <c r="OUK22" s="110"/>
      <c r="OUL22" s="110"/>
      <c r="OUM22" s="110"/>
      <c r="OUN22" s="110"/>
      <c r="OUO22" s="110"/>
      <c r="OUP22" s="110"/>
      <c r="OUQ22" s="110"/>
      <c r="OUR22" s="110"/>
      <c r="OUS22" s="110"/>
      <c r="OUT22" s="110"/>
      <c r="OUU22" s="110"/>
      <c r="OUV22" s="110"/>
      <c r="OUW22" s="110"/>
      <c r="OUX22" s="110"/>
      <c r="OUY22" s="110"/>
      <c r="OUZ22" s="110"/>
      <c r="OVA22" s="110"/>
      <c r="OVB22" s="110"/>
      <c r="OVC22" s="110"/>
      <c r="OVD22" s="110"/>
      <c r="OVE22" s="110"/>
      <c r="OVF22" s="110"/>
      <c r="OVG22" s="110"/>
      <c r="OVH22" s="110"/>
      <c r="OVI22" s="110"/>
      <c r="OVJ22" s="110"/>
      <c r="OVK22" s="110"/>
      <c r="OVL22" s="110"/>
      <c r="OVM22" s="110"/>
      <c r="OVN22" s="110"/>
      <c r="OVO22" s="110"/>
      <c r="OVP22" s="110"/>
      <c r="OVQ22" s="110"/>
      <c r="OVR22" s="110"/>
      <c r="OVS22" s="110"/>
      <c r="OVT22" s="110"/>
      <c r="OVU22" s="110"/>
      <c r="OVV22" s="110"/>
      <c r="OVW22" s="110"/>
      <c r="OVX22" s="110"/>
      <c r="OVY22" s="110"/>
      <c r="OVZ22" s="110"/>
      <c r="OWA22" s="110"/>
      <c r="OWB22" s="110"/>
      <c r="OWC22" s="110"/>
      <c r="OWD22" s="110"/>
      <c r="OWE22" s="110"/>
      <c r="OWF22" s="110"/>
      <c r="OWG22" s="110"/>
      <c r="OWH22" s="110"/>
      <c r="OWI22" s="110"/>
      <c r="OWJ22" s="110"/>
      <c r="OWK22" s="110"/>
      <c r="OWL22" s="110"/>
      <c r="OWM22" s="110"/>
      <c r="OWN22" s="110"/>
      <c r="OWO22" s="110"/>
      <c r="OWP22" s="110"/>
      <c r="OWQ22" s="110"/>
      <c r="OWR22" s="110"/>
      <c r="OWS22" s="110"/>
      <c r="OWT22" s="110"/>
      <c r="OWU22" s="110"/>
      <c r="OWV22" s="110"/>
      <c r="OWW22" s="110"/>
      <c r="OWX22" s="110"/>
      <c r="OWY22" s="110"/>
      <c r="OWZ22" s="110"/>
      <c r="OXA22" s="110"/>
      <c r="OXB22" s="110"/>
      <c r="OXC22" s="110"/>
      <c r="OXD22" s="110"/>
      <c r="OXE22" s="110"/>
      <c r="OXF22" s="110"/>
      <c r="OXG22" s="110"/>
      <c r="OXH22" s="110"/>
      <c r="OXI22" s="110"/>
      <c r="OXJ22" s="110"/>
      <c r="OXK22" s="110"/>
      <c r="OXL22" s="110"/>
      <c r="OXM22" s="110"/>
      <c r="OXN22" s="110"/>
      <c r="OXO22" s="110"/>
      <c r="OXP22" s="110"/>
      <c r="OXQ22" s="110"/>
      <c r="OXR22" s="110"/>
      <c r="OXS22" s="110"/>
      <c r="OXT22" s="110"/>
      <c r="OXU22" s="110"/>
      <c r="OXV22" s="110"/>
      <c r="OXW22" s="110"/>
      <c r="OXX22" s="110"/>
      <c r="OXY22" s="110"/>
      <c r="OXZ22" s="110"/>
      <c r="OYA22" s="110"/>
      <c r="OYB22" s="110"/>
      <c r="OYC22" s="110"/>
      <c r="OYD22" s="110"/>
      <c r="OYE22" s="110"/>
      <c r="OYF22" s="110"/>
      <c r="OYG22" s="110"/>
      <c r="OYH22" s="110"/>
      <c r="OYI22" s="110"/>
      <c r="OYJ22" s="110"/>
      <c r="OYK22" s="110"/>
      <c r="OYL22" s="110"/>
      <c r="OYM22" s="110"/>
      <c r="OYN22" s="110"/>
      <c r="OYO22" s="110"/>
      <c r="OYP22" s="110"/>
      <c r="OYQ22" s="110"/>
      <c r="OYR22" s="110"/>
      <c r="OYS22" s="110"/>
      <c r="OYT22" s="110"/>
      <c r="OYU22" s="110"/>
      <c r="OYV22" s="110"/>
      <c r="OYW22" s="110"/>
      <c r="OYX22" s="110"/>
      <c r="OYY22" s="110"/>
      <c r="OYZ22" s="110"/>
      <c r="OZA22" s="110"/>
      <c r="OZB22" s="110"/>
      <c r="OZC22" s="110"/>
      <c r="OZD22" s="110"/>
      <c r="OZE22" s="110"/>
      <c r="OZF22" s="110"/>
      <c r="OZG22" s="110"/>
      <c r="OZH22" s="110"/>
      <c r="OZI22" s="110"/>
      <c r="OZJ22" s="110"/>
      <c r="OZK22" s="110"/>
      <c r="OZL22" s="110"/>
      <c r="OZM22" s="110"/>
      <c r="OZN22" s="110"/>
      <c r="OZO22" s="110"/>
      <c r="OZP22" s="110"/>
      <c r="OZQ22" s="110"/>
      <c r="OZR22" s="110"/>
      <c r="OZS22" s="110"/>
      <c r="OZT22" s="110"/>
      <c r="OZU22" s="110"/>
      <c r="OZV22" s="110"/>
      <c r="OZW22" s="110"/>
      <c r="OZX22" s="110"/>
      <c r="OZY22" s="110"/>
      <c r="OZZ22" s="110"/>
      <c r="PAA22" s="110"/>
      <c r="PAB22" s="110"/>
      <c r="PAC22" s="110"/>
      <c r="PAD22" s="110"/>
      <c r="PAE22" s="110"/>
      <c r="PAF22" s="110"/>
      <c r="PAG22" s="110"/>
      <c r="PAH22" s="110"/>
      <c r="PAI22" s="110"/>
      <c r="PAJ22" s="110"/>
      <c r="PAK22" s="110"/>
      <c r="PAL22" s="110"/>
      <c r="PAM22" s="110"/>
      <c r="PAN22" s="110"/>
      <c r="PAO22" s="110"/>
      <c r="PAP22" s="110"/>
      <c r="PAQ22" s="110"/>
      <c r="PAR22" s="110"/>
      <c r="PAS22" s="110"/>
      <c r="PAT22" s="110"/>
      <c r="PAU22" s="110"/>
      <c r="PAV22" s="110"/>
      <c r="PAW22" s="110"/>
      <c r="PAX22" s="110"/>
      <c r="PAY22" s="110"/>
      <c r="PAZ22" s="110"/>
      <c r="PBA22" s="110"/>
      <c r="PBB22" s="110"/>
      <c r="PBC22" s="110"/>
      <c r="PBD22" s="110"/>
      <c r="PBE22" s="110"/>
      <c r="PBF22" s="110"/>
      <c r="PBG22" s="110"/>
      <c r="PBH22" s="110"/>
      <c r="PBI22" s="110"/>
      <c r="PBJ22" s="110"/>
      <c r="PBK22" s="110"/>
      <c r="PBL22" s="110"/>
      <c r="PBM22" s="110"/>
      <c r="PBN22" s="110"/>
      <c r="PBO22" s="110"/>
      <c r="PBP22" s="110"/>
      <c r="PBQ22" s="110"/>
      <c r="PBR22" s="110"/>
      <c r="PBS22" s="110"/>
      <c r="PBT22" s="110"/>
      <c r="PBU22" s="110"/>
      <c r="PBV22" s="110"/>
      <c r="PBW22" s="110"/>
      <c r="PBX22" s="110"/>
      <c r="PBY22" s="110"/>
      <c r="PBZ22" s="110"/>
      <c r="PCA22" s="110"/>
      <c r="PCB22" s="110"/>
      <c r="PCC22" s="110"/>
      <c r="PCD22" s="110"/>
      <c r="PCE22" s="110"/>
      <c r="PCF22" s="110"/>
      <c r="PCG22" s="110"/>
      <c r="PCH22" s="110"/>
      <c r="PCI22" s="110"/>
      <c r="PCJ22" s="110"/>
      <c r="PCK22" s="110"/>
      <c r="PCL22" s="110"/>
      <c r="PCM22" s="110"/>
      <c r="PCN22" s="110"/>
      <c r="PCO22" s="110"/>
      <c r="PCP22" s="110"/>
      <c r="PCQ22" s="110"/>
      <c r="PCR22" s="110"/>
      <c r="PCS22" s="110"/>
      <c r="PCT22" s="110"/>
      <c r="PCU22" s="110"/>
      <c r="PCV22" s="110"/>
      <c r="PCW22" s="110"/>
      <c r="PCX22" s="110"/>
      <c r="PCY22" s="110"/>
      <c r="PCZ22" s="110"/>
      <c r="PDA22" s="110"/>
      <c r="PDB22" s="110"/>
      <c r="PDC22" s="110"/>
      <c r="PDD22" s="110"/>
      <c r="PDE22" s="110"/>
      <c r="PDF22" s="110"/>
      <c r="PDG22" s="110"/>
      <c r="PDH22" s="110"/>
      <c r="PDI22" s="110"/>
      <c r="PDJ22" s="110"/>
      <c r="PDK22" s="110"/>
      <c r="PDL22" s="110"/>
      <c r="PDM22" s="110"/>
      <c r="PDN22" s="110"/>
      <c r="PDO22" s="110"/>
      <c r="PDP22" s="110"/>
      <c r="PDQ22" s="110"/>
      <c r="PDR22" s="110"/>
      <c r="PDS22" s="110"/>
      <c r="PDT22" s="110"/>
      <c r="PDU22" s="110"/>
      <c r="PDV22" s="110"/>
      <c r="PDW22" s="110"/>
      <c r="PDX22" s="110"/>
      <c r="PDY22" s="110"/>
      <c r="PDZ22" s="110"/>
      <c r="PEA22" s="110"/>
      <c r="PEB22" s="110"/>
      <c r="PEC22" s="110"/>
      <c r="PED22" s="110"/>
      <c r="PEE22" s="110"/>
      <c r="PEF22" s="110"/>
      <c r="PEG22" s="110"/>
      <c r="PEH22" s="110"/>
      <c r="PEI22" s="110"/>
      <c r="PEJ22" s="110"/>
      <c r="PEK22" s="110"/>
      <c r="PEL22" s="110"/>
      <c r="PEM22" s="110"/>
      <c r="PEN22" s="110"/>
      <c r="PEO22" s="110"/>
      <c r="PEP22" s="110"/>
      <c r="PEQ22" s="110"/>
      <c r="PER22" s="110"/>
      <c r="PES22" s="110"/>
      <c r="PET22" s="110"/>
      <c r="PEU22" s="110"/>
      <c r="PEV22" s="110"/>
      <c r="PEW22" s="110"/>
      <c r="PEX22" s="110"/>
      <c r="PEY22" s="110"/>
      <c r="PEZ22" s="110"/>
      <c r="PFA22" s="110"/>
      <c r="PFB22" s="110"/>
      <c r="PFC22" s="110"/>
      <c r="PFD22" s="110"/>
      <c r="PFE22" s="110"/>
      <c r="PFF22" s="110"/>
      <c r="PFG22" s="110"/>
      <c r="PFH22" s="110"/>
      <c r="PFI22" s="110"/>
      <c r="PFJ22" s="110"/>
      <c r="PFK22" s="110"/>
      <c r="PFL22" s="110"/>
      <c r="PFM22" s="110"/>
      <c r="PFN22" s="110"/>
      <c r="PFO22" s="110"/>
      <c r="PFP22" s="110"/>
      <c r="PFQ22" s="110"/>
      <c r="PFR22" s="110"/>
      <c r="PFS22" s="110"/>
      <c r="PFT22" s="110"/>
      <c r="PFU22" s="110"/>
      <c r="PFV22" s="110"/>
      <c r="PFW22" s="110"/>
      <c r="PFX22" s="110"/>
      <c r="PFY22" s="110"/>
      <c r="PFZ22" s="110"/>
      <c r="PGA22" s="110"/>
      <c r="PGB22" s="110"/>
      <c r="PGC22" s="110"/>
      <c r="PGD22" s="110"/>
      <c r="PGE22" s="110"/>
      <c r="PGF22" s="110"/>
      <c r="PGG22" s="110"/>
      <c r="PGH22" s="110"/>
      <c r="PGI22" s="110"/>
      <c r="PGJ22" s="110"/>
      <c r="PGK22" s="110"/>
      <c r="PGL22" s="110"/>
      <c r="PGM22" s="110"/>
      <c r="PGN22" s="110"/>
      <c r="PGO22" s="110"/>
      <c r="PGP22" s="110"/>
      <c r="PGQ22" s="110"/>
      <c r="PGR22" s="110"/>
      <c r="PGS22" s="110"/>
      <c r="PGT22" s="110"/>
      <c r="PGU22" s="110"/>
      <c r="PGV22" s="110"/>
      <c r="PGW22" s="110"/>
      <c r="PGX22" s="110"/>
      <c r="PGY22" s="110"/>
      <c r="PGZ22" s="110"/>
      <c r="PHA22" s="110"/>
      <c r="PHB22" s="110"/>
      <c r="PHC22" s="110"/>
      <c r="PHD22" s="110"/>
      <c r="PHE22" s="110"/>
      <c r="PHF22" s="110"/>
      <c r="PHG22" s="110"/>
      <c r="PHH22" s="110"/>
      <c r="PHI22" s="110"/>
      <c r="PHJ22" s="110"/>
      <c r="PHK22" s="110"/>
      <c r="PHL22" s="110"/>
      <c r="PHM22" s="110"/>
      <c r="PHN22" s="110"/>
      <c r="PHO22" s="110"/>
      <c r="PHP22" s="110"/>
      <c r="PHQ22" s="110"/>
      <c r="PHR22" s="110"/>
      <c r="PHS22" s="110"/>
      <c r="PHT22" s="110"/>
      <c r="PHU22" s="110"/>
      <c r="PHV22" s="110"/>
      <c r="PHW22" s="110"/>
      <c r="PHX22" s="110"/>
      <c r="PHY22" s="110"/>
      <c r="PHZ22" s="110"/>
      <c r="PIA22" s="110"/>
      <c r="PIB22" s="110"/>
      <c r="PIC22" s="110"/>
      <c r="PID22" s="110"/>
      <c r="PIE22" s="110"/>
      <c r="PIF22" s="110"/>
      <c r="PIG22" s="110"/>
      <c r="PIH22" s="110"/>
      <c r="PII22" s="110"/>
      <c r="PIJ22" s="110"/>
      <c r="PIK22" s="110"/>
      <c r="PIL22" s="110"/>
      <c r="PIM22" s="110"/>
      <c r="PIN22" s="110"/>
      <c r="PIO22" s="110"/>
      <c r="PIP22" s="110"/>
      <c r="PIQ22" s="110"/>
      <c r="PIR22" s="110"/>
      <c r="PIS22" s="110"/>
      <c r="PIT22" s="110"/>
      <c r="PIU22" s="110"/>
      <c r="PIV22" s="110"/>
      <c r="PIW22" s="110"/>
      <c r="PIX22" s="110"/>
      <c r="PIY22" s="110"/>
      <c r="PIZ22" s="110"/>
      <c r="PJA22" s="110"/>
      <c r="PJB22" s="110"/>
      <c r="PJC22" s="110"/>
      <c r="PJD22" s="110"/>
      <c r="PJE22" s="110"/>
      <c r="PJF22" s="110"/>
      <c r="PJG22" s="110"/>
      <c r="PJH22" s="110"/>
      <c r="PJI22" s="110"/>
      <c r="PJJ22" s="110"/>
      <c r="PJK22" s="110"/>
      <c r="PJL22" s="110"/>
      <c r="PJM22" s="110"/>
      <c r="PJN22" s="110"/>
      <c r="PJO22" s="110"/>
      <c r="PJP22" s="110"/>
      <c r="PJQ22" s="110"/>
      <c r="PJR22" s="110"/>
      <c r="PJS22" s="110"/>
      <c r="PJT22" s="110"/>
      <c r="PJU22" s="110"/>
      <c r="PJV22" s="110"/>
      <c r="PJW22" s="110"/>
      <c r="PJX22" s="110"/>
      <c r="PJY22" s="110"/>
      <c r="PJZ22" s="110"/>
      <c r="PKA22" s="110"/>
      <c r="PKB22" s="110"/>
      <c r="PKC22" s="110"/>
      <c r="PKD22" s="110"/>
      <c r="PKE22" s="110"/>
      <c r="PKF22" s="110"/>
      <c r="PKG22" s="110"/>
      <c r="PKH22" s="110"/>
      <c r="PKI22" s="110"/>
      <c r="PKJ22" s="110"/>
      <c r="PKK22" s="110"/>
      <c r="PKL22" s="110"/>
      <c r="PKM22" s="110"/>
      <c r="PKN22" s="110"/>
      <c r="PKO22" s="110"/>
      <c r="PKP22" s="110"/>
      <c r="PKQ22" s="110"/>
      <c r="PKR22" s="110"/>
      <c r="PKS22" s="110"/>
      <c r="PKT22" s="110"/>
      <c r="PKU22" s="110"/>
      <c r="PKV22" s="110"/>
      <c r="PKW22" s="110"/>
      <c r="PKX22" s="110"/>
      <c r="PKY22" s="110"/>
      <c r="PKZ22" s="110"/>
      <c r="PLA22" s="110"/>
      <c r="PLB22" s="110"/>
      <c r="PLC22" s="110"/>
      <c r="PLD22" s="110"/>
      <c r="PLE22" s="110"/>
      <c r="PLF22" s="110"/>
      <c r="PLG22" s="110"/>
      <c r="PLH22" s="110"/>
      <c r="PLI22" s="110"/>
      <c r="PLJ22" s="110"/>
      <c r="PLK22" s="110"/>
      <c r="PLL22" s="110"/>
      <c r="PLM22" s="110"/>
      <c r="PLN22" s="110"/>
      <c r="PLO22" s="110"/>
      <c r="PLP22" s="110"/>
      <c r="PLQ22" s="110"/>
      <c r="PLR22" s="110"/>
      <c r="PLS22" s="110"/>
      <c r="PLT22" s="110"/>
      <c r="PLU22" s="110"/>
      <c r="PLV22" s="110"/>
      <c r="PLW22" s="110"/>
      <c r="PLX22" s="110"/>
      <c r="PLY22" s="110"/>
      <c r="PLZ22" s="110"/>
      <c r="PMA22" s="110"/>
      <c r="PMB22" s="110"/>
      <c r="PMC22" s="110"/>
      <c r="PMD22" s="110"/>
      <c r="PME22" s="110"/>
      <c r="PMF22" s="110"/>
      <c r="PMG22" s="110"/>
      <c r="PMH22" s="110"/>
      <c r="PMI22" s="110"/>
      <c r="PMJ22" s="110"/>
      <c r="PMK22" s="110"/>
      <c r="PML22" s="110"/>
      <c r="PMM22" s="110"/>
      <c r="PMN22" s="110"/>
      <c r="PMO22" s="110"/>
      <c r="PMP22" s="110"/>
      <c r="PMQ22" s="110"/>
      <c r="PMR22" s="110"/>
      <c r="PMS22" s="110"/>
      <c r="PMT22" s="110"/>
      <c r="PMU22" s="110"/>
      <c r="PMV22" s="110"/>
      <c r="PMW22" s="110"/>
      <c r="PMX22" s="110"/>
      <c r="PMY22" s="110"/>
      <c r="PMZ22" s="110"/>
      <c r="PNA22" s="110"/>
      <c r="PNB22" s="110"/>
      <c r="PNC22" s="110"/>
      <c r="PND22" s="110"/>
      <c r="PNE22" s="110"/>
      <c r="PNF22" s="110"/>
      <c r="PNG22" s="110"/>
      <c r="PNH22" s="110"/>
      <c r="PNI22" s="110"/>
      <c r="PNJ22" s="110"/>
      <c r="PNK22" s="110"/>
      <c r="PNL22" s="110"/>
      <c r="PNM22" s="110"/>
      <c r="PNN22" s="110"/>
      <c r="PNO22" s="110"/>
      <c r="PNP22" s="110"/>
      <c r="PNQ22" s="110"/>
      <c r="PNR22" s="110"/>
      <c r="PNS22" s="110"/>
      <c r="PNT22" s="110"/>
      <c r="PNU22" s="110"/>
      <c r="PNV22" s="110"/>
      <c r="PNW22" s="110"/>
      <c r="PNX22" s="110"/>
      <c r="PNY22" s="110"/>
      <c r="PNZ22" s="110"/>
      <c r="POA22" s="110"/>
      <c r="POB22" s="110"/>
      <c r="POC22" s="110"/>
      <c r="POD22" s="110"/>
      <c r="POE22" s="110"/>
      <c r="POF22" s="110"/>
      <c r="POG22" s="110"/>
      <c r="POH22" s="110"/>
      <c r="POI22" s="110"/>
      <c r="POJ22" s="110"/>
      <c r="POK22" s="110"/>
      <c r="POL22" s="110"/>
      <c r="POM22" s="110"/>
      <c r="PON22" s="110"/>
      <c r="POO22" s="110"/>
      <c r="POP22" s="110"/>
      <c r="POQ22" s="110"/>
      <c r="POR22" s="110"/>
      <c r="POS22" s="110"/>
      <c r="POT22" s="110"/>
      <c r="POU22" s="110"/>
      <c r="POV22" s="110"/>
      <c r="POW22" s="110"/>
      <c r="POX22" s="110"/>
      <c r="POY22" s="110"/>
      <c r="POZ22" s="110"/>
      <c r="PPA22" s="110"/>
      <c r="PPB22" s="110"/>
      <c r="PPC22" s="110"/>
      <c r="PPD22" s="110"/>
      <c r="PPE22" s="110"/>
      <c r="PPF22" s="110"/>
      <c r="PPG22" s="110"/>
      <c r="PPH22" s="110"/>
      <c r="PPI22" s="110"/>
      <c r="PPJ22" s="110"/>
      <c r="PPK22" s="110"/>
      <c r="PPL22" s="110"/>
      <c r="PPM22" s="110"/>
      <c r="PPN22" s="110"/>
      <c r="PPO22" s="110"/>
      <c r="PPP22" s="110"/>
      <c r="PPQ22" s="110"/>
      <c r="PPR22" s="110"/>
      <c r="PPS22" s="110"/>
      <c r="PPT22" s="110"/>
      <c r="PPU22" s="110"/>
      <c r="PPV22" s="110"/>
      <c r="PPW22" s="110"/>
      <c r="PPX22" s="110"/>
      <c r="PPY22" s="110"/>
      <c r="PPZ22" s="110"/>
      <c r="PQA22" s="110"/>
      <c r="PQB22" s="110"/>
      <c r="PQC22" s="110"/>
      <c r="PQD22" s="110"/>
      <c r="PQE22" s="110"/>
      <c r="PQF22" s="110"/>
      <c r="PQG22" s="110"/>
      <c r="PQH22" s="110"/>
      <c r="PQI22" s="110"/>
      <c r="PQJ22" s="110"/>
      <c r="PQK22" s="110"/>
      <c r="PQL22" s="110"/>
      <c r="PQM22" s="110"/>
      <c r="PQN22" s="110"/>
      <c r="PQO22" s="110"/>
      <c r="PQP22" s="110"/>
      <c r="PQQ22" s="110"/>
      <c r="PQR22" s="110"/>
      <c r="PQS22" s="110"/>
      <c r="PQT22" s="110"/>
      <c r="PQU22" s="110"/>
      <c r="PQV22" s="110"/>
      <c r="PQW22" s="110"/>
      <c r="PQX22" s="110"/>
      <c r="PQY22" s="110"/>
      <c r="PQZ22" s="110"/>
      <c r="PRA22" s="110"/>
      <c r="PRB22" s="110"/>
      <c r="PRC22" s="110"/>
      <c r="PRD22" s="110"/>
      <c r="PRE22" s="110"/>
      <c r="PRF22" s="110"/>
      <c r="PRG22" s="110"/>
      <c r="PRH22" s="110"/>
      <c r="PRI22" s="110"/>
      <c r="PRJ22" s="110"/>
      <c r="PRK22" s="110"/>
      <c r="PRL22" s="110"/>
      <c r="PRM22" s="110"/>
      <c r="PRN22" s="110"/>
      <c r="PRO22" s="110"/>
      <c r="PRP22" s="110"/>
      <c r="PRQ22" s="110"/>
      <c r="PRR22" s="110"/>
      <c r="PRS22" s="110"/>
      <c r="PRT22" s="110"/>
      <c r="PRU22" s="110"/>
      <c r="PRV22" s="110"/>
      <c r="PRW22" s="110"/>
      <c r="PRX22" s="110"/>
      <c r="PRY22" s="110"/>
      <c r="PRZ22" s="110"/>
      <c r="PSA22" s="110"/>
      <c r="PSB22" s="110"/>
      <c r="PSC22" s="110"/>
      <c r="PSD22" s="110"/>
      <c r="PSE22" s="110"/>
      <c r="PSF22" s="110"/>
      <c r="PSG22" s="110"/>
      <c r="PSH22" s="110"/>
      <c r="PSI22" s="110"/>
      <c r="PSJ22" s="110"/>
      <c r="PSK22" s="110"/>
      <c r="PSL22" s="110"/>
      <c r="PSM22" s="110"/>
      <c r="PSN22" s="110"/>
      <c r="PSO22" s="110"/>
      <c r="PSP22" s="110"/>
      <c r="PSQ22" s="110"/>
      <c r="PSR22" s="110"/>
      <c r="PSS22" s="110"/>
      <c r="PST22" s="110"/>
      <c r="PSU22" s="110"/>
      <c r="PSV22" s="110"/>
      <c r="PSW22" s="110"/>
      <c r="PSX22" s="110"/>
      <c r="PSY22" s="110"/>
      <c r="PSZ22" s="110"/>
      <c r="PTA22" s="110"/>
      <c r="PTB22" s="110"/>
      <c r="PTC22" s="110"/>
      <c r="PTD22" s="110"/>
      <c r="PTE22" s="110"/>
      <c r="PTF22" s="110"/>
      <c r="PTG22" s="110"/>
      <c r="PTH22" s="110"/>
      <c r="PTI22" s="110"/>
      <c r="PTJ22" s="110"/>
      <c r="PTK22" s="110"/>
      <c r="PTL22" s="110"/>
      <c r="PTM22" s="110"/>
      <c r="PTN22" s="110"/>
      <c r="PTO22" s="110"/>
      <c r="PTP22" s="110"/>
      <c r="PTQ22" s="110"/>
      <c r="PTR22" s="110"/>
      <c r="PTS22" s="110"/>
      <c r="PTT22" s="110"/>
      <c r="PTU22" s="110"/>
      <c r="PTV22" s="110"/>
      <c r="PTW22" s="110"/>
      <c r="PTX22" s="110"/>
      <c r="PTY22" s="110"/>
      <c r="PTZ22" s="110"/>
      <c r="PUA22" s="110"/>
      <c r="PUB22" s="110"/>
      <c r="PUC22" s="110"/>
      <c r="PUD22" s="110"/>
      <c r="PUE22" s="110"/>
      <c r="PUF22" s="110"/>
      <c r="PUG22" s="110"/>
      <c r="PUH22" s="110"/>
      <c r="PUI22" s="110"/>
      <c r="PUJ22" s="110"/>
      <c r="PUK22" s="110"/>
      <c r="PUL22" s="110"/>
      <c r="PUM22" s="110"/>
      <c r="PUN22" s="110"/>
      <c r="PUO22" s="110"/>
      <c r="PUP22" s="110"/>
      <c r="PUQ22" s="110"/>
      <c r="PUR22" s="110"/>
      <c r="PUS22" s="110"/>
      <c r="PUT22" s="110"/>
      <c r="PUU22" s="110"/>
      <c r="PUV22" s="110"/>
      <c r="PUW22" s="110"/>
      <c r="PUX22" s="110"/>
      <c r="PUY22" s="110"/>
      <c r="PUZ22" s="110"/>
      <c r="PVA22" s="110"/>
      <c r="PVB22" s="110"/>
      <c r="PVC22" s="110"/>
      <c r="PVD22" s="110"/>
      <c r="PVE22" s="110"/>
      <c r="PVF22" s="110"/>
      <c r="PVG22" s="110"/>
      <c r="PVH22" s="110"/>
      <c r="PVI22" s="110"/>
      <c r="PVJ22" s="110"/>
      <c r="PVK22" s="110"/>
      <c r="PVL22" s="110"/>
      <c r="PVM22" s="110"/>
      <c r="PVN22" s="110"/>
      <c r="PVO22" s="110"/>
      <c r="PVP22" s="110"/>
      <c r="PVQ22" s="110"/>
      <c r="PVR22" s="110"/>
      <c r="PVS22" s="110"/>
      <c r="PVT22" s="110"/>
      <c r="PVU22" s="110"/>
      <c r="PVV22" s="110"/>
      <c r="PVW22" s="110"/>
      <c r="PVX22" s="110"/>
      <c r="PVY22" s="110"/>
      <c r="PVZ22" s="110"/>
      <c r="PWA22" s="110"/>
      <c r="PWB22" s="110"/>
      <c r="PWC22" s="110"/>
      <c r="PWD22" s="110"/>
      <c r="PWE22" s="110"/>
      <c r="PWF22" s="110"/>
      <c r="PWG22" s="110"/>
      <c r="PWH22" s="110"/>
      <c r="PWI22" s="110"/>
      <c r="PWJ22" s="110"/>
      <c r="PWK22" s="110"/>
      <c r="PWL22" s="110"/>
      <c r="PWM22" s="110"/>
      <c r="PWN22" s="110"/>
      <c r="PWO22" s="110"/>
      <c r="PWP22" s="110"/>
      <c r="PWQ22" s="110"/>
      <c r="PWR22" s="110"/>
      <c r="PWS22" s="110"/>
      <c r="PWT22" s="110"/>
      <c r="PWU22" s="110"/>
      <c r="PWV22" s="110"/>
      <c r="PWW22" s="110"/>
      <c r="PWX22" s="110"/>
      <c r="PWY22" s="110"/>
      <c r="PWZ22" s="110"/>
      <c r="PXA22" s="110"/>
      <c r="PXB22" s="110"/>
      <c r="PXC22" s="110"/>
      <c r="PXD22" s="110"/>
      <c r="PXE22" s="110"/>
      <c r="PXF22" s="110"/>
      <c r="PXG22" s="110"/>
      <c r="PXH22" s="110"/>
      <c r="PXI22" s="110"/>
      <c r="PXJ22" s="110"/>
      <c r="PXK22" s="110"/>
      <c r="PXL22" s="110"/>
      <c r="PXM22" s="110"/>
      <c r="PXN22" s="110"/>
      <c r="PXO22" s="110"/>
      <c r="PXP22" s="110"/>
      <c r="PXQ22" s="110"/>
      <c r="PXR22" s="110"/>
      <c r="PXS22" s="110"/>
      <c r="PXT22" s="110"/>
      <c r="PXU22" s="110"/>
      <c r="PXV22" s="110"/>
      <c r="PXW22" s="110"/>
      <c r="PXX22" s="110"/>
      <c r="PXY22" s="110"/>
      <c r="PXZ22" s="110"/>
      <c r="PYA22" s="110"/>
      <c r="PYB22" s="110"/>
      <c r="PYC22" s="110"/>
      <c r="PYD22" s="110"/>
      <c r="PYE22" s="110"/>
      <c r="PYF22" s="110"/>
      <c r="PYG22" s="110"/>
      <c r="PYH22" s="110"/>
      <c r="PYI22" s="110"/>
      <c r="PYJ22" s="110"/>
      <c r="PYK22" s="110"/>
      <c r="PYL22" s="110"/>
      <c r="PYM22" s="110"/>
      <c r="PYN22" s="110"/>
      <c r="PYO22" s="110"/>
      <c r="PYP22" s="110"/>
      <c r="PYQ22" s="110"/>
      <c r="PYR22" s="110"/>
      <c r="PYS22" s="110"/>
      <c r="PYT22" s="110"/>
      <c r="PYU22" s="110"/>
      <c r="PYV22" s="110"/>
      <c r="PYW22" s="110"/>
      <c r="PYX22" s="110"/>
      <c r="PYY22" s="110"/>
      <c r="PYZ22" s="110"/>
      <c r="PZA22" s="110"/>
      <c r="PZB22" s="110"/>
      <c r="PZC22" s="110"/>
      <c r="PZD22" s="110"/>
      <c r="PZE22" s="110"/>
      <c r="PZF22" s="110"/>
      <c r="PZG22" s="110"/>
      <c r="PZH22" s="110"/>
      <c r="PZI22" s="110"/>
      <c r="PZJ22" s="110"/>
      <c r="PZK22" s="110"/>
      <c r="PZL22" s="110"/>
      <c r="PZM22" s="110"/>
      <c r="PZN22" s="110"/>
      <c r="PZO22" s="110"/>
      <c r="PZP22" s="110"/>
      <c r="PZQ22" s="110"/>
      <c r="PZR22" s="110"/>
      <c r="PZS22" s="110"/>
      <c r="PZT22" s="110"/>
      <c r="PZU22" s="110"/>
      <c r="PZV22" s="110"/>
      <c r="PZW22" s="110"/>
      <c r="PZX22" s="110"/>
      <c r="PZY22" s="110"/>
      <c r="PZZ22" s="110"/>
      <c r="QAA22" s="110"/>
      <c r="QAB22" s="110"/>
      <c r="QAC22" s="110"/>
      <c r="QAD22" s="110"/>
      <c r="QAE22" s="110"/>
      <c r="QAF22" s="110"/>
      <c r="QAG22" s="110"/>
      <c r="QAH22" s="110"/>
      <c r="QAI22" s="110"/>
      <c r="QAJ22" s="110"/>
      <c r="QAK22" s="110"/>
      <c r="QAL22" s="110"/>
      <c r="QAM22" s="110"/>
      <c r="QAN22" s="110"/>
      <c r="QAO22" s="110"/>
      <c r="QAP22" s="110"/>
      <c r="QAQ22" s="110"/>
      <c r="QAR22" s="110"/>
      <c r="QAS22" s="110"/>
      <c r="QAT22" s="110"/>
      <c r="QAU22" s="110"/>
      <c r="QAV22" s="110"/>
      <c r="QAW22" s="110"/>
      <c r="QAX22" s="110"/>
      <c r="QAY22" s="110"/>
      <c r="QAZ22" s="110"/>
      <c r="QBA22" s="110"/>
      <c r="QBB22" s="110"/>
      <c r="QBC22" s="110"/>
      <c r="QBD22" s="110"/>
      <c r="QBE22" s="110"/>
      <c r="QBF22" s="110"/>
      <c r="QBG22" s="110"/>
      <c r="QBH22" s="110"/>
      <c r="QBI22" s="110"/>
      <c r="QBJ22" s="110"/>
      <c r="QBK22" s="110"/>
      <c r="QBL22" s="110"/>
      <c r="QBM22" s="110"/>
      <c r="QBN22" s="110"/>
      <c r="QBO22" s="110"/>
      <c r="QBP22" s="110"/>
      <c r="QBQ22" s="110"/>
      <c r="QBR22" s="110"/>
      <c r="QBS22" s="110"/>
      <c r="QBT22" s="110"/>
      <c r="QBU22" s="110"/>
      <c r="QBV22" s="110"/>
      <c r="QBW22" s="110"/>
      <c r="QBX22" s="110"/>
      <c r="QBY22" s="110"/>
      <c r="QBZ22" s="110"/>
      <c r="QCA22" s="110"/>
      <c r="QCB22" s="110"/>
      <c r="QCC22" s="110"/>
      <c r="QCD22" s="110"/>
      <c r="QCE22" s="110"/>
      <c r="QCF22" s="110"/>
      <c r="QCG22" s="110"/>
      <c r="QCH22" s="110"/>
      <c r="QCI22" s="110"/>
      <c r="QCJ22" s="110"/>
      <c r="QCK22" s="110"/>
      <c r="QCL22" s="110"/>
      <c r="QCM22" s="110"/>
      <c r="QCN22" s="110"/>
      <c r="QCO22" s="110"/>
      <c r="QCP22" s="110"/>
      <c r="QCQ22" s="110"/>
      <c r="QCR22" s="110"/>
      <c r="QCS22" s="110"/>
      <c r="QCT22" s="110"/>
      <c r="QCU22" s="110"/>
      <c r="QCV22" s="110"/>
      <c r="QCW22" s="110"/>
      <c r="QCX22" s="110"/>
      <c r="QCY22" s="110"/>
      <c r="QCZ22" s="110"/>
      <c r="QDA22" s="110"/>
      <c r="QDB22" s="110"/>
      <c r="QDC22" s="110"/>
      <c r="QDD22" s="110"/>
      <c r="QDE22" s="110"/>
      <c r="QDF22" s="110"/>
      <c r="QDG22" s="110"/>
      <c r="QDH22" s="110"/>
      <c r="QDI22" s="110"/>
      <c r="QDJ22" s="110"/>
      <c r="QDK22" s="110"/>
      <c r="QDL22" s="110"/>
      <c r="QDM22" s="110"/>
      <c r="QDN22" s="110"/>
      <c r="QDO22" s="110"/>
      <c r="QDP22" s="110"/>
      <c r="QDQ22" s="110"/>
      <c r="QDR22" s="110"/>
      <c r="QDS22" s="110"/>
      <c r="QDT22" s="110"/>
      <c r="QDU22" s="110"/>
      <c r="QDV22" s="110"/>
      <c r="QDW22" s="110"/>
      <c r="QDX22" s="110"/>
      <c r="QDY22" s="110"/>
      <c r="QDZ22" s="110"/>
      <c r="QEA22" s="110"/>
      <c r="QEB22" s="110"/>
      <c r="QEC22" s="110"/>
      <c r="QED22" s="110"/>
      <c r="QEE22" s="110"/>
      <c r="QEF22" s="110"/>
      <c r="QEG22" s="110"/>
      <c r="QEH22" s="110"/>
      <c r="QEI22" s="110"/>
      <c r="QEJ22" s="110"/>
      <c r="QEK22" s="110"/>
      <c r="QEL22" s="110"/>
      <c r="QEM22" s="110"/>
      <c r="QEN22" s="110"/>
      <c r="QEO22" s="110"/>
      <c r="QEP22" s="110"/>
      <c r="QEQ22" s="110"/>
      <c r="QER22" s="110"/>
      <c r="QES22" s="110"/>
      <c r="QET22" s="110"/>
      <c r="QEU22" s="110"/>
      <c r="QEV22" s="110"/>
      <c r="QEW22" s="110"/>
      <c r="QEX22" s="110"/>
      <c r="QEY22" s="110"/>
      <c r="QEZ22" s="110"/>
      <c r="QFA22" s="110"/>
      <c r="QFB22" s="110"/>
      <c r="QFC22" s="110"/>
      <c r="QFD22" s="110"/>
      <c r="QFE22" s="110"/>
      <c r="QFF22" s="110"/>
      <c r="QFG22" s="110"/>
      <c r="QFH22" s="110"/>
      <c r="QFI22" s="110"/>
      <c r="QFJ22" s="110"/>
      <c r="QFK22" s="110"/>
      <c r="QFL22" s="110"/>
      <c r="QFM22" s="110"/>
      <c r="QFN22" s="110"/>
      <c r="QFO22" s="110"/>
      <c r="QFP22" s="110"/>
      <c r="QFQ22" s="110"/>
      <c r="QFR22" s="110"/>
      <c r="QFS22" s="110"/>
      <c r="QFT22" s="110"/>
      <c r="QFU22" s="110"/>
      <c r="QFV22" s="110"/>
      <c r="QFW22" s="110"/>
      <c r="QFX22" s="110"/>
      <c r="QFY22" s="110"/>
      <c r="QFZ22" s="110"/>
      <c r="QGA22" s="110"/>
      <c r="QGB22" s="110"/>
      <c r="QGC22" s="110"/>
      <c r="QGD22" s="110"/>
      <c r="QGE22" s="110"/>
      <c r="QGF22" s="110"/>
      <c r="QGG22" s="110"/>
      <c r="QGH22" s="110"/>
      <c r="QGI22" s="110"/>
      <c r="QGJ22" s="110"/>
      <c r="QGK22" s="110"/>
      <c r="QGL22" s="110"/>
      <c r="QGM22" s="110"/>
      <c r="QGN22" s="110"/>
      <c r="QGO22" s="110"/>
      <c r="QGP22" s="110"/>
      <c r="QGQ22" s="110"/>
      <c r="QGR22" s="110"/>
      <c r="QGS22" s="110"/>
      <c r="QGT22" s="110"/>
      <c r="QGU22" s="110"/>
      <c r="QGV22" s="110"/>
      <c r="QGW22" s="110"/>
      <c r="QGX22" s="110"/>
      <c r="QGY22" s="110"/>
      <c r="QGZ22" s="110"/>
      <c r="QHA22" s="110"/>
      <c r="QHB22" s="110"/>
      <c r="QHC22" s="110"/>
      <c r="QHD22" s="110"/>
      <c r="QHE22" s="110"/>
      <c r="QHF22" s="110"/>
      <c r="QHG22" s="110"/>
      <c r="QHH22" s="110"/>
      <c r="QHI22" s="110"/>
      <c r="QHJ22" s="110"/>
      <c r="QHK22" s="110"/>
      <c r="QHL22" s="110"/>
      <c r="QHM22" s="110"/>
      <c r="QHN22" s="110"/>
      <c r="QHO22" s="110"/>
      <c r="QHP22" s="110"/>
      <c r="QHQ22" s="110"/>
      <c r="QHR22" s="110"/>
      <c r="QHS22" s="110"/>
      <c r="QHT22" s="110"/>
      <c r="QHU22" s="110"/>
      <c r="QHV22" s="110"/>
      <c r="QHW22" s="110"/>
      <c r="QHX22" s="110"/>
      <c r="QHY22" s="110"/>
      <c r="QHZ22" s="110"/>
      <c r="QIA22" s="110"/>
      <c r="QIB22" s="110"/>
      <c r="QIC22" s="110"/>
      <c r="QID22" s="110"/>
      <c r="QIE22" s="110"/>
      <c r="QIF22" s="110"/>
      <c r="QIG22" s="110"/>
      <c r="QIH22" s="110"/>
      <c r="QII22" s="110"/>
      <c r="QIJ22" s="110"/>
      <c r="QIK22" s="110"/>
      <c r="QIL22" s="110"/>
      <c r="QIM22" s="110"/>
      <c r="QIN22" s="110"/>
      <c r="QIO22" s="110"/>
      <c r="QIP22" s="110"/>
      <c r="QIQ22" s="110"/>
      <c r="QIR22" s="110"/>
      <c r="QIS22" s="110"/>
      <c r="QIT22" s="110"/>
      <c r="QIU22" s="110"/>
      <c r="QIV22" s="110"/>
      <c r="QIW22" s="110"/>
      <c r="QIX22" s="110"/>
      <c r="QIY22" s="110"/>
      <c r="QIZ22" s="110"/>
      <c r="QJA22" s="110"/>
      <c r="QJB22" s="110"/>
      <c r="QJC22" s="110"/>
      <c r="QJD22" s="110"/>
      <c r="QJE22" s="110"/>
      <c r="QJF22" s="110"/>
      <c r="QJG22" s="110"/>
      <c r="QJH22" s="110"/>
      <c r="QJI22" s="110"/>
      <c r="QJJ22" s="110"/>
      <c r="QJK22" s="110"/>
      <c r="QJL22" s="110"/>
      <c r="QJM22" s="110"/>
      <c r="QJN22" s="110"/>
      <c r="QJO22" s="110"/>
      <c r="QJP22" s="110"/>
      <c r="QJQ22" s="110"/>
      <c r="QJR22" s="110"/>
      <c r="QJS22" s="110"/>
      <c r="QJT22" s="110"/>
      <c r="QJU22" s="110"/>
      <c r="QJV22" s="110"/>
      <c r="QJW22" s="110"/>
      <c r="QJX22" s="110"/>
      <c r="QJY22" s="110"/>
      <c r="QJZ22" s="110"/>
      <c r="QKA22" s="110"/>
      <c r="QKB22" s="110"/>
      <c r="QKC22" s="110"/>
      <c r="QKD22" s="110"/>
      <c r="QKE22" s="110"/>
      <c r="QKF22" s="110"/>
      <c r="QKG22" s="110"/>
      <c r="QKH22" s="110"/>
      <c r="QKI22" s="110"/>
      <c r="QKJ22" s="110"/>
      <c r="QKK22" s="110"/>
      <c r="QKL22" s="110"/>
      <c r="QKM22" s="110"/>
      <c r="QKN22" s="110"/>
      <c r="QKO22" s="110"/>
      <c r="QKP22" s="110"/>
      <c r="QKQ22" s="110"/>
      <c r="QKR22" s="110"/>
      <c r="QKS22" s="110"/>
      <c r="QKT22" s="110"/>
      <c r="QKU22" s="110"/>
      <c r="QKV22" s="110"/>
      <c r="QKW22" s="110"/>
      <c r="QKX22" s="110"/>
      <c r="QKY22" s="110"/>
      <c r="QKZ22" s="110"/>
      <c r="QLA22" s="110"/>
      <c r="QLB22" s="110"/>
      <c r="QLC22" s="110"/>
      <c r="QLD22" s="110"/>
      <c r="QLE22" s="110"/>
      <c r="QLF22" s="110"/>
      <c r="QLG22" s="110"/>
      <c r="QLH22" s="110"/>
      <c r="QLI22" s="110"/>
      <c r="QLJ22" s="110"/>
      <c r="QLK22" s="110"/>
      <c r="QLL22" s="110"/>
      <c r="QLM22" s="110"/>
      <c r="QLN22" s="110"/>
      <c r="QLO22" s="110"/>
      <c r="QLP22" s="110"/>
      <c r="QLQ22" s="110"/>
      <c r="QLR22" s="110"/>
      <c r="QLS22" s="110"/>
      <c r="QLT22" s="110"/>
      <c r="QLU22" s="110"/>
      <c r="QLV22" s="110"/>
      <c r="QLW22" s="110"/>
      <c r="QLX22" s="110"/>
      <c r="QLY22" s="110"/>
      <c r="QLZ22" s="110"/>
      <c r="QMA22" s="110"/>
      <c r="QMB22" s="110"/>
      <c r="QMC22" s="110"/>
      <c r="QMD22" s="110"/>
      <c r="QME22" s="110"/>
      <c r="QMF22" s="110"/>
      <c r="QMG22" s="110"/>
      <c r="QMH22" s="110"/>
      <c r="QMI22" s="110"/>
      <c r="QMJ22" s="110"/>
      <c r="QMK22" s="110"/>
      <c r="QML22" s="110"/>
      <c r="QMM22" s="110"/>
      <c r="QMN22" s="110"/>
      <c r="QMO22" s="110"/>
      <c r="QMP22" s="110"/>
      <c r="QMQ22" s="110"/>
      <c r="QMR22" s="110"/>
      <c r="QMS22" s="110"/>
      <c r="QMT22" s="110"/>
      <c r="QMU22" s="110"/>
      <c r="QMV22" s="110"/>
      <c r="QMW22" s="110"/>
      <c r="QMX22" s="110"/>
      <c r="QMY22" s="110"/>
      <c r="QMZ22" s="110"/>
      <c r="QNA22" s="110"/>
      <c r="QNB22" s="110"/>
      <c r="QNC22" s="110"/>
      <c r="QND22" s="110"/>
      <c r="QNE22" s="110"/>
      <c r="QNF22" s="110"/>
      <c r="QNG22" s="110"/>
      <c r="QNH22" s="110"/>
      <c r="QNI22" s="110"/>
      <c r="QNJ22" s="110"/>
      <c r="QNK22" s="110"/>
      <c r="QNL22" s="110"/>
      <c r="QNM22" s="110"/>
      <c r="QNN22" s="110"/>
      <c r="QNO22" s="110"/>
      <c r="QNP22" s="110"/>
      <c r="QNQ22" s="110"/>
      <c r="QNR22" s="110"/>
      <c r="QNS22" s="110"/>
      <c r="QNT22" s="110"/>
      <c r="QNU22" s="110"/>
      <c r="QNV22" s="110"/>
      <c r="QNW22" s="110"/>
      <c r="QNX22" s="110"/>
      <c r="QNY22" s="110"/>
      <c r="QNZ22" s="110"/>
      <c r="QOA22" s="110"/>
      <c r="QOB22" s="110"/>
      <c r="QOC22" s="110"/>
      <c r="QOD22" s="110"/>
      <c r="QOE22" s="110"/>
      <c r="QOF22" s="110"/>
      <c r="QOG22" s="110"/>
      <c r="QOH22" s="110"/>
      <c r="QOI22" s="110"/>
      <c r="QOJ22" s="110"/>
      <c r="QOK22" s="110"/>
      <c r="QOL22" s="110"/>
      <c r="QOM22" s="110"/>
      <c r="QON22" s="110"/>
      <c r="QOO22" s="110"/>
      <c r="QOP22" s="110"/>
      <c r="QOQ22" s="110"/>
      <c r="QOR22" s="110"/>
      <c r="QOS22" s="110"/>
      <c r="QOT22" s="110"/>
      <c r="QOU22" s="110"/>
      <c r="QOV22" s="110"/>
      <c r="QOW22" s="110"/>
      <c r="QOX22" s="110"/>
      <c r="QOY22" s="110"/>
      <c r="QOZ22" s="110"/>
      <c r="QPA22" s="110"/>
      <c r="QPB22" s="110"/>
      <c r="QPC22" s="110"/>
      <c r="QPD22" s="110"/>
      <c r="QPE22" s="110"/>
      <c r="QPF22" s="110"/>
      <c r="QPG22" s="110"/>
      <c r="QPH22" s="110"/>
      <c r="QPI22" s="110"/>
      <c r="QPJ22" s="110"/>
      <c r="QPK22" s="110"/>
      <c r="QPL22" s="110"/>
      <c r="QPM22" s="110"/>
      <c r="QPN22" s="110"/>
      <c r="QPO22" s="110"/>
      <c r="QPP22" s="110"/>
      <c r="QPQ22" s="110"/>
      <c r="QPR22" s="110"/>
      <c r="QPS22" s="110"/>
      <c r="QPT22" s="110"/>
      <c r="QPU22" s="110"/>
      <c r="QPV22" s="110"/>
      <c r="QPW22" s="110"/>
      <c r="QPX22" s="110"/>
      <c r="QPY22" s="110"/>
      <c r="QPZ22" s="110"/>
      <c r="QQA22" s="110"/>
      <c r="QQB22" s="110"/>
      <c r="QQC22" s="110"/>
      <c r="QQD22" s="110"/>
      <c r="QQE22" s="110"/>
      <c r="QQF22" s="110"/>
      <c r="QQG22" s="110"/>
      <c r="QQH22" s="110"/>
      <c r="QQI22" s="110"/>
      <c r="QQJ22" s="110"/>
      <c r="QQK22" s="110"/>
      <c r="QQL22" s="110"/>
      <c r="QQM22" s="110"/>
      <c r="QQN22" s="110"/>
      <c r="QQO22" s="110"/>
      <c r="QQP22" s="110"/>
      <c r="QQQ22" s="110"/>
      <c r="QQR22" s="110"/>
      <c r="QQS22" s="110"/>
      <c r="QQT22" s="110"/>
      <c r="QQU22" s="110"/>
      <c r="QQV22" s="110"/>
      <c r="QQW22" s="110"/>
      <c r="QQX22" s="110"/>
      <c r="QQY22" s="110"/>
      <c r="QQZ22" s="110"/>
      <c r="QRA22" s="110"/>
      <c r="QRB22" s="110"/>
      <c r="QRC22" s="110"/>
      <c r="QRD22" s="110"/>
      <c r="QRE22" s="110"/>
      <c r="QRF22" s="110"/>
      <c r="QRG22" s="110"/>
      <c r="QRH22" s="110"/>
      <c r="QRI22" s="110"/>
      <c r="QRJ22" s="110"/>
      <c r="QRK22" s="110"/>
      <c r="QRL22" s="110"/>
      <c r="QRM22" s="110"/>
      <c r="QRN22" s="110"/>
      <c r="QRO22" s="110"/>
      <c r="QRP22" s="110"/>
      <c r="QRQ22" s="110"/>
      <c r="QRR22" s="110"/>
      <c r="QRS22" s="110"/>
      <c r="QRT22" s="110"/>
      <c r="QRU22" s="110"/>
      <c r="QRV22" s="110"/>
      <c r="QRW22" s="110"/>
      <c r="QRX22" s="110"/>
      <c r="QRY22" s="110"/>
      <c r="QRZ22" s="110"/>
      <c r="QSA22" s="110"/>
      <c r="QSB22" s="110"/>
      <c r="QSC22" s="110"/>
      <c r="QSD22" s="110"/>
      <c r="QSE22" s="110"/>
      <c r="QSF22" s="110"/>
      <c r="QSG22" s="110"/>
      <c r="QSH22" s="110"/>
      <c r="QSI22" s="110"/>
      <c r="QSJ22" s="110"/>
      <c r="QSK22" s="110"/>
      <c r="QSL22" s="110"/>
      <c r="QSM22" s="110"/>
      <c r="QSN22" s="110"/>
      <c r="QSO22" s="110"/>
      <c r="QSP22" s="110"/>
      <c r="QSQ22" s="110"/>
      <c r="QSR22" s="110"/>
      <c r="QSS22" s="110"/>
      <c r="QST22" s="110"/>
      <c r="QSU22" s="110"/>
      <c r="QSV22" s="110"/>
      <c r="QSW22" s="110"/>
      <c r="QSX22" s="110"/>
      <c r="QSY22" s="110"/>
      <c r="QSZ22" s="110"/>
      <c r="QTA22" s="110"/>
      <c r="QTB22" s="110"/>
      <c r="QTC22" s="110"/>
      <c r="QTD22" s="110"/>
      <c r="QTE22" s="110"/>
      <c r="QTF22" s="110"/>
      <c r="QTG22" s="110"/>
      <c r="QTH22" s="110"/>
      <c r="QTI22" s="110"/>
      <c r="QTJ22" s="110"/>
      <c r="QTK22" s="110"/>
      <c r="QTL22" s="110"/>
      <c r="QTM22" s="110"/>
      <c r="QTN22" s="110"/>
      <c r="QTO22" s="110"/>
      <c r="QTP22" s="110"/>
      <c r="QTQ22" s="110"/>
      <c r="QTR22" s="110"/>
      <c r="QTS22" s="110"/>
      <c r="QTT22" s="110"/>
      <c r="QTU22" s="110"/>
      <c r="QTV22" s="110"/>
      <c r="QTW22" s="110"/>
      <c r="QTX22" s="110"/>
      <c r="QTY22" s="110"/>
      <c r="QTZ22" s="110"/>
      <c r="QUA22" s="110"/>
      <c r="QUB22" s="110"/>
      <c r="QUC22" s="110"/>
      <c r="QUD22" s="110"/>
      <c r="QUE22" s="110"/>
      <c r="QUF22" s="110"/>
      <c r="QUG22" s="110"/>
      <c r="QUH22" s="110"/>
      <c r="QUI22" s="110"/>
      <c r="QUJ22" s="110"/>
      <c r="QUK22" s="110"/>
      <c r="QUL22" s="110"/>
      <c r="QUM22" s="110"/>
      <c r="QUN22" s="110"/>
      <c r="QUO22" s="110"/>
      <c r="QUP22" s="110"/>
      <c r="QUQ22" s="110"/>
      <c r="QUR22" s="110"/>
      <c r="QUS22" s="110"/>
      <c r="QUT22" s="110"/>
      <c r="QUU22" s="110"/>
      <c r="QUV22" s="110"/>
      <c r="QUW22" s="110"/>
      <c r="QUX22" s="110"/>
      <c r="QUY22" s="110"/>
      <c r="QUZ22" s="110"/>
      <c r="QVA22" s="110"/>
      <c r="QVB22" s="110"/>
      <c r="QVC22" s="110"/>
      <c r="QVD22" s="110"/>
      <c r="QVE22" s="110"/>
      <c r="QVF22" s="110"/>
      <c r="QVG22" s="110"/>
      <c r="QVH22" s="110"/>
      <c r="QVI22" s="110"/>
      <c r="QVJ22" s="110"/>
      <c r="QVK22" s="110"/>
      <c r="QVL22" s="110"/>
      <c r="QVM22" s="110"/>
      <c r="QVN22" s="110"/>
      <c r="QVO22" s="110"/>
      <c r="QVP22" s="110"/>
      <c r="QVQ22" s="110"/>
      <c r="QVR22" s="110"/>
      <c r="QVS22" s="110"/>
      <c r="QVT22" s="110"/>
      <c r="QVU22" s="110"/>
      <c r="QVV22" s="110"/>
      <c r="QVW22" s="110"/>
      <c r="QVX22" s="110"/>
      <c r="QVY22" s="110"/>
      <c r="QVZ22" s="110"/>
      <c r="QWA22" s="110"/>
      <c r="QWB22" s="110"/>
      <c r="QWC22" s="110"/>
      <c r="QWD22" s="110"/>
      <c r="QWE22" s="110"/>
      <c r="QWF22" s="110"/>
      <c r="QWG22" s="110"/>
      <c r="QWH22" s="110"/>
      <c r="QWI22" s="110"/>
      <c r="QWJ22" s="110"/>
      <c r="QWK22" s="110"/>
      <c r="QWL22" s="110"/>
      <c r="QWM22" s="110"/>
      <c r="QWN22" s="110"/>
      <c r="QWO22" s="110"/>
      <c r="QWP22" s="110"/>
      <c r="QWQ22" s="110"/>
      <c r="QWR22" s="110"/>
      <c r="QWS22" s="110"/>
      <c r="QWT22" s="110"/>
      <c r="QWU22" s="110"/>
      <c r="QWV22" s="110"/>
      <c r="QWW22" s="110"/>
      <c r="QWX22" s="110"/>
      <c r="QWY22" s="110"/>
      <c r="QWZ22" s="110"/>
      <c r="QXA22" s="110"/>
      <c r="QXB22" s="110"/>
      <c r="QXC22" s="110"/>
      <c r="QXD22" s="110"/>
      <c r="QXE22" s="110"/>
      <c r="QXF22" s="110"/>
      <c r="QXG22" s="110"/>
      <c r="QXH22" s="110"/>
      <c r="QXI22" s="110"/>
      <c r="QXJ22" s="110"/>
      <c r="QXK22" s="110"/>
      <c r="QXL22" s="110"/>
      <c r="QXM22" s="110"/>
      <c r="QXN22" s="110"/>
      <c r="QXO22" s="110"/>
      <c r="QXP22" s="110"/>
      <c r="QXQ22" s="110"/>
      <c r="QXR22" s="110"/>
      <c r="QXS22" s="110"/>
      <c r="QXT22" s="110"/>
      <c r="QXU22" s="110"/>
      <c r="QXV22" s="110"/>
      <c r="QXW22" s="110"/>
      <c r="QXX22" s="110"/>
      <c r="QXY22" s="110"/>
      <c r="QXZ22" s="110"/>
      <c r="QYA22" s="110"/>
      <c r="QYB22" s="110"/>
      <c r="QYC22" s="110"/>
      <c r="QYD22" s="110"/>
      <c r="QYE22" s="110"/>
      <c r="QYF22" s="110"/>
      <c r="QYG22" s="110"/>
      <c r="QYH22" s="110"/>
      <c r="QYI22" s="110"/>
      <c r="QYJ22" s="110"/>
      <c r="QYK22" s="110"/>
      <c r="QYL22" s="110"/>
      <c r="QYM22" s="110"/>
      <c r="QYN22" s="110"/>
      <c r="QYO22" s="110"/>
      <c r="QYP22" s="110"/>
      <c r="QYQ22" s="110"/>
      <c r="QYR22" s="110"/>
      <c r="QYS22" s="110"/>
      <c r="QYT22" s="110"/>
      <c r="QYU22" s="110"/>
      <c r="QYV22" s="110"/>
      <c r="QYW22" s="110"/>
      <c r="QYX22" s="110"/>
      <c r="QYY22" s="110"/>
      <c r="QYZ22" s="110"/>
      <c r="QZA22" s="110"/>
      <c r="QZB22" s="110"/>
      <c r="QZC22" s="110"/>
      <c r="QZD22" s="110"/>
      <c r="QZE22" s="110"/>
      <c r="QZF22" s="110"/>
      <c r="QZG22" s="110"/>
      <c r="QZH22" s="110"/>
      <c r="QZI22" s="110"/>
      <c r="QZJ22" s="110"/>
      <c r="QZK22" s="110"/>
      <c r="QZL22" s="110"/>
      <c r="QZM22" s="110"/>
      <c r="QZN22" s="110"/>
      <c r="QZO22" s="110"/>
      <c r="QZP22" s="110"/>
      <c r="QZQ22" s="110"/>
      <c r="QZR22" s="110"/>
      <c r="QZS22" s="110"/>
      <c r="QZT22" s="110"/>
      <c r="QZU22" s="110"/>
      <c r="QZV22" s="110"/>
      <c r="QZW22" s="110"/>
      <c r="QZX22" s="110"/>
      <c r="QZY22" s="110"/>
      <c r="QZZ22" s="110"/>
      <c r="RAA22" s="110"/>
      <c r="RAB22" s="110"/>
      <c r="RAC22" s="110"/>
      <c r="RAD22" s="110"/>
      <c r="RAE22" s="110"/>
      <c r="RAF22" s="110"/>
      <c r="RAG22" s="110"/>
      <c r="RAH22" s="110"/>
      <c r="RAI22" s="110"/>
      <c r="RAJ22" s="110"/>
      <c r="RAK22" s="110"/>
      <c r="RAL22" s="110"/>
      <c r="RAM22" s="110"/>
      <c r="RAN22" s="110"/>
      <c r="RAO22" s="110"/>
      <c r="RAP22" s="110"/>
      <c r="RAQ22" s="110"/>
      <c r="RAR22" s="110"/>
      <c r="RAS22" s="110"/>
      <c r="RAT22" s="110"/>
      <c r="RAU22" s="110"/>
      <c r="RAV22" s="110"/>
      <c r="RAW22" s="110"/>
      <c r="RAX22" s="110"/>
      <c r="RAY22" s="110"/>
      <c r="RAZ22" s="110"/>
      <c r="RBA22" s="110"/>
      <c r="RBB22" s="110"/>
      <c r="RBC22" s="110"/>
      <c r="RBD22" s="110"/>
      <c r="RBE22" s="110"/>
      <c r="RBF22" s="110"/>
      <c r="RBG22" s="110"/>
      <c r="RBH22" s="110"/>
      <c r="RBI22" s="110"/>
      <c r="RBJ22" s="110"/>
      <c r="RBK22" s="110"/>
      <c r="RBL22" s="110"/>
      <c r="RBM22" s="110"/>
      <c r="RBN22" s="110"/>
      <c r="RBO22" s="110"/>
      <c r="RBP22" s="110"/>
      <c r="RBQ22" s="110"/>
      <c r="RBR22" s="110"/>
      <c r="RBS22" s="110"/>
      <c r="RBT22" s="110"/>
      <c r="RBU22" s="110"/>
      <c r="RBV22" s="110"/>
      <c r="RBW22" s="110"/>
      <c r="RBX22" s="110"/>
      <c r="RBY22" s="110"/>
      <c r="RBZ22" s="110"/>
      <c r="RCA22" s="110"/>
      <c r="RCB22" s="110"/>
      <c r="RCC22" s="110"/>
      <c r="RCD22" s="110"/>
      <c r="RCE22" s="110"/>
      <c r="RCF22" s="110"/>
      <c r="RCG22" s="110"/>
      <c r="RCH22" s="110"/>
      <c r="RCI22" s="110"/>
      <c r="RCJ22" s="110"/>
      <c r="RCK22" s="110"/>
      <c r="RCL22" s="110"/>
      <c r="RCM22" s="110"/>
      <c r="RCN22" s="110"/>
      <c r="RCO22" s="110"/>
      <c r="RCP22" s="110"/>
      <c r="RCQ22" s="110"/>
      <c r="RCR22" s="110"/>
      <c r="RCS22" s="110"/>
      <c r="RCT22" s="110"/>
      <c r="RCU22" s="110"/>
      <c r="RCV22" s="110"/>
      <c r="RCW22" s="110"/>
      <c r="RCX22" s="110"/>
      <c r="RCY22" s="110"/>
      <c r="RCZ22" s="110"/>
      <c r="RDA22" s="110"/>
      <c r="RDB22" s="110"/>
      <c r="RDC22" s="110"/>
      <c r="RDD22" s="110"/>
      <c r="RDE22" s="110"/>
      <c r="RDF22" s="110"/>
      <c r="RDG22" s="110"/>
      <c r="RDH22" s="110"/>
      <c r="RDI22" s="110"/>
      <c r="RDJ22" s="110"/>
      <c r="RDK22" s="110"/>
      <c r="RDL22" s="110"/>
      <c r="RDM22" s="110"/>
      <c r="RDN22" s="110"/>
      <c r="RDO22" s="110"/>
      <c r="RDP22" s="110"/>
      <c r="RDQ22" s="110"/>
      <c r="RDR22" s="110"/>
      <c r="RDS22" s="110"/>
      <c r="RDT22" s="110"/>
      <c r="RDU22" s="110"/>
      <c r="RDV22" s="110"/>
      <c r="RDW22" s="110"/>
      <c r="RDX22" s="110"/>
      <c r="RDY22" s="110"/>
      <c r="RDZ22" s="110"/>
      <c r="REA22" s="110"/>
      <c r="REB22" s="110"/>
      <c r="REC22" s="110"/>
      <c r="RED22" s="110"/>
      <c r="REE22" s="110"/>
      <c r="REF22" s="110"/>
      <c r="REG22" s="110"/>
      <c r="REH22" s="110"/>
      <c r="REI22" s="110"/>
      <c r="REJ22" s="110"/>
      <c r="REK22" s="110"/>
      <c r="REL22" s="110"/>
      <c r="REM22" s="110"/>
      <c r="REN22" s="110"/>
      <c r="REO22" s="110"/>
      <c r="REP22" s="110"/>
      <c r="REQ22" s="110"/>
      <c r="RER22" s="110"/>
      <c r="RES22" s="110"/>
      <c r="RET22" s="110"/>
      <c r="REU22" s="110"/>
      <c r="REV22" s="110"/>
      <c r="REW22" s="110"/>
      <c r="REX22" s="110"/>
      <c r="REY22" s="110"/>
      <c r="REZ22" s="110"/>
      <c r="RFA22" s="110"/>
      <c r="RFB22" s="110"/>
      <c r="RFC22" s="110"/>
      <c r="RFD22" s="110"/>
      <c r="RFE22" s="110"/>
      <c r="RFF22" s="110"/>
      <c r="RFG22" s="110"/>
      <c r="RFH22" s="110"/>
      <c r="RFI22" s="110"/>
      <c r="RFJ22" s="110"/>
      <c r="RFK22" s="110"/>
      <c r="RFL22" s="110"/>
      <c r="RFM22" s="110"/>
      <c r="RFN22" s="110"/>
      <c r="RFO22" s="110"/>
      <c r="RFP22" s="110"/>
      <c r="RFQ22" s="110"/>
      <c r="RFR22" s="110"/>
      <c r="RFS22" s="110"/>
      <c r="RFT22" s="110"/>
      <c r="RFU22" s="110"/>
      <c r="RFV22" s="110"/>
      <c r="RFW22" s="110"/>
      <c r="RFX22" s="110"/>
      <c r="RFY22" s="110"/>
      <c r="RFZ22" s="110"/>
      <c r="RGA22" s="110"/>
      <c r="RGB22" s="110"/>
      <c r="RGC22" s="110"/>
      <c r="RGD22" s="110"/>
      <c r="RGE22" s="110"/>
      <c r="RGF22" s="110"/>
      <c r="RGG22" s="110"/>
      <c r="RGH22" s="110"/>
      <c r="RGI22" s="110"/>
      <c r="RGJ22" s="110"/>
      <c r="RGK22" s="110"/>
      <c r="RGL22" s="110"/>
      <c r="RGM22" s="110"/>
      <c r="RGN22" s="110"/>
      <c r="RGO22" s="110"/>
      <c r="RGP22" s="110"/>
      <c r="RGQ22" s="110"/>
      <c r="RGR22" s="110"/>
      <c r="RGS22" s="110"/>
      <c r="RGT22" s="110"/>
      <c r="RGU22" s="110"/>
      <c r="RGV22" s="110"/>
      <c r="RGW22" s="110"/>
      <c r="RGX22" s="110"/>
      <c r="RGY22" s="110"/>
      <c r="RGZ22" s="110"/>
      <c r="RHA22" s="110"/>
      <c r="RHB22" s="110"/>
      <c r="RHC22" s="110"/>
      <c r="RHD22" s="110"/>
      <c r="RHE22" s="110"/>
      <c r="RHF22" s="110"/>
      <c r="RHG22" s="110"/>
      <c r="RHH22" s="110"/>
      <c r="RHI22" s="110"/>
      <c r="RHJ22" s="110"/>
      <c r="RHK22" s="110"/>
      <c r="RHL22" s="110"/>
      <c r="RHM22" s="110"/>
      <c r="RHN22" s="110"/>
      <c r="RHO22" s="110"/>
      <c r="RHP22" s="110"/>
      <c r="RHQ22" s="110"/>
      <c r="RHR22" s="110"/>
      <c r="RHS22" s="110"/>
      <c r="RHT22" s="110"/>
      <c r="RHU22" s="110"/>
      <c r="RHV22" s="110"/>
      <c r="RHW22" s="110"/>
      <c r="RHX22" s="110"/>
      <c r="RHY22" s="110"/>
      <c r="RHZ22" s="110"/>
      <c r="RIA22" s="110"/>
      <c r="RIB22" s="110"/>
      <c r="RIC22" s="110"/>
      <c r="RID22" s="110"/>
      <c r="RIE22" s="110"/>
      <c r="RIF22" s="110"/>
      <c r="RIG22" s="110"/>
      <c r="RIH22" s="110"/>
      <c r="RII22" s="110"/>
      <c r="RIJ22" s="110"/>
      <c r="RIK22" s="110"/>
      <c r="RIL22" s="110"/>
      <c r="RIM22" s="110"/>
      <c r="RIN22" s="110"/>
      <c r="RIO22" s="110"/>
      <c r="RIP22" s="110"/>
      <c r="RIQ22" s="110"/>
      <c r="RIR22" s="110"/>
      <c r="RIS22" s="110"/>
      <c r="RIT22" s="110"/>
      <c r="RIU22" s="110"/>
      <c r="RIV22" s="110"/>
      <c r="RIW22" s="110"/>
      <c r="RIX22" s="110"/>
      <c r="RIY22" s="110"/>
      <c r="RIZ22" s="110"/>
      <c r="RJA22" s="110"/>
      <c r="RJB22" s="110"/>
      <c r="RJC22" s="110"/>
      <c r="RJD22" s="110"/>
      <c r="RJE22" s="110"/>
      <c r="RJF22" s="110"/>
      <c r="RJG22" s="110"/>
      <c r="RJH22" s="110"/>
      <c r="RJI22" s="110"/>
      <c r="RJJ22" s="110"/>
      <c r="RJK22" s="110"/>
      <c r="RJL22" s="110"/>
      <c r="RJM22" s="110"/>
      <c r="RJN22" s="110"/>
      <c r="RJO22" s="110"/>
      <c r="RJP22" s="110"/>
      <c r="RJQ22" s="110"/>
      <c r="RJR22" s="110"/>
      <c r="RJS22" s="110"/>
      <c r="RJT22" s="110"/>
      <c r="RJU22" s="110"/>
      <c r="RJV22" s="110"/>
      <c r="RJW22" s="110"/>
      <c r="RJX22" s="110"/>
      <c r="RJY22" s="110"/>
      <c r="RJZ22" s="110"/>
      <c r="RKA22" s="110"/>
      <c r="RKB22" s="110"/>
      <c r="RKC22" s="110"/>
      <c r="RKD22" s="110"/>
      <c r="RKE22" s="110"/>
      <c r="RKF22" s="110"/>
      <c r="RKG22" s="110"/>
      <c r="RKH22" s="110"/>
      <c r="RKI22" s="110"/>
      <c r="RKJ22" s="110"/>
      <c r="RKK22" s="110"/>
      <c r="RKL22" s="110"/>
      <c r="RKM22" s="110"/>
      <c r="RKN22" s="110"/>
      <c r="RKO22" s="110"/>
      <c r="RKP22" s="110"/>
      <c r="RKQ22" s="110"/>
      <c r="RKR22" s="110"/>
      <c r="RKS22" s="110"/>
      <c r="RKT22" s="110"/>
      <c r="RKU22" s="110"/>
      <c r="RKV22" s="110"/>
      <c r="RKW22" s="110"/>
      <c r="RKX22" s="110"/>
      <c r="RKY22" s="110"/>
      <c r="RKZ22" s="110"/>
      <c r="RLA22" s="110"/>
      <c r="RLB22" s="110"/>
      <c r="RLC22" s="110"/>
      <c r="RLD22" s="110"/>
      <c r="RLE22" s="110"/>
      <c r="RLF22" s="110"/>
      <c r="RLG22" s="110"/>
      <c r="RLH22" s="110"/>
      <c r="RLI22" s="110"/>
      <c r="RLJ22" s="110"/>
      <c r="RLK22" s="110"/>
      <c r="RLL22" s="110"/>
      <c r="RLM22" s="110"/>
      <c r="RLN22" s="110"/>
      <c r="RLO22" s="110"/>
      <c r="RLP22" s="110"/>
      <c r="RLQ22" s="110"/>
      <c r="RLR22" s="110"/>
      <c r="RLS22" s="110"/>
      <c r="RLT22" s="110"/>
      <c r="RLU22" s="110"/>
      <c r="RLV22" s="110"/>
      <c r="RLW22" s="110"/>
      <c r="RLX22" s="110"/>
      <c r="RLY22" s="110"/>
      <c r="RLZ22" s="110"/>
      <c r="RMA22" s="110"/>
      <c r="RMB22" s="110"/>
      <c r="RMC22" s="110"/>
      <c r="RMD22" s="110"/>
      <c r="RME22" s="110"/>
      <c r="RMF22" s="110"/>
      <c r="RMG22" s="110"/>
      <c r="RMH22" s="110"/>
      <c r="RMI22" s="110"/>
      <c r="RMJ22" s="110"/>
      <c r="RMK22" s="110"/>
      <c r="RML22" s="110"/>
      <c r="RMM22" s="110"/>
      <c r="RMN22" s="110"/>
      <c r="RMO22" s="110"/>
      <c r="RMP22" s="110"/>
      <c r="RMQ22" s="110"/>
      <c r="RMR22" s="110"/>
      <c r="RMS22" s="110"/>
      <c r="RMT22" s="110"/>
      <c r="RMU22" s="110"/>
      <c r="RMV22" s="110"/>
      <c r="RMW22" s="110"/>
      <c r="RMX22" s="110"/>
      <c r="RMY22" s="110"/>
      <c r="RMZ22" s="110"/>
      <c r="RNA22" s="110"/>
      <c r="RNB22" s="110"/>
      <c r="RNC22" s="110"/>
      <c r="RND22" s="110"/>
      <c r="RNE22" s="110"/>
      <c r="RNF22" s="110"/>
      <c r="RNG22" s="110"/>
      <c r="RNH22" s="110"/>
      <c r="RNI22" s="110"/>
      <c r="RNJ22" s="110"/>
      <c r="RNK22" s="110"/>
      <c r="RNL22" s="110"/>
      <c r="RNM22" s="110"/>
      <c r="RNN22" s="110"/>
      <c r="RNO22" s="110"/>
      <c r="RNP22" s="110"/>
      <c r="RNQ22" s="110"/>
      <c r="RNR22" s="110"/>
      <c r="RNS22" s="110"/>
      <c r="RNT22" s="110"/>
      <c r="RNU22" s="110"/>
      <c r="RNV22" s="110"/>
      <c r="RNW22" s="110"/>
      <c r="RNX22" s="110"/>
      <c r="RNY22" s="110"/>
      <c r="RNZ22" s="110"/>
      <c r="ROA22" s="110"/>
      <c r="ROB22" s="110"/>
      <c r="ROC22" s="110"/>
      <c r="ROD22" s="110"/>
      <c r="ROE22" s="110"/>
      <c r="ROF22" s="110"/>
      <c r="ROG22" s="110"/>
      <c r="ROH22" s="110"/>
      <c r="ROI22" s="110"/>
      <c r="ROJ22" s="110"/>
      <c r="ROK22" s="110"/>
      <c r="ROL22" s="110"/>
      <c r="ROM22" s="110"/>
      <c r="RON22" s="110"/>
      <c r="ROO22" s="110"/>
      <c r="ROP22" s="110"/>
      <c r="ROQ22" s="110"/>
      <c r="ROR22" s="110"/>
      <c r="ROS22" s="110"/>
      <c r="ROT22" s="110"/>
      <c r="ROU22" s="110"/>
      <c r="ROV22" s="110"/>
      <c r="ROW22" s="110"/>
      <c r="ROX22" s="110"/>
      <c r="ROY22" s="110"/>
      <c r="ROZ22" s="110"/>
      <c r="RPA22" s="110"/>
      <c r="RPB22" s="110"/>
      <c r="RPC22" s="110"/>
      <c r="RPD22" s="110"/>
      <c r="RPE22" s="110"/>
      <c r="RPF22" s="110"/>
      <c r="RPG22" s="110"/>
      <c r="RPH22" s="110"/>
      <c r="RPI22" s="110"/>
      <c r="RPJ22" s="110"/>
      <c r="RPK22" s="110"/>
      <c r="RPL22" s="110"/>
      <c r="RPM22" s="110"/>
      <c r="RPN22" s="110"/>
      <c r="RPO22" s="110"/>
      <c r="RPP22" s="110"/>
      <c r="RPQ22" s="110"/>
      <c r="RPR22" s="110"/>
      <c r="RPS22" s="110"/>
      <c r="RPT22" s="110"/>
      <c r="RPU22" s="110"/>
      <c r="RPV22" s="110"/>
      <c r="RPW22" s="110"/>
      <c r="RPX22" s="110"/>
      <c r="RPY22" s="110"/>
      <c r="RPZ22" s="110"/>
      <c r="RQA22" s="110"/>
      <c r="RQB22" s="110"/>
      <c r="RQC22" s="110"/>
      <c r="RQD22" s="110"/>
      <c r="RQE22" s="110"/>
      <c r="RQF22" s="110"/>
      <c r="RQG22" s="110"/>
      <c r="RQH22" s="110"/>
      <c r="RQI22" s="110"/>
      <c r="RQJ22" s="110"/>
      <c r="RQK22" s="110"/>
      <c r="RQL22" s="110"/>
      <c r="RQM22" s="110"/>
      <c r="RQN22" s="110"/>
      <c r="RQO22" s="110"/>
      <c r="RQP22" s="110"/>
      <c r="RQQ22" s="110"/>
      <c r="RQR22" s="110"/>
      <c r="RQS22" s="110"/>
      <c r="RQT22" s="110"/>
      <c r="RQU22" s="110"/>
      <c r="RQV22" s="110"/>
      <c r="RQW22" s="110"/>
      <c r="RQX22" s="110"/>
      <c r="RQY22" s="110"/>
      <c r="RQZ22" s="110"/>
      <c r="RRA22" s="110"/>
      <c r="RRB22" s="110"/>
      <c r="RRC22" s="110"/>
      <c r="RRD22" s="110"/>
      <c r="RRE22" s="110"/>
      <c r="RRF22" s="110"/>
      <c r="RRG22" s="110"/>
      <c r="RRH22" s="110"/>
      <c r="RRI22" s="110"/>
      <c r="RRJ22" s="110"/>
      <c r="RRK22" s="110"/>
      <c r="RRL22" s="110"/>
      <c r="RRM22" s="110"/>
      <c r="RRN22" s="110"/>
      <c r="RRO22" s="110"/>
      <c r="RRP22" s="110"/>
      <c r="RRQ22" s="110"/>
      <c r="RRR22" s="110"/>
      <c r="RRS22" s="110"/>
      <c r="RRT22" s="110"/>
      <c r="RRU22" s="110"/>
      <c r="RRV22" s="110"/>
      <c r="RRW22" s="110"/>
      <c r="RRX22" s="110"/>
      <c r="RRY22" s="110"/>
      <c r="RRZ22" s="110"/>
      <c r="RSA22" s="110"/>
      <c r="RSB22" s="110"/>
      <c r="RSC22" s="110"/>
      <c r="RSD22" s="110"/>
      <c r="RSE22" s="110"/>
      <c r="RSF22" s="110"/>
      <c r="RSG22" s="110"/>
      <c r="RSH22" s="110"/>
      <c r="RSI22" s="110"/>
      <c r="RSJ22" s="110"/>
      <c r="RSK22" s="110"/>
      <c r="RSL22" s="110"/>
      <c r="RSM22" s="110"/>
      <c r="RSN22" s="110"/>
      <c r="RSO22" s="110"/>
      <c r="RSP22" s="110"/>
      <c r="RSQ22" s="110"/>
      <c r="RSR22" s="110"/>
      <c r="RSS22" s="110"/>
      <c r="RST22" s="110"/>
      <c r="RSU22" s="110"/>
      <c r="RSV22" s="110"/>
      <c r="RSW22" s="110"/>
      <c r="RSX22" s="110"/>
      <c r="RSY22" s="110"/>
      <c r="RSZ22" s="110"/>
      <c r="RTA22" s="110"/>
      <c r="RTB22" s="110"/>
      <c r="RTC22" s="110"/>
      <c r="RTD22" s="110"/>
      <c r="RTE22" s="110"/>
      <c r="RTF22" s="110"/>
      <c r="RTG22" s="110"/>
      <c r="RTH22" s="110"/>
      <c r="RTI22" s="110"/>
      <c r="RTJ22" s="110"/>
      <c r="RTK22" s="110"/>
      <c r="RTL22" s="110"/>
      <c r="RTM22" s="110"/>
      <c r="RTN22" s="110"/>
      <c r="RTO22" s="110"/>
      <c r="RTP22" s="110"/>
      <c r="RTQ22" s="110"/>
      <c r="RTR22" s="110"/>
      <c r="RTS22" s="110"/>
      <c r="RTT22" s="110"/>
      <c r="RTU22" s="110"/>
      <c r="RTV22" s="110"/>
      <c r="RTW22" s="110"/>
      <c r="RTX22" s="110"/>
      <c r="RTY22" s="110"/>
      <c r="RTZ22" s="110"/>
      <c r="RUA22" s="110"/>
      <c r="RUB22" s="110"/>
      <c r="RUC22" s="110"/>
      <c r="RUD22" s="110"/>
      <c r="RUE22" s="110"/>
      <c r="RUF22" s="110"/>
      <c r="RUG22" s="110"/>
      <c r="RUH22" s="110"/>
      <c r="RUI22" s="110"/>
      <c r="RUJ22" s="110"/>
      <c r="RUK22" s="110"/>
      <c r="RUL22" s="110"/>
      <c r="RUM22" s="110"/>
      <c r="RUN22" s="110"/>
      <c r="RUO22" s="110"/>
      <c r="RUP22" s="110"/>
      <c r="RUQ22" s="110"/>
      <c r="RUR22" s="110"/>
      <c r="RUS22" s="110"/>
      <c r="RUT22" s="110"/>
      <c r="RUU22" s="110"/>
      <c r="RUV22" s="110"/>
      <c r="RUW22" s="110"/>
      <c r="RUX22" s="110"/>
      <c r="RUY22" s="110"/>
      <c r="RUZ22" s="110"/>
      <c r="RVA22" s="110"/>
      <c r="RVB22" s="110"/>
      <c r="RVC22" s="110"/>
      <c r="RVD22" s="110"/>
      <c r="RVE22" s="110"/>
      <c r="RVF22" s="110"/>
      <c r="RVG22" s="110"/>
      <c r="RVH22" s="110"/>
      <c r="RVI22" s="110"/>
      <c r="RVJ22" s="110"/>
      <c r="RVK22" s="110"/>
      <c r="RVL22" s="110"/>
      <c r="RVM22" s="110"/>
      <c r="RVN22" s="110"/>
      <c r="RVO22" s="110"/>
      <c r="RVP22" s="110"/>
      <c r="RVQ22" s="110"/>
      <c r="RVR22" s="110"/>
      <c r="RVS22" s="110"/>
      <c r="RVT22" s="110"/>
      <c r="RVU22" s="110"/>
      <c r="RVV22" s="110"/>
      <c r="RVW22" s="110"/>
      <c r="RVX22" s="110"/>
      <c r="RVY22" s="110"/>
      <c r="RVZ22" s="110"/>
      <c r="RWA22" s="110"/>
      <c r="RWB22" s="110"/>
      <c r="RWC22" s="110"/>
      <c r="RWD22" s="110"/>
      <c r="RWE22" s="110"/>
      <c r="RWF22" s="110"/>
      <c r="RWG22" s="110"/>
      <c r="RWH22" s="110"/>
      <c r="RWI22" s="110"/>
      <c r="RWJ22" s="110"/>
      <c r="RWK22" s="110"/>
      <c r="RWL22" s="110"/>
      <c r="RWM22" s="110"/>
      <c r="RWN22" s="110"/>
      <c r="RWO22" s="110"/>
      <c r="RWP22" s="110"/>
      <c r="RWQ22" s="110"/>
      <c r="RWR22" s="110"/>
      <c r="RWS22" s="110"/>
      <c r="RWT22" s="110"/>
      <c r="RWU22" s="110"/>
      <c r="RWV22" s="110"/>
      <c r="RWW22" s="110"/>
      <c r="RWX22" s="110"/>
      <c r="RWY22" s="110"/>
      <c r="RWZ22" s="110"/>
      <c r="RXA22" s="110"/>
      <c r="RXB22" s="110"/>
      <c r="RXC22" s="110"/>
      <c r="RXD22" s="110"/>
      <c r="RXE22" s="110"/>
      <c r="RXF22" s="110"/>
      <c r="RXG22" s="110"/>
      <c r="RXH22" s="110"/>
      <c r="RXI22" s="110"/>
      <c r="RXJ22" s="110"/>
      <c r="RXK22" s="110"/>
      <c r="RXL22" s="110"/>
      <c r="RXM22" s="110"/>
      <c r="RXN22" s="110"/>
      <c r="RXO22" s="110"/>
      <c r="RXP22" s="110"/>
      <c r="RXQ22" s="110"/>
      <c r="RXR22" s="110"/>
      <c r="RXS22" s="110"/>
      <c r="RXT22" s="110"/>
      <c r="RXU22" s="110"/>
      <c r="RXV22" s="110"/>
      <c r="RXW22" s="110"/>
      <c r="RXX22" s="110"/>
      <c r="RXY22" s="110"/>
      <c r="RXZ22" s="110"/>
      <c r="RYA22" s="110"/>
      <c r="RYB22" s="110"/>
      <c r="RYC22" s="110"/>
      <c r="RYD22" s="110"/>
      <c r="RYE22" s="110"/>
      <c r="RYF22" s="110"/>
      <c r="RYG22" s="110"/>
      <c r="RYH22" s="110"/>
      <c r="RYI22" s="110"/>
      <c r="RYJ22" s="110"/>
      <c r="RYK22" s="110"/>
      <c r="RYL22" s="110"/>
      <c r="RYM22" s="110"/>
      <c r="RYN22" s="110"/>
      <c r="RYO22" s="110"/>
      <c r="RYP22" s="110"/>
      <c r="RYQ22" s="110"/>
      <c r="RYR22" s="110"/>
      <c r="RYS22" s="110"/>
      <c r="RYT22" s="110"/>
      <c r="RYU22" s="110"/>
      <c r="RYV22" s="110"/>
      <c r="RYW22" s="110"/>
      <c r="RYX22" s="110"/>
      <c r="RYY22" s="110"/>
      <c r="RYZ22" s="110"/>
      <c r="RZA22" s="110"/>
      <c r="RZB22" s="110"/>
      <c r="RZC22" s="110"/>
      <c r="RZD22" s="110"/>
      <c r="RZE22" s="110"/>
      <c r="RZF22" s="110"/>
      <c r="RZG22" s="110"/>
      <c r="RZH22" s="110"/>
      <c r="RZI22" s="110"/>
      <c r="RZJ22" s="110"/>
      <c r="RZK22" s="110"/>
      <c r="RZL22" s="110"/>
      <c r="RZM22" s="110"/>
      <c r="RZN22" s="110"/>
      <c r="RZO22" s="110"/>
      <c r="RZP22" s="110"/>
      <c r="RZQ22" s="110"/>
      <c r="RZR22" s="110"/>
      <c r="RZS22" s="110"/>
      <c r="RZT22" s="110"/>
      <c r="RZU22" s="110"/>
      <c r="RZV22" s="110"/>
      <c r="RZW22" s="110"/>
      <c r="RZX22" s="110"/>
      <c r="RZY22" s="110"/>
      <c r="RZZ22" s="110"/>
      <c r="SAA22" s="110"/>
      <c r="SAB22" s="110"/>
      <c r="SAC22" s="110"/>
      <c r="SAD22" s="110"/>
      <c r="SAE22" s="110"/>
      <c r="SAF22" s="110"/>
      <c r="SAG22" s="110"/>
      <c r="SAH22" s="110"/>
      <c r="SAI22" s="110"/>
      <c r="SAJ22" s="110"/>
      <c r="SAK22" s="110"/>
      <c r="SAL22" s="110"/>
      <c r="SAM22" s="110"/>
      <c r="SAN22" s="110"/>
      <c r="SAO22" s="110"/>
      <c r="SAP22" s="110"/>
      <c r="SAQ22" s="110"/>
      <c r="SAR22" s="110"/>
      <c r="SAS22" s="110"/>
      <c r="SAT22" s="110"/>
      <c r="SAU22" s="110"/>
      <c r="SAV22" s="110"/>
      <c r="SAW22" s="110"/>
      <c r="SAX22" s="110"/>
      <c r="SAY22" s="110"/>
      <c r="SAZ22" s="110"/>
      <c r="SBA22" s="110"/>
      <c r="SBB22" s="110"/>
      <c r="SBC22" s="110"/>
      <c r="SBD22" s="110"/>
      <c r="SBE22" s="110"/>
      <c r="SBF22" s="110"/>
      <c r="SBG22" s="110"/>
      <c r="SBH22" s="110"/>
      <c r="SBI22" s="110"/>
      <c r="SBJ22" s="110"/>
      <c r="SBK22" s="110"/>
      <c r="SBL22" s="110"/>
      <c r="SBM22" s="110"/>
      <c r="SBN22" s="110"/>
      <c r="SBO22" s="110"/>
      <c r="SBP22" s="110"/>
      <c r="SBQ22" s="110"/>
      <c r="SBR22" s="110"/>
      <c r="SBS22" s="110"/>
      <c r="SBT22" s="110"/>
      <c r="SBU22" s="110"/>
      <c r="SBV22" s="110"/>
      <c r="SBW22" s="110"/>
      <c r="SBX22" s="110"/>
      <c r="SBY22" s="110"/>
      <c r="SBZ22" s="110"/>
      <c r="SCA22" s="110"/>
      <c r="SCB22" s="110"/>
      <c r="SCC22" s="110"/>
      <c r="SCD22" s="110"/>
      <c r="SCE22" s="110"/>
      <c r="SCF22" s="110"/>
      <c r="SCG22" s="110"/>
      <c r="SCH22" s="110"/>
      <c r="SCI22" s="110"/>
      <c r="SCJ22" s="110"/>
      <c r="SCK22" s="110"/>
      <c r="SCL22" s="110"/>
      <c r="SCM22" s="110"/>
      <c r="SCN22" s="110"/>
      <c r="SCO22" s="110"/>
      <c r="SCP22" s="110"/>
      <c r="SCQ22" s="110"/>
      <c r="SCR22" s="110"/>
      <c r="SCS22" s="110"/>
      <c r="SCT22" s="110"/>
      <c r="SCU22" s="110"/>
      <c r="SCV22" s="110"/>
      <c r="SCW22" s="110"/>
      <c r="SCX22" s="110"/>
      <c r="SCY22" s="110"/>
      <c r="SCZ22" s="110"/>
      <c r="SDA22" s="110"/>
      <c r="SDB22" s="110"/>
      <c r="SDC22" s="110"/>
      <c r="SDD22" s="110"/>
      <c r="SDE22" s="110"/>
      <c r="SDF22" s="110"/>
      <c r="SDG22" s="110"/>
      <c r="SDH22" s="110"/>
      <c r="SDI22" s="110"/>
      <c r="SDJ22" s="110"/>
      <c r="SDK22" s="110"/>
      <c r="SDL22" s="110"/>
      <c r="SDM22" s="110"/>
      <c r="SDN22" s="110"/>
      <c r="SDO22" s="110"/>
      <c r="SDP22" s="110"/>
      <c r="SDQ22" s="110"/>
      <c r="SDR22" s="110"/>
      <c r="SDS22" s="110"/>
      <c r="SDT22" s="110"/>
      <c r="SDU22" s="110"/>
      <c r="SDV22" s="110"/>
      <c r="SDW22" s="110"/>
      <c r="SDX22" s="110"/>
      <c r="SDY22" s="110"/>
      <c r="SDZ22" s="110"/>
      <c r="SEA22" s="110"/>
      <c r="SEB22" s="110"/>
      <c r="SEC22" s="110"/>
      <c r="SED22" s="110"/>
      <c r="SEE22" s="110"/>
      <c r="SEF22" s="110"/>
      <c r="SEG22" s="110"/>
      <c r="SEH22" s="110"/>
      <c r="SEI22" s="110"/>
      <c r="SEJ22" s="110"/>
      <c r="SEK22" s="110"/>
      <c r="SEL22" s="110"/>
      <c r="SEM22" s="110"/>
      <c r="SEN22" s="110"/>
      <c r="SEO22" s="110"/>
      <c r="SEP22" s="110"/>
      <c r="SEQ22" s="110"/>
      <c r="SER22" s="110"/>
      <c r="SES22" s="110"/>
      <c r="SET22" s="110"/>
      <c r="SEU22" s="110"/>
      <c r="SEV22" s="110"/>
      <c r="SEW22" s="110"/>
      <c r="SEX22" s="110"/>
      <c r="SEY22" s="110"/>
      <c r="SEZ22" s="110"/>
      <c r="SFA22" s="110"/>
      <c r="SFB22" s="110"/>
      <c r="SFC22" s="110"/>
      <c r="SFD22" s="110"/>
      <c r="SFE22" s="110"/>
      <c r="SFF22" s="110"/>
      <c r="SFG22" s="110"/>
      <c r="SFH22" s="110"/>
      <c r="SFI22" s="110"/>
      <c r="SFJ22" s="110"/>
      <c r="SFK22" s="110"/>
      <c r="SFL22" s="110"/>
      <c r="SFM22" s="110"/>
      <c r="SFN22" s="110"/>
      <c r="SFO22" s="110"/>
      <c r="SFP22" s="110"/>
      <c r="SFQ22" s="110"/>
      <c r="SFR22" s="110"/>
      <c r="SFS22" s="110"/>
      <c r="SFT22" s="110"/>
      <c r="SFU22" s="110"/>
      <c r="SFV22" s="110"/>
      <c r="SFW22" s="110"/>
      <c r="SFX22" s="110"/>
      <c r="SFY22" s="110"/>
      <c r="SFZ22" s="110"/>
      <c r="SGA22" s="110"/>
      <c r="SGB22" s="110"/>
      <c r="SGC22" s="110"/>
      <c r="SGD22" s="110"/>
      <c r="SGE22" s="110"/>
      <c r="SGF22" s="110"/>
      <c r="SGG22" s="110"/>
      <c r="SGH22" s="110"/>
      <c r="SGI22" s="110"/>
      <c r="SGJ22" s="110"/>
      <c r="SGK22" s="110"/>
      <c r="SGL22" s="110"/>
      <c r="SGM22" s="110"/>
      <c r="SGN22" s="110"/>
      <c r="SGO22" s="110"/>
      <c r="SGP22" s="110"/>
      <c r="SGQ22" s="110"/>
      <c r="SGR22" s="110"/>
      <c r="SGS22" s="110"/>
      <c r="SGT22" s="110"/>
      <c r="SGU22" s="110"/>
      <c r="SGV22" s="110"/>
      <c r="SGW22" s="110"/>
      <c r="SGX22" s="110"/>
      <c r="SGY22" s="110"/>
      <c r="SGZ22" s="110"/>
      <c r="SHA22" s="110"/>
      <c r="SHB22" s="110"/>
      <c r="SHC22" s="110"/>
      <c r="SHD22" s="110"/>
      <c r="SHE22" s="110"/>
      <c r="SHF22" s="110"/>
      <c r="SHG22" s="110"/>
      <c r="SHH22" s="110"/>
      <c r="SHI22" s="110"/>
      <c r="SHJ22" s="110"/>
      <c r="SHK22" s="110"/>
      <c r="SHL22" s="110"/>
      <c r="SHM22" s="110"/>
      <c r="SHN22" s="110"/>
      <c r="SHO22" s="110"/>
      <c r="SHP22" s="110"/>
      <c r="SHQ22" s="110"/>
      <c r="SHR22" s="110"/>
      <c r="SHS22" s="110"/>
      <c r="SHT22" s="110"/>
      <c r="SHU22" s="110"/>
      <c r="SHV22" s="110"/>
      <c r="SHW22" s="110"/>
      <c r="SHX22" s="110"/>
      <c r="SHY22" s="110"/>
      <c r="SHZ22" s="110"/>
      <c r="SIA22" s="110"/>
      <c r="SIB22" s="110"/>
      <c r="SIC22" s="110"/>
      <c r="SID22" s="110"/>
      <c r="SIE22" s="110"/>
      <c r="SIF22" s="110"/>
      <c r="SIG22" s="110"/>
      <c r="SIH22" s="110"/>
      <c r="SII22" s="110"/>
      <c r="SIJ22" s="110"/>
      <c r="SIK22" s="110"/>
      <c r="SIL22" s="110"/>
      <c r="SIM22" s="110"/>
      <c r="SIN22" s="110"/>
      <c r="SIO22" s="110"/>
      <c r="SIP22" s="110"/>
      <c r="SIQ22" s="110"/>
      <c r="SIR22" s="110"/>
      <c r="SIS22" s="110"/>
      <c r="SIT22" s="110"/>
      <c r="SIU22" s="110"/>
      <c r="SIV22" s="110"/>
      <c r="SIW22" s="110"/>
      <c r="SIX22" s="110"/>
      <c r="SIY22" s="110"/>
      <c r="SIZ22" s="110"/>
      <c r="SJA22" s="110"/>
      <c r="SJB22" s="110"/>
      <c r="SJC22" s="110"/>
      <c r="SJD22" s="110"/>
      <c r="SJE22" s="110"/>
      <c r="SJF22" s="110"/>
      <c r="SJG22" s="110"/>
      <c r="SJH22" s="110"/>
      <c r="SJI22" s="110"/>
      <c r="SJJ22" s="110"/>
      <c r="SJK22" s="110"/>
      <c r="SJL22" s="110"/>
      <c r="SJM22" s="110"/>
      <c r="SJN22" s="110"/>
      <c r="SJO22" s="110"/>
      <c r="SJP22" s="110"/>
      <c r="SJQ22" s="110"/>
      <c r="SJR22" s="110"/>
      <c r="SJS22" s="110"/>
      <c r="SJT22" s="110"/>
      <c r="SJU22" s="110"/>
      <c r="SJV22" s="110"/>
      <c r="SJW22" s="110"/>
      <c r="SJX22" s="110"/>
      <c r="SJY22" s="110"/>
      <c r="SJZ22" s="110"/>
      <c r="SKA22" s="110"/>
      <c r="SKB22" s="110"/>
      <c r="SKC22" s="110"/>
      <c r="SKD22" s="110"/>
      <c r="SKE22" s="110"/>
      <c r="SKF22" s="110"/>
      <c r="SKG22" s="110"/>
      <c r="SKH22" s="110"/>
      <c r="SKI22" s="110"/>
      <c r="SKJ22" s="110"/>
      <c r="SKK22" s="110"/>
      <c r="SKL22" s="110"/>
      <c r="SKM22" s="110"/>
      <c r="SKN22" s="110"/>
      <c r="SKO22" s="110"/>
      <c r="SKP22" s="110"/>
      <c r="SKQ22" s="110"/>
      <c r="SKR22" s="110"/>
      <c r="SKS22" s="110"/>
      <c r="SKT22" s="110"/>
      <c r="SKU22" s="110"/>
      <c r="SKV22" s="110"/>
      <c r="SKW22" s="110"/>
      <c r="SKX22" s="110"/>
      <c r="SKY22" s="110"/>
      <c r="SKZ22" s="110"/>
      <c r="SLA22" s="110"/>
      <c r="SLB22" s="110"/>
      <c r="SLC22" s="110"/>
      <c r="SLD22" s="110"/>
      <c r="SLE22" s="110"/>
      <c r="SLF22" s="110"/>
      <c r="SLG22" s="110"/>
      <c r="SLH22" s="110"/>
      <c r="SLI22" s="110"/>
      <c r="SLJ22" s="110"/>
      <c r="SLK22" s="110"/>
      <c r="SLL22" s="110"/>
      <c r="SLM22" s="110"/>
      <c r="SLN22" s="110"/>
      <c r="SLO22" s="110"/>
      <c r="SLP22" s="110"/>
      <c r="SLQ22" s="110"/>
      <c r="SLR22" s="110"/>
      <c r="SLS22" s="110"/>
      <c r="SLT22" s="110"/>
      <c r="SLU22" s="110"/>
      <c r="SLV22" s="110"/>
      <c r="SLW22" s="110"/>
      <c r="SLX22" s="110"/>
      <c r="SLY22" s="110"/>
      <c r="SLZ22" s="110"/>
      <c r="SMA22" s="110"/>
      <c r="SMB22" s="110"/>
      <c r="SMC22" s="110"/>
      <c r="SMD22" s="110"/>
      <c r="SME22" s="110"/>
      <c r="SMF22" s="110"/>
      <c r="SMG22" s="110"/>
      <c r="SMH22" s="110"/>
      <c r="SMI22" s="110"/>
      <c r="SMJ22" s="110"/>
      <c r="SMK22" s="110"/>
      <c r="SML22" s="110"/>
      <c r="SMM22" s="110"/>
      <c r="SMN22" s="110"/>
      <c r="SMO22" s="110"/>
      <c r="SMP22" s="110"/>
      <c r="SMQ22" s="110"/>
      <c r="SMR22" s="110"/>
      <c r="SMS22" s="110"/>
      <c r="SMT22" s="110"/>
      <c r="SMU22" s="110"/>
      <c r="SMV22" s="110"/>
      <c r="SMW22" s="110"/>
      <c r="SMX22" s="110"/>
      <c r="SMY22" s="110"/>
      <c r="SMZ22" s="110"/>
      <c r="SNA22" s="110"/>
      <c r="SNB22" s="110"/>
      <c r="SNC22" s="110"/>
      <c r="SND22" s="110"/>
      <c r="SNE22" s="110"/>
      <c r="SNF22" s="110"/>
      <c r="SNG22" s="110"/>
      <c r="SNH22" s="110"/>
      <c r="SNI22" s="110"/>
      <c r="SNJ22" s="110"/>
      <c r="SNK22" s="110"/>
      <c r="SNL22" s="110"/>
      <c r="SNM22" s="110"/>
      <c r="SNN22" s="110"/>
      <c r="SNO22" s="110"/>
      <c r="SNP22" s="110"/>
      <c r="SNQ22" s="110"/>
      <c r="SNR22" s="110"/>
      <c r="SNS22" s="110"/>
      <c r="SNT22" s="110"/>
      <c r="SNU22" s="110"/>
      <c r="SNV22" s="110"/>
      <c r="SNW22" s="110"/>
      <c r="SNX22" s="110"/>
      <c r="SNY22" s="110"/>
      <c r="SNZ22" s="110"/>
      <c r="SOA22" s="110"/>
      <c r="SOB22" s="110"/>
      <c r="SOC22" s="110"/>
      <c r="SOD22" s="110"/>
      <c r="SOE22" s="110"/>
      <c r="SOF22" s="110"/>
      <c r="SOG22" s="110"/>
      <c r="SOH22" s="110"/>
      <c r="SOI22" s="110"/>
      <c r="SOJ22" s="110"/>
      <c r="SOK22" s="110"/>
      <c r="SOL22" s="110"/>
      <c r="SOM22" s="110"/>
      <c r="SON22" s="110"/>
      <c r="SOO22" s="110"/>
      <c r="SOP22" s="110"/>
      <c r="SOQ22" s="110"/>
      <c r="SOR22" s="110"/>
      <c r="SOS22" s="110"/>
      <c r="SOT22" s="110"/>
      <c r="SOU22" s="110"/>
      <c r="SOV22" s="110"/>
      <c r="SOW22" s="110"/>
      <c r="SOX22" s="110"/>
      <c r="SOY22" s="110"/>
      <c r="SOZ22" s="110"/>
      <c r="SPA22" s="110"/>
      <c r="SPB22" s="110"/>
      <c r="SPC22" s="110"/>
      <c r="SPD22" s="110"/>
      <c r="SPE22" s="110"/>
      <c r="SPF22" s="110"/>
      <c r="SPG22" s="110"/>
      <c r="SPH22" s="110"/>
      <c r="SPI22" s="110"/>
      <c r="SPJ22" s="110"/>
      <c r="SPK22" s="110"/>
      <c r="SPL22" s="110"/>
      <c r="SPM22" s="110"/>
      <c r="SPN22" s="110"/>
      <c r="SPO22" s="110"/>
      <c r="SPP22" s="110"/>
      <c r="SPQ22" s="110"/>
      <c r="SPR22" s="110"/>
      <c r="SPS22" s="110"/>
      <c r="SPT22" s="110"/>
      <c r="SPU22" s="110"/>
      <c r="SPV22" s="110"/>
      <c r="SPW22" s="110"/>
      <c r="SPX22" s="110"/>
      <c r="SPY22" s="110"/>
      <c r="SPZ22" s="110"/>
      <c r="SQA22" s="110"/>
      <c r="SQB22" s="110"/>
      <c r="SQC22" s="110"/>
      <c r="SQD22" s="110"/>
      <c r="SQE22" s="110"/>
      <c r="SQF22" s="110"/>
      <c r="SQG22" s="110"/>
      <c r="SQH22" s="110"/>
      <c r="SQI22" s="110"/>
      <c r="SQJ22" s="110"/>
      <c r="SQK22" s="110"/>
      <c r="SQL22" s="110"/>
      <c r="SQM22" s="110"/>
      <c r="SQN22" s="110"/>
      <c r="SQO22" s="110"/>
      <c r="SQP22" s="110"/>
      <c r="SQQ22" s="110"/>
      <c r="SQR22" s="110"/>
      <c r="SQS22" s="110"/>
      <c r="SQT22" s="110"/>
      <c r="SQU22" s="110"/>
      <c r="SQV22" s="110"/>
      <c r="SQW22" s="110"/>
      <c r="SQX22" s="110"/>
      <c r="SQY22" s="110"/>
      <c r="SQZ22" s="110"/>
      <c r="SRA22" s="110"/>
      <c r="SRB22" s="110"/>
      <c r="SRC22" s="110"/>
      <c r="SRD22" s="110"/>
      <c r="SRE22" s="110"/>
      <c r="SRF22" s="110"/>
      <c r="SRG22" s="110"/>
      <c r="SRH22" s="110"/>
      <c r="SRI22" s="110"/>
      <c r="SRJ22" s="110"/>
      <c r="SRK22" s="110"/>
      <c r="SRL22" s="110"/>
      <c r="SRM22" s="110"/>
      <c r="SRN22" s="110"/>
      <c r="SRO22" s="110"/>
      <c r="SRP22" s="110"/>
      <c r="SRQ22" s="110"/>
      <c r="SRR22" s="110"/>
      <c r="SRS22" s="110"/>
      <c r="SRT22" s="110"/>
      <c r="SRU22" s="110"/>
      <c r="SRV22" s="110"/>
      <c r="SRW22" s="110"/>
      <c r="SRX22" s="110"/>
      <c r="SRY22" s="110"/>
      <c r="SRZ22" s="110"/>
      <c r="SSA22" s="110"/>
      <c r="SSB22" s="110"/>
      <c r="SSC22" s="110"/>
      <c r="SSD22" s="110"/>
      <c r="SSE22" s="110"/>
      <c r="SSF22" s="110"/>
      <c r="SSG22" s="110"/>
      <c r="SSH22" s="110"/>
      <c r="SSI22" s="110"/>
      <c r="SSJ22" s="110"/>
      <c r="SSK22" s="110"/>
      <c r="SSL22" s="110"/>
      <c r="SSM22" s="110"/>
      <c r="SSN22" s="110"/>
      <c r="SSO22" s="110"/>
      <c r="SSP22" s="110"/>
      <c r="SSQ22" s="110"/>
      <c r="SSR22" s="110"/>
      <c r="SSS22" s="110"/>
      <c r="SST22" s="110"/>
      <c r="SSU22" s="110"/>
      <c r="SSV22" s="110"/>
      <c r="SSW22" s="110"/>
      <c r="SSX22" s="110"/>
      <c r="SSY22" s="110"/>
      <c r="SSZ22" s="110"/>
      <c r="STA22" s="110"/>
      <c r="STB22" s="110"/>
      <c r="STC22" s="110"/>
      <c r="STD22" s="110"/>
      <c r="STE22" s="110"/>
      <c r="STF22" s="110"/>
      <c r="STG22" s="110"/>
      <c r="STH22" s="110"/>
      <c r="STI22" s="110"/>
      <c r="STJ22" s="110"/>
      <c r="STK22" s="110"/>
      <c r="STL22" s="110"/>
      <c r="STM22" s="110"/>
      <c r="STN22" s="110"/>
      <c r="STO22" s="110"/>
      <c r="STP22" s="110"/>
      <c r="STQ22" s="110"/>
      <c r="STR22" s="110"/>
      <c r="STS22" s="110"/>
      <c r="STT22" s="110"/>
      <c r="STU22" s="110"/>
      <c r="STV22" s="110"/>
      <c r="STW22" s="110"/>
      <c r="STX22" s="110"/>
      <c r="STY22" s="110"/>
      <c r="STZ22" s="110"/>
      <c r="SUA22" s="110"/>
      <c r="SUB22" s="110"/>
      <c r="SUC22" s="110"/>
      <c r="SUD22" s="110"/>
      <c r="SUE22" s="110"/>
      <c r="SUF22" s="110"/>
      <c r="SUG22" s="110"/>
      <c r="SUH22" s="110"/>
      <c r="SUI22" s="110"/>
      <c r="SUJ22" s="110"/>
      <c r="SUK22" s="110"/>
      <c r="SUL22" s="110"/>
      <c r="SUM22" s="110"/>
      <c r="SUN22" s="110"/>
      <c r="SUO22" s="110"/>
      <c r="SUP22" s="110"/>
      <c r="SUQ22" s="110"/>
      <c r="SUR22" s="110"/>
      <c r="SUS22" s="110"/>
      <c r="SUT22" s="110"/>
      <c r="SUU22" s="110"/>
      <c r="SUV22" s="110"/>
      <c r="SUW22" s="110"/>
      <c r="SUX22" s="110"/>
      <c r="SUY22" s="110"/>
      <c r="SUZ22" s="110"/>
      <c r="SVA22" s="110"/>
      <c r="SVB22" s="110"/>
      <c r="SVC22" s="110"/>
      <c r="SVD22" s="110"/>
      <c r="SVE22" s="110"/>
      <c r="SVF22" s="110"/>
      <c r="SVG22" s="110"/>
      <c r="SVH22" s="110"/>
      <c r="SVI22" s="110"/>
      <c r="SVJ22" s="110"/>
      <c r="SVK22" s="110"/>
      <c r="SVL22" s="110"/>
      <c r="SVM22" s="110"/>
      <c r="SVN22" s="110"/>
      <c r="SVO22" s="110"/>
      <c r="SVP22" s="110"/>
      <c r="SVQ22" s="110"/>
      <c r="SVR22" s="110"/>
      <c r="SVS22" s="110"/>
      <c r="SVT22" s="110"/>
      <c r="SVU22" s="110"/>
      <c r="SVV22" s="110"/>
      <c r="SVW22" s="110"/>
      <c r="SVX22" s="110"/>
      <c r="SVY22" s="110"/>
      <c r="SVZ22" s="110"/>
      <c r="SWA22" s="110"/>
      <c r="SWB22" s="110"/>
      <c r="SWC22" s="110"/>
      <c r="SWD22" s="110"/>
      <c r="SWE22" s="110"/>
      <c r="SWF22" s="110"/>
      <c r="SWG22" s="110"/>
      <c r="SWH22" s="110"/>
      <c r="SWI22" s="110"/>
      <c r="SWJ22" s="110"/>
      <c r="SWK22" s="110"/>
      <c r="SWL22" s="110"/>
      <c r="SWM22" s="110"/>
      <c r="SWN22" s="110"/>
      <c r="SWO22" s="110"/>
      <c r="SWP22" s="110"/>
      <c r="SWQ22" s="110"/>
      <c r="SWR22" s="110"/>
      <c r="SWS22" s="110"/>
      <c r="SWT22" s="110"/>
      <c r="SWU22" s="110"/>
      <c r="SWV22" s="110"/>
      <c r="SWW22" s="110"/>
      <c r="SWX22" s="110"/>
      <c r="SWY22" s="110"/>
      <c r="SWZ22" s="110"/>
      <c r="SXA22" s="110"/>
      <c r="SXB22" s="110"/>
      <c r="SXC22" s="110"/>
      <c r="SXD22" s="110"/>
      <c r="SXE22" s="110"/>
      <c r="SXF22" s="110"/>
      <c r="SXG22" s="110"/>
      <c r="SXH22" s="110"/>
      <c r="SXI22" s="110"/>
      <c r="SXJ22" s="110"/>
      <c r="SXK22" s="110"/>
      <c r="SXL22" s="110"/>
      <c r="SXM22" s="110"/>
      <c r="SXN22" s="110"/>
      <c r="SXO22" s="110"/>
      <c r="SXP22" s="110"/>
      <c r="SXQ22" s="110"/>
      <c r="SXR22" s="110"/>
      <c r="SXS22" s="110"/>
      <c r="SXT22" s="110"/>
      <c r="SXU22" s="110"/>
      <c r="SXV22" s="110"/>
      <c r="SXW22" s="110"/>
      <c r="SXX22" s="110"/>
      <c r="SXY22" s="110"/>
      <c r="SXZ22" s="110"/>
      <c r="SYA22" s="110"/>
      <c r="SYB22" s="110"/>
      <c r="SYC22" s="110"/>
      <c r="SYD22" s="110"/>
      <c r="SYE22" s="110"/>
      <c r="SYF22" s="110"/>
      <c r="SYG22" s="110"/>
      <c r="SYH22" s="110"/>
      <c r="SYI22" s="110"/>
      <c r="SYJ22" s="110"/>
      <c r="SYK22" s="110"/>
      <c r="SYL22" s="110"/>
      <c r="SYM22" s="110"/>
      <c r="SYN22" s="110"/>
      <c r="SYO22" s="110"/>
      <c r="SYP22" s="110"/>
      <c r="SYQ22" s="110"/>
      <c r="SYR22" s="110"/>
      <c r="SYS22" s="110"/>
      <c r="SYT22" s="110"/>
      <c r="SYU22" s="110"/>
      <c r="SYV22" s="110"/>
      <c r="SYW22" s="110"/>
      <c r="SYX22" s="110"/>
      <c r="SYY22" s="110"/>
      <c r="SYZ22" s="110"/>
      <c r="SZA22" s="110"/>
      <c r="SZB22" s="110"/>
      <c r="SZC22" s="110"/>
      <c r="SZD22" s="110"/>
      <c r="SZE22" s="110"/>
      <c r="SZF22" s="110"/>
      <c r="SZG22" s="110"/>
      <c r="SZH22" s="110"/>
      <c r="SZI22" s="110"/>
      <c r="SZJ22" s="110"/>
      <c r="SZK22" s="110"/>
      <c r="SZL22" s="110"/>
      <c r="SZM22" s="110"/>
      <c r="SZN22" s="110"/>
      <c r="SZO22" s="110"/>
      <c r="SZP22" s="110"/>
      <c r="SZQ22" s="110"/>
      <c r="SZR22" s="110"/>
      <c r="SZS22" s="110"/>
      <c r="SZT22" s="110"/>
      <c r="SZU22" s="110"/>
      <c r="SZV22" s="110"/>
      <c r="SZW22" s="110"/>
      <c r="SZX22" s="110"/>
      <c r="SZY22" s="110"/>
      <c r="SZZ22" s="110"/>
      <c r="TAA22" s="110"/>
      <c r="TAB22" s="110"/>
      <c r="TAC22" s="110"/>
      <c r="TAD22" s="110"/>
      <c r="TAE22" s="110"/>
      <c r="TAF22" s="110"/>
      <c r="TAG22" s="110"/>
      <c r="TAH22" s="110"/>
      <c r="TAI22" s="110"/>
      <c r="TAJ22" s="110"/>
      <c r="TAK22" s="110"/>
      <c r="TAL22" s="110"/>
      <c r="TAM22" s="110"/>
      <c r="TAN22" s="110"/>
      <c r="TAO22" s="110"/>
      <c r="TAP22" s="110"/>
      <c r="TAQ22" s="110"/>
      <c r="TAR22" s="110"/>
      <c r="TAS22" s="110"/>
      <c r="TAT22" s="110"/>
      <c r="TAU22" s="110"/>
      <c r="TAV22" s="110"/>
      <c r="TAW22" s="110"/>
      <c r="TAX22" s="110"/>
      <c r="TAY22" s="110"/>
      <c r="TAZ22" s="110"/>
      <c r="TBA22" s="110"/>
      <c r="TBB22" s="110"/>
      <c r="TBC22" s="110"/>
      <c r="TBD22" s="110"/>
      <c r="TBE22" s="110"/>
      <c r="TBF22" s="110"/>
      <c r="TBG22" s="110"/>
      <c r="TBH22" s="110"/>
      <c r="TBI22" s="110"/>
      <c r="TBJ22" s="110"/>
      <c r="TBK22" s="110"/>
      <c r="TBL22" s="110"/>
      <c r="TBM22" s="110"/>
      <c r="TBN22" s="110"/>
      <c r="TBO22" s="110"/>
      <c r="TBP22" s="110"/>
      <c r="TBQ22" s="110"/>
      <c r="TBR22" s="110"/>
      <c r="TBS22" s="110"/>
      <c r="TBT22" s="110"/>
      <c r="TBU22" s="110"/>
      <c r="TBV22" s="110"/>
      <c r="TBW22" s="110"/>
      <c r="TBX22" s="110"/>
      <c r="TBY22" s="110"/>
      <c r="TBZ22" s="110"/>
      <c r="TCA22" s="110"/>
      <c r="TCB22" s="110"/>
      <c r="TCC22" s="110"/>
      <c r="TCD22" s="110"/>
      <c r="TCE22" s="110"/>
      <c r="TCF22" s="110"/>
      <c r="TCG22" s="110"/>
      <c r="TCH22" s="110"/>
      <c r="TCI22" s="110"/>
      <c r="TCJ22" s="110"/>
      <c r="TCK22" s="110"/>
      <c r="TCL22" s="110"/>
      <c r="TCM22" s="110"/>
      <c r="TCN22" s="110"/>
      <c r="TCO22" s="110"/>
      <c r="TCP22" s="110"/>
      <c r="TCQ22" s="110"/>
      <c r="TCR22" s="110"/>
      <c r="TCS22" s="110"/>
      <c r="TCT22" s="110"/>
      <c r="TCU22" s="110"/>
      <c r="TCV22" s="110"/>
      <c r="TCW22" s="110"/>
      <c r="TCX22" s="110"/>
      <c r="TCY22" s="110"/>
      <c r="TCZ22" s="110"/>
      <c r="TDA22" s="110"/>
      <c r="TDB22" s="110"/>
      <c r="TDC22" s="110"/>
      <c r="TDD22" s="110"/>
      <c r="TDE22" s="110"/>
      <c r="TDF22" s="110"/>
      <c r="TDG22" s="110"/>
      <c r="TDH22" s="110"/>
      <c r="TDI22" s="110"/>
      <c r="TDJ22" s="110"/>
      <c r="TDK22" s="110"/>
      <c r="TDL22" s="110"/>
      <c r="TDM22" s="110"/>
      <c r="TDN22" s="110"/>
      <c r="TDO22" s="110"/>
      <c r="TDP22" s="110"/>
      <c r="TDQ22" s="110"/>
      <c r="TDR22" s="110"/>
      <c r="TDS22" s="110"/>
      <c r="TDT22" s="110"/>
      <c r="TDU22" s="110"/>
      <c r="TDV22" s="110"/>
      <c r="TDW22" s="110"/>
      <c r="TDX22" s="110"/>
      <c r="TDY22" s="110"/>
      <c r="TDZ22" s="110"/>
      <c r="TEA22" s="110"/>
      <c r="TEB22" s="110"/>
      <c r="TEC22" s="110"/>
      <c r="TED22" s="110"/>
      <c r="TEE22" s="110"/>
      <c r="TEF22" s="110"/>
      <c r="TEG22" s="110"/>
      <c r="TEH22" s="110"/>
      <c r="TEI22" s="110"/>
      <c r="TEJ22" s="110"/>
      <c r="TEK22" s="110"/>
      <c r="TEL22" s="110"/>
      <c r="TEM22" s="110"/>
      <c r="TEN22" s="110"/>
      <c r="TEO22" s="110"/>
      <c r="TEP22" s="110"/>
      <c r="TEQ22" s="110"/>
      <c r="TER22" s="110"/>
      <c r="TES22" s="110"/>
      <c r="TET22" s="110"/>
      <c r="TEU22" s="110"/>
      <c r="TEV22" s="110"/>
      <c r="TEW22" s="110"/>
      <c r="TEX22" s="110"/>
      <c r="TEY22" s="110"/>
      <c r="TEZ22" s="110"/>
      <c r="TFA22" s="110"/>
      <c r="TFB22" s="110"/>
      <c r="TFC22" s="110"/>
      <c r="TFD22" s="110"/>
      <c r="TFE22" s="110"/>
      <c r="TFF22" s="110"/>
      <c r="TFG22" s="110"/>
      <c r="TFH22" s="110"/>
      <c r="TFI22" s="110"/>
      <c r="TFJ22" s="110"/>
      <c r="TFK22" s="110"/>
      <c r="TFL22" s="110"/>
      <c r="TFM22" s="110"/>
      <c r="TFN22" s="110"/>
      <c r="TFO22" s="110"/>
      <c r="TFP22" s="110"/>
      <c r="TFQ22" s="110"/>
      <c r="TFR22" s="110"/>
      <c r="TFS22" s="110"/>
      <c r="TFT22" s="110"/>
      <c r="TFU22" s="110"/>
      <c r="TFV22" s="110"/>
      <c r="TFW22" s="110"/>
      <c r="TFX22" s="110"/>
      <c r="TFY22" s="110"/>
      <c r="TFZ22" s="110"/>
      <c r="TGA22" s="110"/>
      <c r="TGB22" s="110"/>
      <c r="TGC22" s="110"/>
      <c r="TGD22" s="110"/>
      <c r="TGE22" s="110"/>
      <c r="TGF22" s="110"/>
      <c r="TGG22" s="110"/>
      <c r="TGH22" s="110"/>
      <c r="TGI22" s="110"/>
      <c r="TGJ22" s="110"/>
      <c r="TGK22" s="110"/>
      <c r="TGL22" s="110"/>
      <c r="TGM22" s="110"/>
      <c r="TGN22" s="110"/>
      <c r="TGO22" s="110"/>
      <c r="TGP22" s="110"/>
      <c r="TGQ22" s="110"/>
      <c r="TGR22" s="110"/>
      <c r="TGS22" s="110"/>
      <c r="TGT22" s="110"/>
      <c r="TGU22" s="110"/>
      <c r="TGV22" s="110"/>
      <c r="TGW22" s="110"/>
      <c r="TGX22" s="110"/>
      <c r="TGY22" s="110"/>
      <c r="TGZ22" s="110"/>
      <c r="THA22" s="110"/>
      <c r="THB22" s="110"/>
      <c r="THC22" s="110"/>
      <c r="THD22" s="110"/>
      <c r="THE22" s="110"/>
      <c r="THF22" s="110"/>
      <c r="THG22" s="110"/>
      <c r="THH22" s="110"/>
      <c r="THI22" s="110"/>
      <c r="THJ22" s="110"/>
      <c r="THK22" s="110"/>
      <c r="THL22" s="110"/>
      <c r="THM22" s="110"/>
      <c r="THN22" s="110"/>
      <c r="THO22" s="110"/>
      <c r="THP22" s="110"/>
      <c r="THQ22" s="110"/>
      <c r="THR22" s="110"/>
      <c r="THS22" s="110"/>
      <c r="THT22" s="110"/>
      <c r="THU22" s="110"/>
      <c r="THV22" s="110"/>
      <c r="THW22" s="110"/>
      <c r="THX22" s="110"/>
      <c r="THY22" s="110"/>
      <c r="THZ22" s="110"/>
      <c r="TIA22" s="110"/>
      <c r="TIB22" s="110"/>
      <c r="TIC22" s="110"/>
      <c r="TID22" s="110"/>
      <c r="TIE22" s="110"/>
      <c r="TIF22" s="110"/>
      <c r="TIG22" s="110"/>
      <c r="TIH22" s="110"/>
      <c r="TII22" s="110"/>
      <c r="TIJ22" s="110"/>
      <c r="TIK22" s="110"/>
      <c r="TIL22" s="110"/>
      <c r="TIM22" s="110"/>
      <c r="TIN22" s="110"/>
      <c r="TIO22" s="110"/>
      <c r="TIP22" s="110"/>
      <c r="TIQ22" s="110"/>
      <c r="TIR22" s="110"/>
      <c r="TIS22" s="110"/>
      <c r="TIT22" s="110"/>
      <c r="TIU22" s="110"/>
      <c r="TIV22" s="110"/>
      <c r="TIW22" s="110"/>
      <c r="TIX22" s="110"/>
      <c r="TIY22" s="110"/>
      <c r="TIZ22" s="110"/>
      <c r="TJA22" s="110"/>
      <c r="TJB22" s="110"/>
      <c r="TJC22" s="110"/>
      <c r="TJD22" s="110"/>
      <c r="TJE22" s="110"/>
      <c r="TJF22" s="110"/>
      <c r="TJG22" s="110"/>
      <c r="TJH22" s="110"/>
      <c r="TJI22" s="110"/>
      <c r="TJJ22" s="110"/>
      <c r="TJK22" s="110"/>
      <c r="TJL22" s="110"/>
      <c r="TJM22" s="110"/>
      <c r="TJN22" s="110"/>
      <c r="TJO22" s="110"/>
      <c r="TJP22" s="110"/>
      <c r="TJQ22" s="110"/>
      <c r="TJR22" s="110"/>
      <c r="TJS22" s="110"/>
      <c r="TJT22" s="110"/>
      <c r="TJU22" s="110"/>
      <c r="TJV22" s="110"/>
      <c r="TJW22" s="110"/>
      <c r="TJX22" s="110"/>
      <c r="TJY22" s="110"/>
      <c r="TJZ22" s="110"/>
      <c r="TKA22" s="110"/>
      <c r="TKB22" s="110"/>
      <c r="TKC22" s="110"/>
      <c r="TKD22" s="110"/>
      <c r="TKE22" s="110"/>
      <c r="TKF22" s="110"/>
      <c r="TKG22" s="110"/>
      <c r="TKH22" s="110"/>
      <c r="TKI22" s="110"/>
      <c r="TKJ22" s="110"/>
      <c r="TKK22" s="110"/>
      <c r="TKL22" s="110"/>
      <c r="TKM22" s="110"/>
      <c r="TKN22" s="110"/>
      <c r="TKO22" s="110"/>
      <c r="TKP22" s="110"/>
      <c r="TKQ22" s="110"/>
      <c r="TKR22" s="110"/>
      <c r="TKS22" s="110"/>
      <c r="TKT22" s="110"/>
      <c r="TKU22" s="110"/>
      <c r="TKV22" s="110"/>
      <c r="TKW22" s="110"/>
      <c r="TKX22" s="110"/>
      <c r="TKY22" s="110"/>
      <c r="TKZ22" s="110"/>
      <c r="TLA22" s="110"/>
      <c r="TLB22" s="110"/>
      <c r="TLC22" s="110"/>
      <c r="TLD22" s="110"/>
      <c r="TLE22" s="110"/>
      <c r="TLF22" s="110"/>
      <c r="TLG22" s="110"/>
      <c r="TLH22" s="110"/>
      <c r="TLI22" s="110"/>
      <c r="TLJ22" s="110"/>
      <c r="TLK22" s="110"/>
      <c r="TLL22" s="110"/>
      <c r="TLM22" s="110"/>
      <c r="TLN22" s="110"/>
      <c r="TLO22" s="110"/>
      <c r="TLP22" s="110"/>
      <c r="TLQ22" s="110"/>
      <c r="TLR22" s="110"/>
      <c r="TLS22" s="110"/>
      <c r="TLT22" s="110"/>
      <c r="TLU22" s="110"/>
      <c r="TLV22" s="110"/>
      <c r="TLW22" s="110"/>
      <c r="TLX22" s="110"/>
      <c r="TLY22" s="110"/>
      <c r="TLZ22" s="110"/>
      <c r="TMA22" s="110"/>
      <c r="TMB22" s="110"/>
      <c r="TMC22" s="110"/>
      <c r="TMD22" s="110"/>
      <c r="TME22" s="110"/>
      <c r="TMF22" s="110"/>
      <c r="TMG22" s="110"/>
      <c r="TMH22" s="110"/>
      <c r="TMI22" s="110"/>
      <c r="TMJ22" s="110"/>
      <c r="TMK22" s="110"/>
      <c r="TML22" s="110"/>
      <c r="TMM22" s="110"/>
      <c r="TMN22" s="110"/>
      <c r="TMO22" s="110"/>
      <c r="TMP22" s="110"/>
      <c r="TMQ22" s="110"/>
      <c r="TMR22" s="110"/>
      <c r="TMS22" s="110"/>
      <c r="TMT22" s="110"/>
      <c r="TMU22" s="110"/>
      <c r="TMV22" s="110"/>
      <c r="TMW22" s="110"/>
      <c r="TMX22" s="110"/>
      <c r="TMY22" s="110"/>
      <c r="TMZ22" s="110"/>
      <c r="TNA22" s="110"/>
      <c r="TNB22" s="110"/>
      <c r="TNC22" s="110"/>
      <c r="TND22" s="110"/>
      <c r="TNE22" s="110"/>
      <c r="TNF22" s="110"/>
      <c r="TNG22" s="110"/>
      <c r="TNH22" s="110"/>
      <c r="TNI22" s="110"/>
      <c r="TNJ22" s="110"/>
      <c r="TNK22" s="110"/>
      <c r="TNL22" s="110"/>
      <c r="TNM22" s="110"/>
      <c r="TNN22" s="110"/>
      <c r="TNO22" s="110"/>
      <c r="TNP22" s="110"/>
      <c r="TNQ22" s="110"/>
      <c r="TNR22" s="110"/>
      <c r="TNS22" s="110"/>
      <c r="TNT22" s="110"/>
      <c r="TNU22" s="110"/>
      <c r="TNV22" s="110"/>
      <c r="TNW22" s="110"/>
      <c r="TNX22" s="110"/>
      <c r="TNY22" s="110"/>
      <c r="TNZ22" s="110"/>
      <c r="TOA22" s="110"/>
      <c r="TOB22" s="110"/>
      <c r="TOC22" s="110"/>
      <c r="TOD22" s="110"/>
      <c r="TOE22" s="110"/>
      <c r="TOF22" s="110"/>
      <c r="TOG22" s="110"/>
      <c r="TOH22" s="110"/>
      <c r="TOI22" s="110"/>
      <c r="TOJ22" s="110"/>
      <c r="TOK22" s="110"/>
      <c r="TOL22" s="110"/>
      <c r="TOM22" s="110"/>
      <c r="TON22" s="110"/>
      <c r="TOO22" s="110"/>
      <c r="TOP22" s="110"/>
      <c r="TOQ22" s="110"/>
      <c r="TOR22" s="110"/>
      <c r="TOS22" s="110"/>
      <c r="TOT22" s="110"/>
      <c r="TOU22" s="110"/>
      <c r="TOV22" s="110"/>
      <c r="TOW22" s="110"/>
      <c r="TOX22" s="110"/>
      <c r="TOY22" s="110"/>
      <c r="TOZ22" s="110"/>
      <c r="TPA22" s="110"/>
      <c r="TPB22" s="110"/>
      <c r="TPC22" s="110"/>
      <c r="TPD22" s="110"/>
      <c r="TPE22" s="110"/>
      <c r="TPF22" s="110"/>
      <c r="TPG22" s="110"/>
      <c r="TPH22" s="110"/>
      <c r="TPI22" s="110"/>
      <c r="TPJ22" s="110"/>
      <c r="TPK22" s="110"/>
      <c r="TPL22" s="110"/>
      <c r="TPM22" s="110"/>
      <c r="TPN22" s="110"/>
      <c r="TPO22" s="110"/>
      <c r="TPP22" s="110"/>
      <c r="TPQ22" s="110"/>
      <c r="TPR22" s="110"/>
      <c r="TPS22" s="110"/>
      <c r="TPT22" s="110"/>
      <c r="TPU22" s="110"/>
      <c r="TPV22" s="110"/>
      <c r="TPW22" s="110"/>
      <c r="TPX22" s="110"/>
      <c r="TPY22" s="110"/>
      <c r="TPZ22" s="110"/>
      <c r="TQA22" s="110"/>
      <c r="TQB22" s="110"/>
      <c r="TQC22" s="110"/>
      <c r="TQD22" s="110"/>
      <c r="TQE22" s="110"/>
      <c r="TQF22" s="110"/>
      <c r="TQG22" s="110"/>
      <c r="TQH22" s="110"/>
      <c r="TQI22" s="110"/>
      <c r="TQJ22" s="110"/>
      <c r="TQK22" s="110"/>
      <c r="TQL22" s="110"/>
      <c r="TQM22" s="110"/>
      <c r="TQN22" s="110"/>
      <c r="TQO22" s="110"/>
      <c r="TQP22" s="110"/>
      <c r="TQQ22" s="110"/>
      <c r="TQR22" s="110"/>
      <c r="TQS22" s="110"/>
      <c r="TQT22" s="110"/>
      <c r="TQU22" s="110"/>
      <c r="TQV22" s="110"/>
      <c r="TQW22" s="110"/>
      <c r="TQX22" s="110"/>
      <c r="TQY22" s="110"/>
      <c r="TQZ22" s="110"/>
      <c r="TRA22" s="110"/>
      <c r="TRB22" s="110"/>
      <c r="TRC22" s="110"/>
      <c r="TRD22" s="110"/>
      <c r="TRE22" s="110"/>
      <c r="TRF22" s="110"/>
      <c r="TRG22" s="110"/>
      <c r="TRH22" s="110"/>
      <c r="TRI22" s="110"/>
      <c r="TRJ22" s="110"/>
      <c r="TRK22" s="110"/>
      <c r="TRL22" s="110"/>
      <c r="TRM22" s="110"/>
      <c r="TRN22" s="110"/>
      <c r="TRO22" s="110"/>
      <c r="TRP22" s="110"/>
      <c r="TRQ22" s="110"/>
      <c r="TRR22" s="110"/>
      <c r="TRS22" s="110"/>
      <c r="TRT22" s="110"/>
      <c r="TRU22" s="110"/>
      <c r="TRV22" s="110"/>
      <c r="TRW22" s="110"/>
      <c r="TRX22" s="110"/>
      <c r="TRY22" s="110"/>
      <c r="TRZ22" s="110"/>
      <c r="TSA22" s="110"/>
      <c r="TSB22" s="110"/>
      <c r="TSC22" s="110"/>
      <c r="TSD22" s="110"/>
      <c r="TSE22" s="110"/>
      <c r="TSF22" s="110"/>
      <c r="TSG22" s="110"/>
      <c r="TSH22" s="110"/>
      <c r="TSI22" s="110"/>
      <c r="TSJ22" s="110"/>
      <c r="TSK22" s="110"/>
      <c r="TSL22" s="110"/>
      <c r="TSM22" s="110"/>
      <c r="TSN22" s="110"/>
      <c r="TSO22" s="110"/>
      <c r="TSP22" s="110"/>
      <c r="TSQ22" s="110"/>
      <c r="TSR22" s="110"/>
      <c r="TSS22" s="110"/>
      <c r="TST22" s="110"/>
      <c r="TSU22" s="110"/>
      <c r="TSV22" s="110"/>
      <c r="TSW22" s="110"/>
      <c r="TSX22" s="110"/>
      <c r="TSY22" s="110"/>
      <c r="TSZ22" s="110"/>
      <c r="TTA22" s="110"/>
      <c r="TTB22" s="110"/>
      <c r="TTC22" s="110"/>
      <c r="TTD22" s="110"/>
      <c r="TTE22" s="110"/>
      <c r="TTF22" s="110"/>
      <c r="TTG22" s="110"/>
      <c r="TTH22" s="110"/>
      <c r="TTI22" s="110"/>
      <c r="TTJ22" s="110"/>
      <c r="TTK22" s="110"/>
      <c r="TTL22" s="110"/>
      <c r="TTM22" s="110"/>
      <c r="TTN22" s="110"/>
      <c r="TTO22" s="110"/>
      <c r="TTP22" s="110"/>
      <c r="TTQ22" s="110"/>
      <c r="TTR22" s="110"/>
      <c r="TTS22" s="110"/>
      <c r="TTT22" s="110"/>
      <c r="TTU22" s="110"/>
      <c r="TTV22" s="110"/>
      <c r="TTW22" s="110"/>
      <c r="TTX22" s="110"/>
      <c r="TTY22" s="110"/>
      <c r="TTZ22" s="110"/>
      <c r="TUA22" s="110"/>
      <c r="TUB22" s="110"/>
      <c r="TUC22" s="110"/>
      <c r="TUD22" s="110"/>
      <c r="TUE22" s="110"/>
      <c r="TUF22" s="110"/>
      <c r="TUG22" s="110"/>
      <c r="TUH22" s="110"/>
      <c r="TUI22" s="110"/>
      <c r="TUJ22" s="110"/>
      <c r="TUK22" s="110"/>
      <c r="TUL22" s="110"/>
      <c r="TUM22" s="110"/>
      <c r="TUN22" s="110"/>
      <c r="TUO22" s="110"/>
      <c r="TUP22" s="110"/>
      <c r="TUQ22" s="110"/>
      <c r="TUR22" s="110"/>
      <c r="TUS22" s="110"/>
      <c r="TUT22" s="110"/>
      <c r="TUU22" s="110"/>
      <c r="TUV22" s="110"/>
      <c r="TUW22" s="110"/>
      <c r="TUX22" s="110"/>
      <c r="TUY22" s="110"/>
      <c r="TUZ22" s="110"/>
      <c r="TVA22" s="110"/>
      <c r="TVB22" s="110"/>
      <c r="TVC22" s="110"/>
      <c r="TVD22" s="110"/>
      <c r="TVE22" s="110"/>
      <c r="TVF22" s="110"/>
      <c r="TVG22" s="110"/>
      <c r="TVH22" s="110"/>
      <c r="TVI22" s="110"/>
      <c r="TVJ22" s="110"/>
      <c r="TVK22" s="110"/>
      <c r="TVL22" s="110"/>
      <c r="TVM22" s="110"/>
      <c r="TVN22" s="110"/>
      <c r="TVO22" s="110"/>
      <c r="TVP22" s="110"/>
      <c r="TVQ22" s="110"/>
      <c r="TVR22" s="110"/>
      <c r="TVS22" s="110"/>
      <c r="TVT22" s="110"/>
      <c r="TVU22" s="110"/>
      <c r="TVV22" s="110"/>
      <c r="TVW22" s="110"/>
      <c r="TVX22" s="110"/>
      <c r="TVY22" s="110"/>
      <c r="TVZ22" s="110"/>
      <c r="TWA22" s="110"/>
      <c r="TWB22" s="110"/>
      <c r="TWC22" s="110"/>
      <c r="TWD22" s="110"/>
      <c r="TWE22" s="110"/>
      <c r="TWF22" s="110"/>
      <c r="TWG22" s="110"/>
      <c r="TWH22" s="110"/>
      <c r="TWI22" s="110"/>
      <c r="TWJ22" s="110"/>
      <c r="TWK22" s="110"/>
      <c r="TWL22" s="110"/>
      <c r="TWM22" s="110"/>
      <c r="TWN22" s="110"/>
      <c r="TWO22" s="110"/>
      <c r="TWP22" s="110"/>
      <c r="TWQ22" s="110"/>
      <c r="TWR22" s="110"/>
      <c r="TWS22" s="110"/>
      <c r="TWT22" s="110"/>
      <c r="TWU22" s="110"/>
      <c r="TWV22" s="110"/>
      <c r="TWW22" s="110"/>
      <c r="TWX22" s="110"/>
      <c r="TWY22" s="110"/>
      <c r="TWZ22" s="110"/>
      <c r="TXA22" s="110"/>
      <c r="TXB22" s="110"/>
      <c r="TXC22" s="110"/>
      <c r="TXD22" s="110"/>
      <c r="TXE22" s="110"/>
      <c r="TXF22" s="110"/>
      <c r="TXG22" s="110"/>
      <c r="TXH22" s="110"/>
      <c r="TXI22" s="110"/>
      <c r="TXJ22" s="110"/>
      <c r="TXK22" s="110"/>
      <c r="TXL22" s="110"/>
      <c r="TXM22" s="110"/>
      <c r="TXN22" s="110"/>
      <c r="TXO22" s="110"/>
      <c r="TXP22" s="110"/>
      <c r="TXQ22" s="110"/>
      <c r="TXR22" s="110"/>
      <c r="TXS22" s="110"/>
      <c r="TXT22" s="110"/>
      <c r="TXU22" s="110"/>
      <c r="TXV22" s="110"/>
      <c r="TXW22" s="110"/>
      <c r="TXX22" s="110"/>
      <c r="TXY22" s="110"/>
      <c r="TXZ22" s="110"/>
      <c r="TYA22" s="110"/>
      <c r="TYB22" s="110"/>
      <c r="TYC22" s="110"/>
      <c r="TYD22" s="110"/>
      <c r="TYE22" s="110"/>
      <c r="TYF22" s="110"/>
      <c r="TYG22" s="110"/>
      <c r="TYH22" s="110"/>
      <c r="TYI22" s="110"/>
      <c r="TYJ22" s="110"/>
      <c r="TYK22" s="110"/>
      <c r="TYL22" s="110"/>
      <c r="TYM22" s="110"/>
      <c r="TYN22" s="110"/>
      <c r="TYO22" s="110"/>
      <c r="TYP22" s="110"/>
      <c r="TYQ22" s="110"/>
      <c r="TYR22" s="110"/>
      <c r="TYS22" s="110"/>
      <c r="TYT22" s="110"/>
      <c r="TYU22" s="110"/>
      <c r="TYV22" s="110"/>
      <c r="TYW22" s="110"/>
      <c r="TYX22" s="110"/>
      <c r="TYY22" s="110"/>
      <c r="TYZ22" s="110"/>
      <c r="TZA22" s="110"/>
      <c r="TZB22" s="110"/>
      <c r="TZC22" s="110"/>
      <c r="TZD22" s="110"/>
      <c r="TZE22" s="110"/>
      <c r="TZF22" s="110"/>
      <c r="TZG22" s="110"/>
      <c r="TZH22" s="110"/>
      <c r="TZI22" s="110"/>
      <c r="TZJ22" s="110"/>
      <c r="TZK22" s="110"/>
      <c r="TZL22" s="110"/>
      <c r="TZM22" s="110"/>
      <c r="TZN22" s="110"/>
      <c r="TZO22" s="110"/>
      <c r="TZP22" s="110"/>
      <c r="TZQ22" s="110"/>
      <c r="TZR22" s="110"/>
      <c r="TZS22" s="110"/>
      <c r="TZT22" s="110"/>
      <c r="TZU22" s="110"/>
      <c r="TZV22" s="110"/>
      <c r="TZW22" s="110"/>
      <c r="TZX22" s="110"/>
      <c r="TZY22" s="110"/>
      <c r="TZZ22" s="110"/>
      <c r="UAA22" s="110"/>
      <c r="UAB22" s="110"/>
      <c r="UAC22" s="110"/>
      <c r="UAD22" s="110"/>
      <c r="UAE22" s="110"/>
      <c r="UAF22" s="110"/>
      <c r="UAG22" s="110"/>
      <c r="UAH22" s="110"/>
      <c r="UAI22" s="110"/>
      <c r="UAJ22" s="110"/>
      <c r="UAK22" s="110"/>
      <c r="UAL22" s="110"/>
      <c r="UAM22" s="110"/>
      <c r="UAN22" s="110"/>
      <c r="UAO22" s="110"/>
      <c r="UAP22" s="110"/>
      <c r="UAQ22" s="110"/>
      <c r="UAR22" s="110"/>
      <c r="UAS22" s="110"/>
      <c r="UAT22" s="110"/>
      <c r="UAU22" s="110"/>
      <c r="UAV22" s="110"/>
      <c r="UAW22" s="110"/>
      <c r="UAX22" s="110"/>
      <c r="UAY22" s="110"/>
      <c r="UAZ22" s="110"/>
      <c r="UBA22" s="110"/>
      <c r="UBB22" s="110"/>
      <c r="UBC22" s="110"/>
      <c r="UBD22" s="110"/>
      <c r="UBE22" s="110"/>
      <c r="UBF22" s="110"/>
      <c r="UBG22" s="110"/>
      <c r="UBH22" s="110"/>
      <c r="UBI22" s="110"/>
      <c r="UBJ22" s="110"/>
      <c r="UBK22" s="110"/>
      <c r="UBL22" s="110"/>
      <c r="UBM22" s="110"/>
      <c r="UBN22" s="110"/>
      <c r="UBO22" s="110"/>
      <c r="UBP22" s="110"/>
      <c r="UBQ22" s="110"/>
      <c r="UBR22" s="110"/>
      <c r="UBS22" s="110"/>
      <c r="UBT22" s="110"/>
      <c r="UBU22" s="110"/>
      <c r="UBV22" s="110"/>
      <c r="UBW22" s="110"/>
      <c r="UBX22" s="110"/>
      <c r="UBY22" s="110"/>
      <c r="UBZ22" s="110"/>
      <c r="UCA22" s="110"/>
      <c r="UCB22" s="110"/>
      <c r="UCC22" s="110"/>
      <c r="UCD22" s="110"/>
      <c r="UCE22" s="110"/>
      <c r="UCF22" s="110"/>
      <c r="UCG22" s="110"/>
      <c r="UCH22" s="110"/>
      <c r="UCI22" s="110"/>
      <c r="UCJ22" s="110"/>
      <c r="UCK22" s="110"/>
      <c r="UCL22" s="110"/>
      <c r="UCM22" s="110"/>
      <c r="UCN22" s="110"/>
      <c r="UCO22" s="110"/>
      <c r="UCP22" s="110"/>
      <c r="UCQ22" s="110"/>
      <c r="UCR22" s="110"/>
      <c r="UCS22" s="110"/>
      <c r="UCT22" s="110"/>
      <c r="UCU22" s="110"/>
      <c r="UCV22" s="110"/>
      <c r="UCW22" s="110"/>
      <c r="UCX22" s="110"/>
      <c r="UCY22" s="110"/>
      <c r="UCZ22" s="110"/>
      <c r="UDA22" s="110"/>
      <c r="UDB22" s="110"/>
      <c r="UDC22" s="110"/>
      <c r="UDD22" s="110"/>
      <c r="UDE22" s="110"/>
      <c r="UDF22" s="110"/>
      <c r="UDG22" s="110"/>
      <c r="UDH22" s="110"/>
      <c r="UDI22" s="110"/>
      <c r="UDJ22" s="110"/>
      <c r="UDK22" s="110"/>
      <c r="UDL22" s="110"/>
      <c r="UDM22" s="110"/>
      <c r="UDN22" s="110"/>
      <c r="UDO22" s="110"/>
      <c r="UDP22" s="110"/>
      <c r="UDQ22" s="110"/>
      <c r="UDR22" s="110"/>
      <c r="UDS22" s="110"/>
      <c r="UDT22" s="110"/>
      <c r="UDU22" s="110"/>
      <c r="UDV22" s="110"/>
      <c r="UDW22" s="110"/>
      <c r="UDX22" s="110"/>
      <c r="UDY22" s="110"/>
      <c r="UDZ22" s="110"/>
      <c r="UEA22" s="110"/>
      <c r="UEB22" s="110"/>
      <c r="UEC22" s="110"/>
      <c r="UED22" s="110"/>
      <c r="UEE22" s="110"/>
      <c r="UEF22" s="110"/>
      <c r="UEG22" s="110"/>
      <c r="UEH22" s="110"/>
      <c r="UEI22" s="110"/>
      <c r="UEJ22" s="110"/>
      <c r="UEK22" s="110"/>
      <c r="UEL22" s="110"/>
      <c r="UEM22" s="110"/>
      <c r="UEN22" s="110"/>
      <c r="UEO22" s="110"/>
      <c r="UEP22" s="110"/>
      <c r="UEQ22" s="110"/>
      <c r="UER22" s="110"/>
      <c r="UES22" s="110"/>
      <c r="UET22" s="110"/>
      <c r="UEU22" s="110"/>
      <c r="UEV22" s="110"/>
      <c r="UEW22" s="110"/>
      <c r="UEX22" s="110"/>
      <c r="UEY22" s="110"/>
      <c r="UEZ22" s="110"/>
      <c r="UFA22" s="110"/>
      <c r="UFB22" s="110"/>
      <c r="UFC22" s="110"/>
      <c r="UFD22" s="110"/>
      <c r="UFE22" s="110"/>
      <c r="UFF22" s="110"/>
      <c r="UFG22" s="110"/>
      <c r="UFH22" s="110"/>
      <c r="UFI22" s="110"/>
      <c r="UFJ22" s="110"/>
      <c r="UFK22" s="110"/>
      <c r="UFL22" s="110"/>
      <c r="UFM22" s="110"/>
      <c r="UFN22" s="110"/>
      <c r="UFO22" s="110"/>
      <c r="UFP22" s="110"/>
      <c r="UFQ22" s="110"/>
      <c r="UFR22" s="110"/>
      <c r="UFS22" s="110"/>
      <c r="UFT22" s="110"/>
      <c r="UFU22" s="110"/>
      <c r="UFV22" s="110"/>
      <c r="UFW22" s="110"/>
      <c r="UFX22" s="110"/>
      <c r="UFY22" s="110"/>
      <c r="UFZ22" s="110"/>
      <c r="UGA22" s="110"/>
      <c r="UGB22" s="110"/>
      <c r="UGC22" s="110"/>
      <c r="UGD22" s="110"/>
      <c r="UGE22" s="110"/>
      <c r="UGF22" s="110"/>
      <c r="UGG22" s="110"/>
      <c r="UGH22" s="110"/>
      <c r="UGI22" s="110"/>
      <c r="UGJ22" s="110"/>
      <c r="UGK22" s="110"/>
      <c r="UGL22" s="110"/>
      <c r="UGM22" s="110"/>
      <c r="UGN22" s="110"/>
      <c r="UGO22" s="110"/>
      <c r="UGP22" s="110"/>
      <c r="UGQ22" s="110"/>
      <c r="UGR22" s="110"/>
      <c r="UGS22" s="110"/>
      <c r="UGT22" s="110"/>
      <c r="UGU22" s="110"/>
      <c r="UGV22" s="110"/>
      <c r="UGW22" s="110"/>
      <c r="UGX22" s="110"/>
      <c r="UGY22" s="110"/>
      <c r="UGZ22" s="110"/>
      <c r="UHA22" s="110"/>
      <c r="UHB22" s="110"/>
      <c r="UHC22" s="110"/>
      <c r="UHD22" s="110"/>
      <c r="UHE22" s="110"/>
      <c r="UHF22" s="110"/>
      <c r="UHG22" s="110"/>
      <c r="UHH22" s="110"/>
      <c r="UHI22" s="110"/>
      <c r="UHJ22" s="110"/>
      <c r="UHK22" s="110"/>
      <c r="UHL22" s="110"/>
      <c r="UHM22" s="110"/>
      <c r="UHN22" s="110"/>
      <c r="UHO22" s="110"/>
      <c r="UHP22" s="110"/>
      <c r="UHQ22" s="110"/>
      <c r="UHR22" s="110"/>
      <c r="UHS22" s="110"/>
      <c r="UHT22" s="110"/>
      <c r="UHU22" s="110"/>
      <c r="UHV22" s="110"/>
      <c r="UHW22" s="110"/>
      <c r="UHX22" s="110"/>
      <c r="UHY22" s="110"/>
      <c r="UHZ22" s="110"/>
      <c r="UIA22" s="110"/>
      <c r="UIB22" s="110"/>
      <c r="UIC22" s="110"/>
      <c r="UID22" s="110"/>
      <c r="UIE22" s="110"/>
      <c r="UIF22" s="110"/>
      <c r="UIG22" s="110"/>
      <c r="UIH22" s="110"/>
      <c r="UII22" s="110"/>
      <c r="UIJ22" s="110"/>
      <c r="UIK22" s="110"/>
      <c r="UIL22" s="110"/>
      <c r="UIM22" s="110"/>
      <c r="UIN22" s="110"/>
      <c r="UIO22" s="110"/>
      <c r="UIP22" s="110"/>
      <c r="UIQ22" s="110"/>
      <c r="UIR22" s="110"/>
      <c r="UIS22" s="110"/>
      <c r="UIT22" s="110"/>
      <c r="UIU22" s="110"/>
      <c r="UIV22" s="110"/>
      <c r="UIW22" s="110"/>
      <c r="UIX22" s="110"/>
      <c r="UIY22" s="110"/>
      <c r="UIZ22" s="110"/>
      <c r="UJA22" s="110"/>
      <c r="UJB22" s="110"/>
      <c r="UJC22" s="110"/>
      <c r="UJD22" s="110"/>
      <c r="UJE22" s="110"/>
      <c r="UJF22" s="110"/>
      <c r="UJG22" s="110"/>
      <c r="UJH22" s="110"/>
      <c r="UJI22" s="110"/>
      <c r="UJJ22" s="110"/>
      <c r="UJK22" s="110"/>
      <c r="UJL22" s="110"/>
      <c r="UJM22" s="110"/>
      <c r="UJN22" s="110"/>
      <c r="UJO22" s="110"/>
      <c r="UJP22" s="110"/>
      <c r="UJQ22" s="110"/>
      <c r="UJR22" s="110"/>
      <c r="UJS22" s="110"/>
      <c r="UJT22" s="110"/>
      <c r="UJU22" s="110"/>
      <c r="UJV22" s="110"/>
      <c r="UJW22" s="110"/>
      <c r="UJX22" s="110"/>
      <c r="UJY22" s="110"/>
      <c r="UJZ22" s="110"/>
      <c r="UKA22" s="110"/>
      <c r="UKB22" s="110"/>
      <c r="UKC22" s="110"/>
      <c r="UKD22" s="110"/>
      <c r="UKE22" s="110"/>
      <c r="UKF22" s="110"/>
      <c r="UKG22" s="110"/>
      <c r="UKH22" s="110"/>
      <c r="UKI22" s="110"/>
      <c r="UKJ22" s="110"/>
      <c r="UKK22" s="110"/>
      <c r="UKL22" s="110"/>
      <c r="UKM22" s="110"/>
      <c r="UKN22" s="110"/>
      <c r="UKO22" s="110"/>
      <c r="UKP22" s="110"/>
      <c r="UKQ22" s="110"/>
      <c r="UKR22" s="110"/>
      <c r="UKS22" s="110"/>
      <c r="UKT22" s="110"/>
      <c r="UKU22" s="110"/>
      <c r="UKV22" s="110"/>
      <c r="UKW22" s="110"/>
      <c r="UKX22" s="110"/>
      <c r="UKY22" s="110"/>
      <c r="UKZ22" s="110"/>
      <c r="ULA22" s="110"/>
      <c r="ULB22" s="110"/>
      <c r="ULC22" s="110"/>
      <c r="ULD22" s="110"/>
      <c r="ULE22" s="110"/>
      <c r="ULF22" s="110"/>
      <c r="ULG22" s="110"/>
      <c r="ULH22" s="110"/>
      <c r="ULI22" s="110"/>
      <c r="ULJ22" s="110"/>
      <c r="ULK22" s="110"/>
      <c r="ULL22" s="110"/>
      <c r="ULM22" s="110"/>
      <c r="ULN22" s="110"/>
      <c r="ULO22" s="110"/>
      <c r="ULP22" s="110"/>
      <c r="ULQ22" s="110"/>
      <c r="ULR22" s="110"/>
      <c r="ULS22" s="110"/>
      <c r="ULT22" s="110"/>
      <c r="ULU22" s="110"/>
      <c r="ULV22" s="110"/>
      <c r="ULW22" s="110"/>
      <c r="ULX22" s="110"/>
      <c r="ULY22" s="110"/>
      <c r="ULZ22" s="110"/>
      <c r="UMA22" s="110"/>
      <c r="UMB22" s="110"/>
      <c r="UMC22" s="110"/>
      <c r="UMD22" s="110"/>
      <c r="UME22" s="110"/>
      <c r="UMF22" s="110"/>
      <c r="UMG22" s="110"/>
      <c r="UMH22" s="110"/>
      <c r="UMI22" s="110"/>
      <c r="UMJ22" s="110"/>
      <c r="UMK22" s="110"/>
      <c r="UML22" s="110"/>
      <c r="UMM22" s="110"/>
      <c r="UMN22" s="110"/>
      <c r="UMO22" s="110"/>
      <c r="UMP22" s="110"/>
      <c r="UMQ22" s="110"/>
      <c r="UMR22" s="110"/>
      <c r="UMS22" s="110"/>
      <c r="UMT22" s="110"/>
      <c r="UMU22" s="110"/>
      <c r="UMV22" s="110"/>
      <c r="UMW22" s="110"/>
      <c r="UMX22" s="110"/>
      <c r="UMY22" s="110"/>
      <c r="UMZ22" s="110"/>
      <c r="UNA22" s="110"/>
      <c r="UNB22" s="110"/>
      <c r="UNC22" s="110"/>
      <c r="UND22" s="110"/>
      <c r="UNE22" s="110"/>
      <c r="UNF22" s="110"/>
      <c r="UNG22" s="110"/>
      <c r="UNH22" s="110"/>
      <c r="UNI22" s="110"/>
      <c r="UNJ22" s="110"/>
      <c r="UNK22" s="110"/>
      <c r="UNL22" s="110"/>
      <c r="UNM22" s="110"/>
      <c r="UNN22" s="110"/>
      <c r="UNO22" s="110"/>
      <c r="UNP22" s="110"/>
      <c r="UNQ22" s="110"/>
      <c r="UNR22" s="110"/>
      <c r="UNS22" s="110"/>
      <c r="UNT22" s="110"/>
      <c r="UNU22" s="110"/>
      <c r="UNV22" s="110"/>
      <c r="UNW22" s="110"/>
      <c r="UNX22" s="110"/>
      <c r="UNY22" s="110"/>
      <c r="UNZ22" s="110"/>
      <c r="UOA22" s="110"/>
      <c r="UOB22" s="110"/>
      <c r="UOC22" s="110"/>
      <c r="UOD22" s="110"/>
      <c r="UOE22" s="110"/>
      <c r="UOF22" s="110"/>
      <c r="UOG22" s="110"/>
      <c r="UOH22" s="110"/>
      <c r="UOI22" s="110"/>
      <c r="UOJ22" s="110"/>
      <c r="UOK22" s="110"/>
      <c r="UOL22" s="110"/>
      <c r="UOM22" s="110"/>
      <c r="UON22" s="110"/>
      <c r="UOO22" s="110"/>
      <c r="UOP22" s="110"/>
      <c r="UOQ22" s="110"/>
      <c r="UOR22" s="110"/>
      <c r="UOS22" s="110"/>
      <c r="UOT22" s="110"/>
      <c r="UOU22" s="110"/>
      <c r="UOV22" s="110"/>
      <c r="UOW22" s="110"/>
      <c r="UOX22" s="110"/>
      <c r="UOY22" s="110"/>
      <c r="UOZ22" s="110"/>
      <c r="UPA22" s="110"/>
      <c r="UPB22" s="110"/>
      <c r="UPC22" s="110"/>
      <c r="UPD22" s="110"/>
      <c r="UPE22" s="110"/>
      <c r="UPF22" s="110"/>
      <c r="UPG22" s="110"/>
      <c r="UPH22" s="110"/>
      <c r="UPI22" s="110"/>
      <c r="UPJ22" s="110"/>
      <c r="UPK22" s="110"/>
      <c r="UPL22" s="110"/>
      <c r="UPM22" s="110"/>
      <c r="UPN22" s="110"/>
      <c r="UPO22" s="110"/>
      <c r="UPP22" s="110"/>
      <c r="UPQ22" s="110"/>
      <c r="UPR22" s="110"/>
      <c r="UPS22" s="110"/>
      <c r="UPT22" s="110"/>
      <c r="UPU22" s="110"/>
      <c r="UPV22" s="110"/>
      <c r="UPW22" s="110"/>
      <c r="UPX22" s="110"/>
      <c r="UPY22" s="110"/>
      <c r="UPZ22" s="110"/>
      <c r="UQA22" s="110"/>
      <c r="UQB22" s="110"/>
      <c r="UQC22" s="110"/>
      <c r="UQD22" s="110"/>
      <c r="UQE22" s="110"/>
      <c r="UQF22" s="110"/>
      <c r="UQG22" s="110"/>
      <c r="UQH22" s="110"/>
      <c r="UQI22" s="110"/>
      <c r="UQJ22" s="110"/>
      <c r="UQK22" s="110"/>
      <c r="UQL22" s="110"/>
      <c r="UQM22" s="110"/>
      <c r="UQN22" s="110"/>
      <c r="UQO22" s="110"/>
      <c r="UQP22" s="110"/>
      <c r="UQQ22" s="110"/>
      <c r="UQR22" s="110"/>
      <c r="UQS22" s="110"/>
      <c r="UQT22" s="110"/>
      <c r="UQU22" s="110"/>
      <c r="UQV22" s="110"/>
      <c r="UQW22" s="110"/>
      <c r="UQX22" s="110"/>
      <c r="UQY22" s="110"/>
      <c r="UQZ22" s="110"/>
      <c r="URA22" s="110"/>
      <c r="URB22" s="110"/>
      <c r="URC22" s="110"/>
      <c r="URD22" s="110"/>
      <c r="URE22" s="110"/>
      <c r="URF22" s="110"/>
      <c r="URG22" s="110"/>
      <c r="URH22" s="110"/>
      <c r="URI22" s="110"/>
      <c r="URJ22" s="110"/>
      <c r="URK22" s="110"/>
      <c r="URL22" s="110"/>
      <c r="URM22" s="110"/>
      <c r="URN22" s="110"/>
      <c r="URO22" s="110"/>
      <c r="URP22" s="110"/>
      <c r="URQ22" s="110"/>
      <c r="URR22" s="110"/>
      <c r="URS22" s="110"/>
      <c r="URT22" s="110"/>
      <c r="URU22" s="110"/>
      <c r="URV22" s="110"/>
      <c r="URW22" s="110"/>
      <c r="URX22" s="110"/>
      <c r="URY22" s="110"/>
      <c r="URZ22" s="110"/>
      <c r="USA22" s="110"/>
      <c r="USB22" s="110"/>
      <c r="USC22" s="110"/>
      <c r="USD22" s="110"/>
      <c r="USE22" s="110"/>
      <c r="USF22" s="110"/>
      <c r="USG22" s="110"/>
      <c r="USH22" s="110"/>
      <c r="USI22" s="110"/>
      <c r="USJ22" s="110"/>
      <c r="USK22" s="110"/>
      <c r="USL22" s="110"/>
      <c r="USM22" s="110"/>
      <c r="USN22" s="110"/>
      <c r="USO22" s="110"/>
      <c r="USP22" s="110"/>
      <c r="USQ22" s="110"/>
      <c r="USR22" s="110"/>
      <c r="USS22" s="110"/>
      <c r="UST22" s="110"/>
      <c r="USU22" s="110"/>
      <c r="USV22" s="110"/>
      <c r="USW22" s="110"/>
      <c r="USX22" s="110"/>
      <c r="USY22" s="110"/>
      <c r="USZ22" s="110"/>
      <c r="UTA22" s="110"/>
      <c r="UTB22" s="110"/>
      <c r="UTC22" s="110"/>
      <c r="UTD22" s="110"/>
      <c r="UTE22" s="110"/>
      <c r="UTF22" s="110"/>
      <c r="UTG22" s="110"/>
      <c r="UTH22" s="110"/>
      <c r="UTI22" s="110"/>
      <c r="UTJ22" s="110"/>
      <c r="UTK22" s="110"/>
      <c r="UTL22" s="110"/>
      <c r="UTM22" s="110"/>
      <c r="UTN22" s="110"/>
      <c r="UTO22" s="110"/>
      <c r="UTP22" s="110"/>
      <c r="UTQ22" s="110"/>
      <c r="UTR22" s="110"/>
      <c r="UTS22" s="110"/>
      <c r="UTT22" s="110"/>
      <c r="UTU22" s="110"/>
      <c r="UTV22" s="110"/>
      <c r="UTW22" s="110"/>
      <c r="UTX22" s="110"/>
      <c r="UTY22" s="110"/>
      <c r="UTZ22" s="110"/>
      <c r="UUA22" s="110"/>
      <c r="UUB22" s="110"/>
      <c r="UUC22" s="110"/>
      <c r="UUD22" s="110"/>
      <c r="UUE22" s="110"/>
      <c r="UUF22" s="110"/>
      <c r="UUG22" s="110"/>
      <c r="UUH22" s="110"/>
      <c r="UUI22" s="110"/>
      <c r="UUJ22" s="110"/>
      <c r="UUK22" s="110"/>
      <c r="UUL22" s="110"/>
      <c r="UUM22" s="110"/>
      <c r="UUN22" s="110"/>
      <c r="UUO22" s="110"/>
      <c r="UUP22" s="110"/>
      <c r="UUQ22" s="110"/>
      <c r="UUR22" s="110"/>
      <c r="UUS22" s="110"/>
      <c r="UUT22" s="110"/>
      <c r="UUU22" s="110"/>
      <c r="UUV22" s="110"/>
      <c r="UUW22" s="110"/>
      <c r="UUX22" s="110"/>
      <c r="UUY22" s="110"/>
      <c r="UUZ22" s="110"/>
      <c r="UVA22" s="110"/>
      <c r="UVB22" s="110"/>
      <c r="UVC22" s="110"/>
      <c r="UVD22" s="110"/>
      <c r="UVE22" s="110"/>
      <c r="UVF22" s="110"/>
      <c r="UVG22" s="110"/>
      <c r="UVH22" s="110"/>
      <c r="UVI22" s="110"/>
      <c r="UVJ22" s="110"/>
      <c r="UVK22" s="110"/>
      <c r="UVL22" s="110"/>
      <c r="UVM22" s="110"/>
      <c r="UVN22" s="110"/>
      <c r="UVO22" s="110"/>
      <c r="UVP22" s="110"/>
      <c r="UVQ22" s="110"/>
      <c r="UVR22" s="110"/>
      <c r="UVS22" s="110"/>
      <c r="UVT22" s="110"/>
      <c r="UVU22" s="110"/>
      <c r="UVV22" s="110"/>
      <c r="UVW22" s="110"/>
      <c r="UVX22" s="110"/>
      <c r="UVY22" s="110"/>
      <c r="UVZ22" s="110"/>
      <c r="UWA22" s="110"/>
      <c r="UWB22" s="110"/>
      <c r="UWC22" s="110"/>
      <c r="UWD22" s="110"/>
      <c r="UWE22" s="110"/>
      <c r="UWF22" s="110"/>
      <c r="UWG22" s="110"/>
      <c r="UWH22" s="110"/>
      <c r="UWI22" s="110"/>
      <c r="UWJ22" s="110"/>
      <c r="UWK22" s="110"/>
      <c r="UWL22" s="110"/>
      <c r="UWM22" s="110"/>
      <c r="UWN22" s="110"/>
      <c r="UWO22" s="110"/>
      <c r="UWP22" s="110"/>
      <c r="UWQ22" s="110"/>
      <c r="UWR22" s="110"/>
      <c r="UWS22" s="110"/>
      <c r="UWT22" s="110"/>
      <c r="UWU22" s="110"/>
      <c r="UWV22" s="110"/>
      <c r="UWW22" s="110"/>
      <c r="UWX22" s="110"/>
      <c r="UWY22" s="110"/>
      <c r="UWZ22" s="110"/>
      <c r="UXA22" s="110"/>
      <c r="UXB22" s="110"/>
      <c r="UXC22" s="110"/>
      <c r="UXD22" s="110"/>
      <c r="UXE22" s="110"/>
      <c r="UXF22" s="110"/>
      <c r="UXG22" s="110"/>
      <c r="UXH22" s="110"/>
      <c r="UXI22" s="110"/>
      <c r="UXJ22" s="110"/>
      <c r="UXK22" s="110"/>
      <c r="UXL22" s="110"/>
      <c r="UXM22" s="110"/>
      <c r="UXN22" s="110"/>
      <c r="UXO22" s="110"/>
      <c r="UXP22" s="110"/>
      <c r="UXQ22" s="110"/>
      <c r="UXR22" s="110"/>
      <c r="UXS22" s="110"/>
      <c r="UXT22" s="110"/>
      <c r="UXU22" s="110"/>
      <c r="UXV22" s="110"/>
      <c r="UXW22" s="110"/>
      <c r="UXX22" s="110"/>
      <c r="UXY22" s="110"/>
      <c r="UXZ22" s="110"/>
      <c r="UYA22" s="110"/>
      <c r="UYB22" s="110"/>
      <c r="UYC22" s="110"/>
      <c r="UYD22" s="110"/>
      <c r="UYE22" s="110"/>
      <c r="UYF22" s="110"/>
      <c r="UYG22" s="110"/>
      <c r="UYH22" s="110"/>
      <c r="UYI22" s="110"/>
      <c r="UYJ22" s="110"/>
      <c r="UYK22" s="110"/>
      <c r="UYL22" s="110"/>
      <c r="UYM22" s="110"/>
      <c r="UYN22" s="110"/>
      <c r="UYO22" s="110"/>
      <c r="UYP22" s="110"/>
      <c r="UYQ22" s="110"/>
      <c r="UYR22" s="110"/>
      <c r="UYS22" s="110"/>
      <c r="UYT22" s="110"/>
      <c r="UYU22" s="110"/>
      <c r="UYV22" s="110"/>
      <c r="UYW22" s="110"/>
      <c r="UYX22" s="110"/>
      <c r="UYY22" s="110"/>
      <c r="UYZ22" s="110"/>
      <c r="UZA22" s="110"/>
      <c r="UZB22" s="110"/>
      <c r="UZC22" s="110"/>
      <c r="UZD22" s="110"/>
      <c r="UZE22" s="110"/>
      <c r="UZF22" s="110"/>
      <c r="UZG22" s="110"/>
      <c r="UZH22" s="110"/>
      <c r="UZI22" s="110"/>
      <c r="UZJ22" s="110"/>
      <c r="UZK22" s="110"/>
      <c r="UZL22" s="110"/>
      <c r="UZM22" s="110"/>
      <c r="UZN22" s="110"/>
      <c r="UZO22" s="110"/>
      <c r="UZP22" s="110"/>
      <c r="UZQ22" s="110"/>
      <c r="UZR22" s="110"/>
      <c r="UZS22" s="110"/>
      <c r="UZT22" s="110"/>
      <c r="UZU22" s="110"/>
      <c r="UZV22" s="110"/>
      <c r="UZW22" s="110"/>
      <c r="UZX22" s="110"/>
      <c r="UZY22" s="110"/>
      <c r="UZZ22" s="110"/>
      <c r="VAA22" s="110"/>
      <c r="VAB22" s="110"/>
      <c r="VAC22" s="110"/>
      <c r="VAD22" s="110"/>
      <c r="VAE22" s="110"/>
      <c r="VAF22" s="110"/>
      <c r="VAG22" s="110"/>
      <c r="VAH22" s="110"/>
      <c r="VAI22" s="110"/>
      <c r="VAJ22" s="110"/>
      <c r="VAK22" s="110"/>
      <c r="VAL22" s="110"/>
      <c r="VAM22" s="110"/>
      <c r="VAN22" s="110"/>
      <c r="VAO22" s="110"/>
      <c r="VAP22" s="110"/>
      <c r="VAQ22" s="110"/>
      <c r="VAR22" s="110"/>
      <c r="VAS22" s="110"/>
      <c r="VAT22" s="110"/>
      <c r="VAU22" s="110"/>
      <c r="VAV22" s="110"/>
      <c r="VAW22" s="110"/>
      <c r="VAX22" s="110"/>
      <c r="VAY22" s="110"/>
      <c r="VAZ22" s="110"/>
      <c r="VBA22" s="110"/>
      <c r="VBB22" s="110"/>
      <c r="VBC22" s="110"/>
      <c r="VBD22" s="110"/>
      <c r="VBE22" s="110"/>
      <c r="VBF22" s="110"/>
      <c r="VBG22" s="110"/>
      <c r="VBH22" s="110"/>
      <c r="VBI22" s="110"/>
      <c r="VBJ22" s="110"/>
      <c r="VBK22" s="110"/>
      <c r="VBL22" s="110"/>
      <c r="VBM22" s="110"/>
      <c r="VBN22" s="110"/>
      <c r="VBO22" s="110"/>
      <c r="VBP22" s="110"/>
      <c r="VBQ22" s="110"/>
      <c r="VBR22" s="110"/>
      <c r="VBS22" s="110"/>
      <c r="VBT22" s="110"/>
      <c r="VBU22" s="110"/>
      <c r="VBV22" s="110"/>
      <c r="VBW22" s="110"/>
      <c r="VBX22" s="110"/>
      <c r="VBY22" s="110"/>
      <c r="VBZ22" s="110"/>
      <c r="VCA22" s="110"/>
      <c r="VCB22" s="110"/>
      <c r="VCC22" s="110"/>
      <c r="VCD22" s="110"/>
      <c r="VCE22" s="110"/>
      <c r="VCF22" s="110"/>
      <c r="VCG22" s="110"/>
      <c r="VCH22" s="110"/>
      <c r="VCI22" s="110"/>
      <c r="VCJ22" s="110"/>
      <c r="VCK22" s="110"/>
      <c r="VCL22" s="110"/>
      <c r="VCM22" s="110"/>
      <c r="VCN22" s="110"/>
      <c r="VCO22" s="110"/>
      <c r="VCP22" s="110"/>
      <c r="VCQ22" s="110"/>
      <c r="VCR22" s="110"/>
      <c r="VCS22" s="110"/>
      <c r="VCT22" s="110"/>
      <c r="VCU22" s="110"/>
      <c r="VCV22" s="110"/>
      <c r="VCW22" s="110"/>
      <c r="VCX22" s="110"/>
      <c r="VCY22" s="110"/>
      <c r="VCZ22" s="110"/>
      <c r="VDA22" s="110"/>
      <c r="VDB22" s="110"/>
      <c r="VDC22" s="110"/>
      <c r="VDD22" s="110"/>
      <c r="VDE22" s="110"/>
      <c r="VDF22" s="110"/>
      <c r="VDG22" s="110"/>
      <c r="VDH22" s="110"/>
      <c r="VDI22" s="110"/>
      <c r="VDJ22" s="110"/>
      <c r="VDK22" s="110"/>
      <c r="VDL22" s="110"/>
      <c r="VDM22" s="110"/>
      <c r="VDN22" s="110"/>
      <c r="VDO22" s="110"/>
      <c r="VDP22" s="110"/>
      <c r="VDQ22" s="110"/>
      <c r="VDR22" s="110"/>
      <c r="VDS22" s="110"/>
      <c r="VDT22" s="110"/>
      <c r="VDU22" s="110"/>
      <c r="VDV22" s="110"/>
      <c r="VDW22" s="110"/>
      <c r="VDX22" s="110"/>
      <c r="VDY22" s="110"/>
      <c r="VDZ22" s="110"/>
      <c r="VEA22" s="110"/>
      <c r="VEB22" s="110"/>
      <c r="VEC22" s="110"/>
      <c r="VED22" s="110"/>
      <c r="VEE22" s="110"/>
      <c r="VEF22" s="110"/>
      <c r="VEG22" s="110"/>
      <c r="VEH22" s="110"/>
      <c r="VEI22" s="110"/>
      <c r="VEJ22" s="110"/>
      <c r="VEK22" s="110"/>
      <c r="VEL22" s="110"/>
      <c r="VEM22" s="110"/>
      <c r="VEN22" s="110"/>
      <c r="VEO22" s="110"/>
      <c r="VEP22" s="110"/>
      <c r="VEQ22" s="110"/>
      <c r="VER22" s="110"/>
      <c r="VES22" s="110"/>
      <c r="VET22" s="110"/>
      <c r="VEU22" s="110"/>
      <c r="VEV22" s="110"/>
      <c r="VEW22" s="110"/>
      <c r="VEX22" s="110"/>
      <c r="VEY22" s="110"/>
      <c r="VEZ22" s="110"/>
      <c r="VFA22" s="110"/>
      <c r="VFB22" s="110"/>
      <c r="VFC22" s="110"/>
      <c r="VFD22" s="110"/>
      <c r="VFE22" s="110"/>
      <c r="VFF22" s="110"/>
      <c r="VFG22" s="110"/>
      <c r="VFH22" s="110"/>
      <c r="VFI22" s="110"/>
      <c r="VFJ22" s="110"/>
      <c r="VFK22" s="110"/>
      <c r="VFL22" s="110"/>
      <c r="VFM22" s="110"/>
      <c r="VFN22" s="110"/>
      <c r="VFO22" s="110"/>
      <c r="VFP22" s="110"/>
      <c r="VFQ22" s="110"/>
      <c r="VFR22" s="110"/>
      <c r="VFS22" s="110"/>
      <c r="VFT22" s="110"/>
      <c r="VFU22" s="110"/>
      <c r="VFV22" s="110"/>
      <c r="VFW22" s="110"/>
      <c r="VFX22" s="110"/>
      <c r="VFY22" s="110"/>
      <c r="VFZ22" s="110"/>
      <c r="VGA22" s="110"/>
      <c r="VGB22" s="110"/>
      <c r="VGC22" s="110"/>
      <c r="VGD22" s="110"/>
      <c r="VGE22" s="110"/>
      <c r="VGF22" s="110"/>
      <c r="VGG22" s="110"/>
      <c r="VGH22" s="110"/>
      <c r="VGI22" s="110"/>
      <c r="VGJ22" s="110"/>
      <c r="VGK22" s="110"/>
      <c r="VGL22" s="110"/>
      <c r="VGM22" s="110"/>
      <c r="VGN22" s="110"/>
      <c r="VGO22" s="110"/>
      <c r="VGP22" s="110"/>
      <c r="VGQ22" s="110"/>
      <c r="VGR22" s="110"/>
      <c r="VGS22" s="110"/>
      <c r="VGT22" s="110"/>
      <c r="VGU22" s="110"/>
      <c r="VGV22" s="110"/>
      <c r="VGW22" s="110"/>
      <c r="VGX22" s="110"/>
      <c r="VGY22" s="110"/>
      <c r="VGZ22" s="110"/>
      <c r="VHA22" s="110"/>
      <c r="VHB22" s="110"/>
      <c r="VHC22" s="110"/>
      <c r="VHD22" s="110"/>
      <c r="VHE22" s="110"/>
      <c r="VHF22" s="110"/>
      <c r="VHG22" s="110"/>
      <c r="VHH22" s="110"/>
      <c r="VHI22" s="110"/>
      <c r="VHJ22" s="110"/>
      <c r="VHK22" s="110"/>
      <c r="VHL22" s="110"/>
      <c r="VHM22" s="110"/>
      <c r="VHN22" s="110"/>
      <c r="VHO22" s="110"/>
      <c r="VHP22" s="110"/>
      <c r="VHQ22" s="110"/>
      <c r="VHR22" s="110"/>
      <c r="VHS22" s="110"/>
      <c r="VHT22" s="110"/>
      <c r="VHU22" s="110"/>
      <c r="VHV22" s="110"/>
      <c r="VHW22" s="110"/>
      <c r="VHX22" s="110"/>
      <c r="VHY22" s="110"/>
      <c r="VHZ22" s="110"/>
      <c r="VIA22" s="110"/>
      <c r="VIB22" s="110"/>
      <c r="VIC22" s="110"/>
      <c r="VID22" s="110"/>
      <c r="VIE22" s="110"/>
      <c r="VIF22" s="110"/>
      <c r="VIG22" s="110"/>
      <c r="VIH22" s="110"/>
      <c r="VII22" s="110"/>
      <c r="VIJ22" s="110"/>
      <c r="VIK22" s="110"/>
      <c r="VIL22" s="110"/>
      <c r="VIM22" s="110"/>
      <c r="VIN22" s="110"/>
      <c r="VIO22" s="110"/>
      <c r="VIP22" s="110"/>
      <c r="VIQ22" s="110"/>
      <c r="VIR22" s="110"/>
      <c r="VIS22" s="110"/>
      <c r="VIT22" s="110"/>
      <c r="VIU22" s="110"/>
      <c r="VIV22" s="110"/>
      <c r="VIW22" s="110"/>
      <c r="VIX22" s="110"/>
      <c r="VIY22" s="110"/>
      <c r="VIZ22" s="110"/>
      <c r="VJA22" s="110"/>
      <c r="VJB22" s="110"/>
      <c r="VJC22" s="110"/>
      <c r="VJD22" s="110"/>
      <c r="VJE22" s="110"/>
      <c r="VJF22" s="110"/>
      <c r="VJG22" s="110"/>
      <c r="VJH22" s="110"/>
      <c r="VJI22" s="110"/>
      <c r="VJJ22" s="110"/>
      <c r="VJK22" s="110"/>
      <c r="VJL22" s="110"/>
      <c r="VJM22" s="110"/>
      <c r="VJN22" s="110"/>
      <c r="VJO22" s="110"/>
      <c r="VJP22" s="110"/>
      <c r="VJQ22" s="110"/>
      <c r="VJR22" s="110"/>
      <c r="VJS22" s="110"/>
      <c r="VJT22" s="110"/>
      <c r="VJU22" s="110"/>
      <c r="VJV22" s="110"/>
      <c r="VJW22" s="110"/>
      <c r="VJX22" s="110"/>
      <c r="VJY22" s="110"/>
      <c r="VJZ22" s="110"/>
      <c r="VKA22" s="110"/>
      <c r="VKB22" s="110"/>
      <c r="VKC22" s="110"/>
      <c r="VKD22" s="110"/>
      <c r="VKE22" s="110"/>
      <c r="VKF22" s="110"/>
      <c r="VKG22" s="110"/>
      <c r="VKH22" s="110"/>
      <c r="VKI22" s="110"/>
      <c r="VKJ22" s="110"/>
      <c r="VKK22" s="110"/>
      <c r="VKL22" s="110"/>
      <c r="VKM22" s="110"/>
      <c r="VKN22" s="110"/>
      <c r="VKO22" s="110"/>
      <c r="VKP22" s="110"/>
      <c r="VKQ22" s="110"/>
      <c r="VKR22" s="110"/>
      <c r="VKS22" s="110"/>
      <c r="VKT22" s="110"/>
      <c r="VKU22" s="110"/>
      <c r="VKV22" s="110"/>
      <c r="VKW22" s="110"/>
      <c r="VKX22" s="110"/>
      <c r="VKY22" s="110"/>
      <c r="VKZ22" s="110"/>
      <c r="VLA22" s="110"/>
      <c r="VLB22" s="110"/>
      <c r="VLC22" s="110"/>
      <c r="VLD22" s="110"/>
      <c r="VLE22" s="110"/>
      <c r="VLF22" s="110"/>
      <c r="VLG22" s="110"/>
      <c r="VLH22" s="110"/>
      <c r="VLI22" s="110"/>
      <c r="VLJ22" s="110"/>
      <c r="VLK22" s="110"/>
      <c r="VLL22" s="110"/>
      <c r="VLM22" s="110"/>
      <c r="VLN22" s="110"/>
      <c r="VLO22" s="110"/>
      <c r="VLP22" s="110"/>
      <c r="VLQ22" s="110"/>
      <c r="VLR22" s="110"/>
      <c r="VLS22" s="110"/>
      <c r="VLT22" s="110"/>
      <c r="VLU22" s="110"/>
      <c r="VLV22" s="110"/>
      <c r="VLW22" s="110"/>
      <c r="VLX22" s="110"/>
      <c r="VLY22" s="110"/>
      <c r="VLZ22" s="110"/>
      <c r="VMA22" s="110"/>
      <c r="VMB22" s="110"/>
      <c r="VMC22" s="110"/>
      <c r="VMD22" s="110"/>
      <c r="VME22" s="110"/>
      <c r="VMF22" s="110"/>
      <c r="VMG22" s="110"/>
      <c r="VMH22" s="110"/>
      <c r="VMI22" s="110"/>
      <c r="VMJ22" s="110"/>
      <c r="VMK22" s="110"/>
      <c r="VML22" s="110"/>
      <c r="VMM22" s="110"/>
      <c r="VMN22" s="110"/>
      <c r="VMO22" s="110"/>
      <c r="VMP22" s="110"/>
      <c r="VMQ22" s="110"/>
      <c r="VMR22" s="110"/>
      <c r="VMS22" s="110"/>
      <c r="VMT22" s="110"/>
      <c r="VMU22" s="110"/>
      <c r="VMV22" s="110"/>
      <c r="VMW22" s="110"/>
      <c r="VMX22" s="110"/>
      <c r="VMY22" s="110"/>
      <c r="VMZ22" s="110"/>
      <c r="VNA22" s="110"/>
      <c r="VNB22" s="110"/>
      <c r="VNC22" s="110"/>
      <c r="VND22" s="110"/>
      <c r="VNE22" s="110"/>
      <c r="VNF22" s="110"/>
      <c r="VNG22" s="110"/>
      <c r="VNH22" s="110"/>
      <c r="VNI22" s="110"/>
      <c r="VNJ22" s="110"/>
      <c r="VNK22" s="110"/>
      <c r="VNL22" s="110"/>
      <c r="VNM22" s="110"/>
      <c r="VNN22" s="110"/>
      <c r="VNO22" s="110"/>
      <c r="VNP22" s="110"/>
      <c r="VNQ22" s="110"/>
      <c r="VNR22" s="110"/>
      <c r="VNS22" s="110"/>
      <c r="VNT22" s="110"/>
      <c r="VNU22" s="110"/>
      <c r="VNV22" s="110"/>
      <c r="VNW22" s="110"/>
      <c r="VNX22" s="110"/>
      <c r="VNY22" s="110"/>
      <c r="VNZ22" s="110"/>
      <c r="VOA22" s="110"/>
      <c r="VOB22" s="110"/>
      <c r="VOC22" s="110"/>
      <c r="VOD22" s="110"/>
      <c r="VOE22" s="110"/>
      <c r="VOF22" s="110"/>
      <c r="VOG22" s="110"/>
      <c r="VOH22" s="110"/>
      <c r="VOI22" s="110"/>
      <c r="VOJ22" s="110"/>
      <c r="VOK22" s="110"/>
      <c r="VOL22" s="110"/>
      <c r="VOM22" s="110"/>
      <c r="VON22" s="110"/>
      <c r="VOO22" s="110"/>
      <c r="VOP22" s="110"/>
      <c r="VOQ22" s="110"/>
      <c r="VOR22" s="110"/>
      <c r="VOS22" s="110"/>
      <c r="VOT22" s="110"/>
      <c r="VOU22" s="110"/>
      <c r="VOV22" s="110"/>
      <c r="VOW22" s="110"/>
      <c r="VOX22" s="110"/>
      <c r="VOY22" s="110"/>
      <c r="VOZ22" s="110"/>
      <c r="VPA22" s="110"/>
      <c r="VPB22" s="110"/>
      <c r="VPC22" s="110"/>
      <c r="VPD22" s="110"/>
      <c r="VPE22" s="110"/>
      <c r="VPF22" s="110"/>
      <c r="VPG22" s="110"/>
      <c r="VPH22" s="110"/>
      <c r="VPI22" s="110"/>
      <c r="VPJ22" s="110"/>
      <c r="VPK22" s="110"/>
      <c r="VPL22" s="110"/>
      <c r="VPM22" s="110"/>
      <c r="VPN22" s="110"/>
      <c r="VPO22" s="110"/>
      <c r="VPP22" s="110"/>
      <c r="VPQ22" s="110"/>
      <c r="VPR22" s="110"/>
      <c r="VPS22" s="110"/>
      <c r="VPT22" s="110"/>
      <c r="VPU22" s="110"/>
      <c r="VPV22" s="110"/>
      <c r="VPW22" s="110"/>
      <c r="VPX22" s="110"/>
      <c r="VPY22" s="110"/>
      <c r="VPZ22" s="110"/>
      <c r="VQA22" s="110"/>
      <c r="VQB22" s="110"/>
      <c r="VQC22" s="110"/>
      <c r="VQD22" s="110"/>
      <c r="VQE22" s="110"/>
      <c r="VQF22" s="110"/>
      <c r="VQG22" s="110"/>
      <c r="VQH22" s="110"/>
      <c r="VQI22" s="110"/>
      <c r="VQJ22" s="110"/>
      <c r="VQK22" s="110"/>
      <c r="VQL22" s="110"/>
      <c r="VQM22" s="110"/>
      <c r="VQN22" s="110"/>
      <c r="VQO22" s="110"/>
      <c r="VQP22" s="110"/>
      <c r="VQQ22" s="110"/>
      <c r="VQR22" s="110"/>
      <c r="VQS22" s="110"/>
      <c r="VQT22" s="110"/>
      <c r="VQU22" s="110"/>
      <c r="VQV22" s="110"/>
      <c r="VQW22" s="110"/>
      <c r="VQX22" s="110"/>
      <c r="VQY22" s="110"/>
      <c r="VQZ22" s="110"/>
      <c r="VRA22" s="110"/>
      <c r="VRB22" s="110"/>
      <c r="VRC22" s="110"/>
      <c r="VRD22" s="110"/>
      <c r="VRE22" s="110"/>
      <c r="VRF22" s="110"/>
      <c r="VRG22" s="110"/>
      <c r="VRH22" s="110"/>
      <c r="VRI22" s="110"/>
      <c r="VRJ22" s="110"/>
      <c r="VRK22" s="110"/>
      <c r="VRL22" s="110"/>
      <c r="VRM22" s="110"/>
      <c r="VRN22" s="110"/>
      <c r="VRO22" s="110"/>
      <c r="VRP22" s="110"/>
      <c r="VRQ22" s="110"/>
      <c r="VRR22" s="110"/>
      <c r="VRS22" s="110"/>
      <c r="VRT22" s="110"/>
      <c r="VRU22" s="110"/>
      <c r="VRV22" s="110"/>
      <c r="VRW22" s="110"/>
      <c r="VRX22" s="110"/>
      <c r="VRY22" s="110"/>
      <c r="VRZ22" s="110"/>
      <c r="VSA22" s="110"/>
      <c r="VSB22" s="110"/>
      <c r="VSC22" s="110"/>
      <c r="VSD22" s="110"/>
      <c r="VSE22" s="110"/>
      <c r="VSF22" s="110"/>
      <c r="VSG22" s="110"/>
      <c r="VSH22" s="110"/>
      <c r="VSI22" s="110"/>
      <c r="VSJ22" s="110"/>
      <c r="VSK22" s="110"/>
      <c r="VSL22" s="110"/>
      <c r="VSM22" s="110"/>
      <c r="VSN22" s="110"/>
      <c r="VSO22" s="110"/>
      <c r="VSP22" s="110"/>
      <c r="VSQ22" s="110"/>
      <c r="VSR22" s="110"/>
      <c r="VSS22" s="110"/>
      <c r="VST22" s="110"/>
      <c r="VSU22" s="110"/>
      <c r="VSV22" s="110"/>
      <c r="VSW22" s="110"/>
      <c r="VSX22" s="110"/>
      <c r="VSY22" s="110"/>
      <c r="VSZ22" s="110"/>
      <c r="VTA22" s="110"/>
      <c r="VTB22" s="110"/>
      <c r="VTC22" s="110"/>
      <c r="VTD22" s="110"/>
      <c r="VTE22" s="110"/>
      <c r="VTF22" s="110"/>
      <c r="VTG22" s="110"/>
      <c r="VTH22" s="110"/>
      <c r="VTI22" s="110"/>
      <c r="VTJ22" s="110"/>
      <c r="VTK22" s="110"/>
      <c r="VTL22" s="110"/>
      <c r="VTM22" s="110"/>
      <c r="VTN22" s="110"/>
      <c r="VTO22" s="110"/>
      <c r="VTP22" s="110"/>
      <c r="VTQ22" s="110"/>
      <c r="VTR22" s="110"/>
      <c r="VTS22" s="110"/>
      <c r="VTT22" s="110"/>
      <c r="VTU22" s="110"/>
      <c r="VTV22" s="110"/>
      <c r="VTW22" s="110"/>
      <c r="VTX22" s="110"/>
      <c r="VTY22" s="110"/>
      <c r="VTZ22" s="110"/>
      <c r="VUA22" s="110"/>
      <c r="VUB22" s="110"/>
      <c r="VUC22" s="110"/>
      <c r="VUD22" s="110"/>
      <c r="VUE22" s="110"/>
      <c r="VUF22" s="110"/>
      <c r="VUG22" s="110"/>
      <c r="VUH22" s="110"/>
      <c r="VUI22" s="110"/>
      <c r="VUJ22" s="110"/>
      <c r="VUK22" s="110"/>
      <c r="VUL22" s="110"/>
      <c r="VUM22" s="110"/>
      <c r="VUN22" s="110"/>
      <c r="VUO22" s="110"/>
      <c r="VUP22" s="110"/>
      <c r="VUQ22" s="110"/>
      <c r="VUR22" s="110"/>
      <c r="VUS22" s="110"/>
      <c r="VUT22" s="110"/>
      <c r="VUU22" s="110"/>
      <c r="VUV22" s="110"/>
      <c r="VUW22" s="110"/>
      <c r="VUX22" s="110"/>
      <c r="VUY22" s="110"/>
      <c r="VUZ22" s="110"/>
      <c r="VVA22" s="110"/>
      <c r="VVB22" s="110"/>
      <c r="VVC22" s="110"/>
      <c r="VVD22" s="110"/>
      <c r="VVE22" s="110"/>
      <c r="VVF22" s="110"/>
      <c r="VVG22" s="110"/>
      <c r="VVH22" s="110"/>
      <c r="VVI22" s="110"/>
      <c r="VVJ22" s="110"/>
      <c r="VVK22" s="110"/>
      <c r="VVL22" s="110"/>
      <c r="VVM22" s="110"/>
      <c r="VVN22" s="110"/>
      <c r="VVO22" s="110"/>
      <c r="VVP22" s="110"/>
      <c r="VVQ22" s="110"/>
      <c r="VVR22" s="110"/>
      <c r="VVS22" s="110"/>
      <c r="VVT22" s="110"/>
      <c r="VVU22" s="110"/>
      <c r="VVV22" s="110"/>
      <c r="VVW22" s="110"/>
      <c r="VVX22" s="110"/>
      <c r="VVY22" s="110"/>
      <c r="VVZ22" s="110"/>
      <c r="VWA22" s="110"/>
      <c r="VWB22" s="110"/>
      <c r="VWC22" s="110"/>
      <c r="VWD22" s="110"/>
      <c r="VWE22" s="110"/>
      <c r="VWF22" s="110"/>
      <c r="VWG22" s="110"/>
      <c r="VWH22" s="110"/>
      <c r="VWI22" s="110"/>
      <c r="VWJ22" s="110"/>
      <c r="VWK22" s="110"/>
      <c r="VWL22" s="110"/>
      <c r="VWM22" s="110"/>
      <c r="VWN22" s="110"/>
      <c r="VWO22" s="110"/>
      <c r="VWP22" s="110"/>
      <c r="VWQ22" s="110"/>
      <c r="VWR22" s="110"/>
      <c r="VWS22" s="110"/>
      <c r="VWT22" s="110"/>
      <c r="VWU22" s="110"/>
      <c r="VWV22" s="110"/>
      <c r="VWW22" s="110"/>
      <c r="VWX22" s="110"/>
      <c r="VWY22" s="110"/>
      <c r="VWZ22" s="110"/>
      <c r="VXA22" s="110"/>
      <c r="VXB22" s="110"/>
      <c r="VXC22" s="110"/>
      <c r="VXD22" s="110"/>
      <c r="VXE22" s="110"/>
      <c r="VXF22" s="110"/>
      <c r="VXG22" s="110"/>
      <c r="VXH22" s="110"/>
      <c r="VXI22" s="110"/>
      <c r="VXJ22" s="110"/>
      <c r="VXK22" s="110"/>
      <c r="VXL22" s="110"/>
      <c r="VXM22" s="110"/>
      <c r="VXN22" s="110"/>
      <c r="VXO22" s="110"/>
      <c r="VXP22" s="110"/>
      <c r="VXQ22" s="110"/>
      <c r="VXR22" s="110"/>
      <c r="VXS22" s="110"/>
      <c r="VXT22" s="110"/>
      <c r="VXU22" s="110"/>
      <c r="VXV22" s="110"/>
      <c r="VXW22" s="110"/>
      <c r="VXX22" s="110"/>
      <c r="VXY22" s="110"/>
      <c r="VXZ22" s="110"/>
      <c r="VYA22" s="110"/>
      <c r="VYB22" s="110"/>
      <c r="VYC22" s="110"/>
      <c r="VYD22" s="110"/>
      <c r="VYE22" s="110"/>
      <c r="VYF22" s="110"/>
      <c r="VYG22" s="110"/>
      <c r="VYH22" s="110"/>
      <c r="VYI22" s="110"/>
      <c r="VYJ22" s="110"/>
      <c r="VYK22" s="110"/>
      <c r="VYL22" s="110"/>
      <c r="VYM22" s="110"/>
      <c r="VYN22" s="110"/>
      <c r="VYO22" s="110"/>
      <c r="VYP22" s="110"/>
      <c r="VYQ22" s="110"/>
      <c r="VYR22" s="110"/>
      <c r="VYS22" s="110"/>
      <c r="VYT22" s="110"/>
      <c r="VYU22" s="110"/>
      <c r="VYV22" s="110"/>
      <c r="VYW22" s="110"/>
      <c r="VYX22" s="110"/>
      <c r="VYY22" s="110"/>
      <c r="VYZ22" s="110"/>
      <c r="VZA22" s="110"/>
      <c r="VZB22" s="110"/>
      <c r="VZC22" s="110"/>
      <c r="VZD22" s="110"/>
      <c r="VZE22" s="110"/>
      <c r="VZF22" s="110"/>
      <c r="VZG22" s="110"/>
      <c r="VZH22" s="110"/>
      <c r="VZI22" s="110"/>
      <c r="VZJ22" s="110"/>
      <c r="VZK22" s="110"/>
      <c r="VZL22" s="110"/>
      <c r="VZM22" s="110"/>
      <c r="VZN22" s="110"/>
      <c r="VZO22" s="110"/>
      <c r="VZP22" s="110"/>
      <c r="VZQ22" s="110"/>
      <c r="VZR22" s="110"/>
      <c r="VZS22" s="110"/>
      <c r="VZT22" s="110"/>
      <c r="VZU22" s="110"/>
      <c r="VZV22" s="110"/>
      <c r="VZW22" s="110"/>
      <c r="VZX22" s="110"/>
      <c r="VZY22" s="110"/>
      <c r="VZZ22" s="110"/>
      <c r="WAA22" s="110"/>
      <c r="WAB22" s="110"/>
      <c r="WAC22" s="110"/>
      <c r="WAD22" s="110"/>
      <c r="WAE22" s="110"/>
      <c r="WAF22" s="110"/>
      <c r="WAG22" s="110"/>
      <c r="WAH22" s="110"/>
      <c r="WAI22" s="110"/>
      <c r="WAJ22" s="110"/>
      <c r="WAK22" s="110"/>
      <c r="WAL22" s="110"/>
      <c r="WAM22" s="110"/>
      <c r="WAN22" s="110"/>
      <c r="WAO22" s="110"/>
      <c r="WAP22" s="110"/>
      <c r="WAQ22" s="110"/>
      <c r="WAR22" s="110"/>
      <c r="WAS22" s="110"/>
      <c r="WAT22" s="110"/>
      <c r="WAU22" s="110"/>
      <c r="WAV22" s="110"/>
      <c r="WAW22" s="110"/>
      <c r="WAX22" s="110"/>
      <c r="WAY22" s="110"/>
      <c r="WAZ22" s="110"/>
      <c r="WBA22" s="110"/>
      <c r="WBB22" s="110"/>
      <c r="WBC22" s="110"/>
      <c r="WBD22" s="110"/>
      <c r="WBE22" s="110"/>
      <c r="WBF22" s="110"/>
      <c r="WBG22" s="110"/>
      <c r="WBH22" s="110"/>
      <c r="WBI22" s="110"/>
      <c r="WBJ22" s="110"/>
      <c r="WBK22" s="110"/>
      <c r="WBL22" s="110"/>
      <c r="WBM22" s="110"/>
      <c r="WBN22" s="110"/>
      <c r="WBO22" s="110"/>
      <c r="WBP22" s="110"/>
      <c r="WBQ22" s="110"/>
      <c r="WBR22" s="110"/>
      <c r="WBS22" s="110"/>
      <c r="WBT22" s="110"/>
      <c r="WBU22" s="110"/>
      <c r="WBV22" s="110"/>
      <c r="WBW22" s="110"/>
      <c r="WBX22" s="110"/>
      <c r="WBY22" s="110"/>
      <c r="WBZ22" s="110"/>
      <c r="WCA22" s="110"/>
      <c r="WCB22" s="110"/>
      <c r="WCC22" s="110"/>
      <c r="WCD22" s="110"/>
      <c r="WCE22" s="110"/>
      <c r="WCF22" s="110"/>
      <c r="WCG22" s="110"/>
      <c r="WCH22" s="110"/>
      <c r="WCI22" s="110"/>
      <c r="WCJ22" s="110"/>
      <c r="WCK22" s="110"/>
      <c r="WCL22" s="110"/>
      <c r="WCM22" s="110"/>
      <c r="WCN22" s="110"/>
      <c r="WCO22" s="110"/>
      <c r="WCP22" s="110"/>
      <c r="WCQ22" s="110"/>
      <c r="WCR22" s="110"/>
      <c r="WCS22" s="110"/>
      <c r="WCT22" s="110"/>
      <c r="WCU22" s="110"/>
      <c r="WCV22" s="110"/>
      <c r="WCW22" s="110"/>
      <c r="WCX22" s="110"/>
      <c r="WCY22" s="110"/>
      <c r="WCZ22" s="110"/>
      <c r="WDA22" s="110"/>
      <c r="WDB22" s="110"/>
      <c r="WDC22" s="110"/>
      <c r="WDD22" s="110"/>
      <c r="WDE22" s="110"/>
      <c r="WDF22" s="110"/>
      <c r="WDG22" s="110"/>
      <c r="WDH22" s="110"/>
      <c r="WDI22" s="110"/>
      <c r="WDJ22" s="110"/>
      <c r="WDK22" s="110"/>
      <c r="WDL22" s="110"/>
      <c r="WDM22" s="110"/>
      <c r="WDN22" s="110"/>
      <c r="WDO22" s="110"/>
      <c r="WDP22" s="110"/>
      <c r="WDQ22" s="110"/>
      <c r="WDR22" s="110"/>
      <c r="WDS22" s="110"/>
      <c r="WDT22" s="110"/>
      <c r="WDU22" s="110"/>
      <c r="WDV22" s="110"/>
      <c r="WDW22" s="110"/>
      <c r="WDX22" s="110"/>
      <c r="WDY22" s="110"/>
      <c r="WDZ22" s="110"/>
      <c r="WEA22" s="110"/>
      <c r="WEB22" s="110"/>
      <c r="WEC22" s="110"/>
      <c r="WED22" s="110"/>
      <c r="WEE22" s="110"/>
      <c r="WEF22" s="110"/>
      <c r="WEG22" s="110"/>
      <c r="WEH22" s="110"/>
      <c r="WEI22" s="110"/>
      <c r="WEJ22" s="110"/>
      <c r="WEK22" s="110"/>
      <c r="WEL22" s="110"/>
      <c r="WEM22" s="110"/>
      <c r="WEN22" s="110"/>
      <c r="WEO22" s="110"/>
      <c r="WEP22" s="110"/>
      <c r="WEQ22" s="110"/>
      <c r="WER22" s="110"/>
      <c r="WES22" s="110"/>
      <c r="WET22" s="110"/>
      <c r="WEU22" s="110"/>
      <c r="WEV22" s="110"/>
      <c r="WEW22" s="110"/>
      <c r="WEX22" s="110"/>
      <c r="WEY22" s="110"/>
      <c r="WEZ22" s="110"/>
      <c r="WFA22" s="110"/>
      <c r="WFB22" s="110"/>
      <c r="WFC22" s="110"/>
      <c r="WFD22" s="110"/>
      <c r="WFE22" s="110"/>
      <c r="WFF22" s="110"/>
      <c r="WFG22" s="110"/>
      <c r="WFH22" s="110"/>
      <c r="WFI22" s="110"/>
      <c r="WFJ22" s="110"/>
      <c r="WFK22" s="110"/>
      <c r="WFL22" s="110"/>
      <c r="WFM22" s="110"/>
      <c r="WFN22" s="110"/>
      <c r="WFO22" s="110"/>
      <c r="WFP22" s="110"/>
      <c r="WFQ22" s="110"/>
      <c r="WFR22" s="110"/>
      <c r="WFS22" s="110"/>
      <c r="WFT22" s="110"/>
      <c r="WFU22" s="110"/>
      <c r="WFV22" s="110"/>
      <c r="WFW22" s="110"/>
      <c r="WFX22" s="110"/>
      <c r="WFY22" s="110"/>
      <c r="WFZ22" s="110"/>
      <c r="WGA22" s="110"/>
      <c r="WGB22" s="110"/>
      <c r="WGC22" s="110"/>
      <c r="WGD22" s="110"/>
      <c r="WGE22" s="110"/>
      <c r="WGF22" s="110"/>
      <c r="WGG22" s="110"/>
      <c r="WGH22" s="110"/>
      <c r="WGI22" s="110"/>
      <c r="WGJ22" s="110"/>
      <c r="WGK22" s="110"/>
      <c r="WGL22" s="110"/>
      <c r="WGM22" s="110"/>
      <c r="WGN22" s="110"/>
      <c r="WGO22" s="110"/>
      <c r="WGP22" s="110"/>
      <c r="WGQ22" s="110"/>
      <c r="WGR22" s="110"/>
      <c r="WGS22" s="110"/>
      <c r="WGT22" s="110"/>
      <c r="WGU22" s="110"/>
      <c r="WGV22" s="110"/>
      <c r="WGW22" s="110"/>
      <c r="WGX22" s="110"/>
      <c r="WGY22" s="110"/>
      <c r="WGZ22" s="110"/>
      <c r="WHA22" s="110"/>
      <c r="WHB22" s="110"/>
      <c r="WHC22" s="110"/>
      <c r="WHD22" s="110"/>
      <c r="WHE22" s="110"/>
      <c r="WHF22" s="110"/>
      <c r="WHG22" s="110"/>
      <c r="WHH22" s="110"/>
      <c r="WHI22" s="110"/>
      <c r="WHJ22" s="110"/>
      <c r="WHK22" s="110"/>
      <c r="WHL22" s="110"/>
      <c r="WHM22" s="110"/>
      <c r="WHN22" s="110"/>
      <c r="WHO22" s="110"/>
      <c r="WHP22" s="110"/>
      <c r="WHQ22" s="110"/>
      <c r="WHR22" s="110"/>
      <c r="WHS22" s="110"/>
      <c r="WHT22" s="110"/>
      <c r="WHU22" s="110"/>
      <c r="WHV22" s="110"/>
      <c r="WHW22" s="110"/>
      <c r="WHX22" s="110"/>
      <c r="WHY22" s="110"/>
      <c r="WHZ22" s="110"/>
      <c r="WIA22" s="110"/>
      <c r="WIB22" s="110"/>
      <c r="WIC22" s="110"/>
      <c r="WID22" s="110"/>
      <c r="WIE22" s="110"/>
      <c r="WIF22" s="110"/>
      <c r="WIG22" s="110"/>
      <c r="WIH22" s="110"/>
      <c r="WII22" s="110"/>
      <c r="WIJ22" s="110"/>
      <c r="WIK22" s="110"/>
      <c r="WIL22" s="110"/>
      <c r="WIM22" s="110"/>
      <c r="WIN22" s="110"/>
      <c r="WIO22" s="110"/>
      <c r="WIP22" s="110"/>
      <c r="WIQ22" s="110"/>
      <c r="WIR22" s="110"/>
      <c r="WIS22" s="110"/>
      <c r="WIT22" s="110"/>
      <c r="WIU22" s="110"/>
      <c r="WIV22" s="110"/>
      <c r="WIW22" s="110"/>
      <c r="WIX22" s="110"/>
      <c r="WIY22" s="110"/>
      <c r="WIZ22" s="110"/>
      <c r="WJA22" s="110"/>
      <c r="WJB22" s="110"/>
      <c r="WJC22" s="110"/>
      <c r="WJD22" s="110"/>
      <c r="WJE22" s="110"/>
      <c r="WJF22" s="110"/>
      <c r="WJG22" s="110"/>
      <c r="WJH22" s="110"/>
      <c r="WJI22" s="110"/>
      <c r="WJJ22" s="110"/>
      <c r="WJK22" s="110"/>
      <c r="WJL22" s="110"/>
      <c r="WJM22" s="110"/>
      <c r="WJN22" s="110"/>
      <c r="WJO22" s="110"/>
      <c r="WJP22" s="110"/>
      <c r="WJQ22" s="110"/>
      <c r="WJR22" s="110"/>
      <c r="WJS22" s="110"/>
      <c r="WJT22" s="110"/>
      <c r="WJU22" s="110"/>
      <c r="WJV22" s="110"/>
      <c r="WJW22" s="110"/>
      <c r="WJX22" s="110"/>
      <c r="WJY22" s="110"/>
      <c r="WJZ22" s="110"/>
      <c r="WKA22" s="110"/>
      <c r="WKB22" s="110"/>
      <c r="WKC22" s="110"/>
      <c r="WKD22" s="110"/>
      <c r="WKE22" s="110"/>
      <c r="WKF22" s="110"/>
      <c r="WKG22" s="110"/>
      <c r="WKH22" s="110"/>
      <c r="WKI22" s="110"/>
      <c r="WKJ22" s="110"/>
      <c r="WKK22" s="110"/>
      <c r="WKL22" s="110"/>
      <c r="WKM22" s="110"/>
      <c r="WKN22" s="110"/>
      <c r="WKO22" s="110"/>
      <c r="WKP22" s="110"/>
      <c r="WKQ22" s="110"/>
      <c r="WKR22" s="110"/>
      <c r="WKS22" s="110"/>
      <c r="WKT22" s="110"/>
      <c r="WKU22" s="110"/>
      <c r="WKV22" s="110"/>
      <c r="WKW22" s="110"/>
      <c r="WKX22" s="110"/>
      <c r="WKY22" s="110"/>
      <c r="WKZ22" s="110"/>
      <c r="WLA22" s="110"/>
      <c r="WLB22" s="110"/>
      <c r="WLC22" s="110"/>
      <c r="WLD22" s="110"/>
      <c r="WLE22" s="110"/>
      <c r="WLF22" s="110"/>
      <c r="WLG22" s="110"/>
      <c r="WLH22" s="110"/>
      <c r="WLI22" s="110"/>
      <c r="WLJ22" s="110"/>
      <c r="WLK22" s="110"/>
      <c r="WLL22" s="110"/>
      <c r="WLM22" s="110"/>
      <c r="WLN22" s="110"/>
      <c r="WLO22" s="110"/>
      <c r="WLP22" s="110"/>
      <c r="WLQ22" s="110"/>
      <c r="WLR22" s="110"/>
      <c r="WLS22" s="110"/>
      <c r="WLT22" s="110"/>
      <c r="WLU22" s="110"/>
      <c r="WLV22" s="110"/>
      <c r="WLW22" s="110"/>
      <c r="WLX22" s="110"/>
      <c r="WLY22" s="110"/>
      <c r="WLZ22" s="110"/>
      <c r="WMA22" s="110"/>
      <c r="WMB22" s="110"/>
      <c r="WMC22" s="110"/>
      <c r="WMD22" s="110"/>
      <c r="WME22" s="110"/>
      <c r="WMF22" s="110"/>
      <c r="WMG22" s="110"/>
      <c r="WMH22" s="110"/>
      <c r="WMI22" s="110"/>
      <c r="WMJ22" s="110"/>
      <c r="WMK22" s="110"/>
      <c r="WML22" s="110"/>
      <c r="WMM22" s="110"/>
      <c r="WMN22" s="110"/>
      <c r="WMO22" s="110"/>
      <c r="WMP22" s="110"/>
      <c r="WMQ22" s="110"/>
      <c r="WMR22" s="110"/>
      <c r="WMS22" s="110"/>
      <c r="WMT22" s="110"/>
      <c r="WMU22" s="110"/>
      <c r="WMV22" s="110"/>
      <c r="WMW22" s="110"/>
      <c r="WMX22" s="110"/>
      <c r="WMY22" s="110"/>
      <c r="WMZ22" s="110"/>
      <c r="WNA22" s="110"/>
      <c r="WNB22" s="110"/>
      <c r="WNC22" s="110"/>
      <c r="WND22" s="110"/>
      <c r="WNE22" s="110"/>
      <c r="WNF22" s="110"/>
      <c r="WNG22" s="110"/>
      <c r="WNH22" s="110"/>
      <c r="WNI22" s="110"/>
      <c r="WNJ22" s="110"/>
      <c r="WNK22" s="110"/>
      <c r="WNL22" s="110"/>
      <c r="WNM22" s="110"/>
      <c r="WNN22" s="110"/>
      <c r="WNO22" s="110"/>
      <c r="WNP22" s="110"/>
      <c r="WNQ22" s="110"/>
      <c r="WNR22" s="110"/>
      <c r="WNS22" s="110"/>
      <c r="WNT22" s="110"/>
      <c r="WNU22" s="110"/>
      <c r="WNV22" s="110"/>
      <c r="WNW22" s="110"/>
      <c r="WNX22" s="110"/>
      <c r="WNY22" s="110"/>
      <c r="WNZ22" s="110"/>
      <c r="WOA22" s="110"/>
      <c r="WOB22" s="110"/>
      <c r="WOC22" s="110"/>
      <c r="WOD22" s="110"/>
      <c r="WOE22" s="110"/>
      <c r="WOF22" s="110"/>
      <c r="WOG22" s="110"/>
      <c r="WOH22" s="110"/>
      <c r="WOI22" s="110"/>
      <c r="WOJ22" s="110"/>
      <c r="WOK22" s="110"/>
      <c r="WOL22" s="110"/>
      <c r="WOM22" s="110"/>
      <c r="WON22" s="110"/>
      <c r="WOO22" s="110"/>
      <c r="WOP22" s="110"/>
      <c r="WOQ22" s="110"/>
      <c r="WOR22" s="110"/>
      <c r="WOS22" s="110"/>
      <c r="WOT22" s="110"/>
      <c r="WOU22" s="110"/>
      <c r="WOV22" s="110"/>
      <c r="WOW22" s="110"/>
      <c r="WOX22" s="110"/>
      <c r="WOY22" s="110"/>
      <c r="WOZ22" s="110"/>
      <c r="WPA22" s="110"/>
      <c r="WPB22" s="110"/>
      <c r="WPC22" s="110"/>
      <c r="WPD22" s="110"/>
      <c r="WPE22" s="110"/>
      <c r="WPF22" s="110"/>
      <c r="WPG22" s="110"/>
      <c r="WPH22" s="110"/>
      <c r="WPI22" s="110"/>
      <c r="WPJ22" s="110"/>
      <c r="WPK22" s="110"/>
      <c r="WPL22" s="110"/>
      <c r="WPM22" s="110"/>
      <c r="WPN22" s="110"/>
      <c r="WPO22" s="110"/>
      <c r="WPP22" s="110"/>
      <c r="WPQ22" s="110"/>
      <c r="WPR22" s="110"/>
      <c r="WPS22" s="110"/>
      <c r="WPT22" s="110"/>
      <c r="WPU22" s="110"/>
      <c r="WPV22" s="110"/>
      <c r="WPW22" s="110"/>
      <c r="WPX22" s="110"/>
      <c r="WPY22" s="110"/>
      <c r="WPZ22" s="110"/>
      <c r="WQA22" s="110"/>
      <c r="WQB22" s="110"/>
      <c r="WQC22" s="110"/>
      <c r="WQD22" s="110"/>
      <c r="WQE22" s="110"/>
      <c r="WQF22" s="110"/>
      <c r="WQG22" s="110"/>
      <c r="WQH22" s="110"/>
      <c r="WQI22" s="110"/>
      <c r="WQJ22" s="110"/>
      <c r="WQK22" s="110"/>
      <c r="WQL22" s="110"/>
      <c r="WQM22" s="110"/>
      <c r="WQN22" s="110"/>
      <c r="WQO22" s="110"/>
      <c r="WQP22" s="110"/>
      <c r="WQQ22" s="110"/>
      <c r="WQR22" s="110"/>
      <c r="WQS22" s="110"/>
      <c r="WQT22" s="110"/>
      <c r="WQU22" s="110"/>
      <c r="WQV22" s="110"/>
      <c r="WQW22" s="110"/>
      <c r="WQX22" s="110"/>
      <c r="WQY22" s="110"/>
      <c r="WQZ22" s="110"/>
      <c r="WRA22" s="110"/>
      <c r="WRB22" s="110"/>
      <c r="WRC22" s="110"/>
      <c r="WRD22" s="110"/>
      <c r="WRE22" s="110"/>
      <c r="WRF22" s="110"/>
      <c r="WRG22" s="110"/>
      <c r="WRH22" s="110"/>
      <c r="WRI22" s="110"/>
      <c r="WRJ22" s="110"/>
      <c r="WRK22" s="110"/>
      <c r="WRL22" s="110"/>
      <c r="WRM22" s="110"/>
      <c r="WRN22" s="110"/>
      <c r="WRO22" s="110"/>
      <c r="WRP22" s="110"/>
      <c r="WRQ22" s="110"/>
      <c r="WRR22" s="110"/>
      <c r="WRS22" s="110"/>
      <c r="WRT22" s="110"/>
      <c r="WRU22" s="110"/>
      <c r="WRV22" s="110"/>
      <c r="WRW22" s="110"/>
      <c r="WRX22" s="110"/>
      <c r="WRY22" s="110"/>
      <c r="WRZ22" s="110"/>
      <c r="WSA22" s="110"/>
      <c r="WSB22" s="110"/>
      <c r="WSC22" s="110"/>
      <c r="WSD22" s="110"/>
      <c r="WSE22" s="110"/>
      <c r="WSF22" s="110"/>
      <c r="WSG22" s="110"/>
      <c r="WSH22" s="110"/>
      <c r="WSI22" s="110"/>
      <c r="WSJ22" s="110"/>
      <c r="WSK22" s="110"/>
      <c r="WSL22" s="110"/>
      <c r="WSM22" s="110"/>
      <c r="WSN22" s="110"/>
      <c r="WSO22" s="110"/>
      <c r="WSP22" s="110"/>
      <c r="WSQ22" s="110"/>
      <c r="WSR22" s="110"/>
      <c r="WSS22" s="110"/>
      <c r="WST22" s="110"/>
      <c r="WSU22" s="110"/>
      <c r="WSV22" s="110"/>
      <c r="WSW22" s="110"/>
      <c r="WSX22" s="110"/>
      <c r="WSY22" s="110"/>
      <c r="WSZ22" s="110"/>
      <c r="WTA22" s="110"/>
      <c r="WTB22" s="110"/>
      <c r="WTC22" s="110"/>
      <c r="WTD22" s="110"/>
      <c r="WTE22" s="110"/>
      <c r="WTF22" s="110"/>
      <c r="WTG22" s="110"/>
      <c r="WTH22" s="110"/>
      <c r="WTI22" s="110"/>
      <c r="WTJ22" s="110"/>
      <c r="WTK22" s="110"/>
      <c r="WTL22" s="110"/>
      <c r="WTM22" s="110"/>
      <c r="WTN22" s="110"/>
      <c r="WTO22" s="110"/>
      <c r="WTP22" s="110"/>
      <c r="WTQ22" s="110"/>
      <c r="WTR22" s="110"/>
      <c r="WTS22" s="110"/>
      <c r="WTT22" s="110"/>
      <c r="WTU22" s="110"/>
      <c r="WTV22" s="110"/>
      <c r="WTW22" s="110"/>
      <c r="WTX22" s="110"/>
      <c r="WTY22" s="110"/>
      <c r="WTZ22" s="110"/>
      <c r="WUA22" s="110"/>
      <c r="WUB22" s="110"/>
      <c r="WUC22" s="110"/>
      <c r="WUD22" s="110"/>
      <c r="WUE22" s="110"/>
      <c r="WUF22" s="110"/>
      <c r="WUG22" s="110"/>
      <c r="WUH22" s="110"/>
      <c r="WUI22" s="110"/>
      <c r="WUJ22" s="110"/>
      <c r="WUK22" s="110"/>
      <c r="WUL22" s="110"/>
      <c r="WUM22" s="110"/>
      <c r="WUN22" s="110"/>
      <c r="WUO22" s="110"/>
      <c r="WUP22" s="110"/>
      <c r="WUQ22" s="110"/>
      <c r="WUR22" s="110"/>
      <c r="WUS22" s="110"/>
      <c r="WUT22" s="110"/>
      <c r="WUU22" s="110"/>
      <c r="WUV22" s="110"/>
      <c r="WUW22" s="110"/>
      <c r="WUX22" s="110"/>
      <c r="WUY22" s="110"/>
      <c r="WUZ22" s="110"/>
      <c r="WVA22" s="110"/>
      <c r="WVB22" s="110"/>
      <c r="WVC22" s="110"/>
      <c r="WVD22" s="110"/>
      <c r="WVE22" s="110"/>
      <c r="WVF22" s="110"/>
      <c r="WVG22" s="110"/>
      <c r="WVH22" s="110"/>
      <c r="WVI22" s="110"/>
      <c r="WVJ22" s="110"/>
      <c r="WVK22" s="110"/>
      <c r="WVL22" s="110"/>
      <c r="WVM22" s="110"/>
      <c r="WVN22" s="110"/>
      <c r="WVO22" s="110"/>
      <c r="WVP22" s="110"/>
      <c r="WVQ22" s="110"/>
      <c r="WVR22" s="110"/>
      <c r="WVS22" s="110"/>
      <c r="WVT22" s="110"/>
      <c r="WVU22" s="110"/>
      <c r="WVV22" s="110"/>
      <c r="WVW22" s="110"/>
      <c r="WVX22" s="110"/>
      <c r="WVY22" s="110"/>
      <c r="WVZ22" s="110"/>
      <c r="WWA22" s="110"/>
      <c r="WWB22" s="110"/>
      <c r="WWC22" s="110"/>
      <c r="WWD22" s="110"/>
      <c r="WWE22" s="110"/>
      <c r="WWF22" s="110"/>
      <c r="WWG22" s="110"/>
      <c r="WWH22" s="110"/>
      <c r="WWI22" s="110"/>
      <c r="WWJ22" s="110"/>
      <c r="WWK22" s="110"/>
      <c r="WWL22" s="110"/>
      <c r="WWM22" s="110"/>
      <c r="WWN22" s="110"/>
      <c r="WWO22" s="110"/>
      <c r="WWP22" s="110"/>
      <c r="WWQ22" s="110"/>
      <c r="WWR22" s="110"/>
      <c r="WWS22" s="110"/>
      <c r="WWT22" s="110"/>
      <c r="WWU22" s="110"/>
      <c r="WWV22" s="110"/>
      <c r="WWW22" s="110"/>
      <c r="WWX22" s="110"/>
      <c r="WWY22" s="110"/>
      <c r="WWZ22" s="110"/>
      <c r="WXA22" s="110"/>
      <c r="WXB22" s="110"/>
      <c r="WXC22" s="110"/>
      <c r="WXD22" s="110"/>
      <c r="WXE22" s="110"/>
      <c r="WXF22" s="110"/>
      <c r="WXG22" s="110"/>
      <c r="WXH22" s="110"/>
      <c r="WXI22" s="110"/>
      <c r="WXJ22" s="110"/>
      <c r="WXK22" s="110"/>
      <c r="WXL22" s="110"/>
      <c r="WXM22" s="110"/>
      <c r="WXN22" s="110"/>
      <c r="WXO22" s="110"/>
      <c r="WXP22" s="110"/>
      <c r="WXQ22" s="110"/>
      <c r="WXR22" s="110"/>
      <c r="WXS22" s="110"/>
      <c r="WXT22" s="110"/>
      <c r="WXU22" s="110"/>
      <c r="WXV22" s="110"/>
      <c r="WXW22" s="110"/>
      <c r="WXX22" s="110"/>
      <c r="WXY22" s="110"/>
      <c r="WXZ22" s="110"/>
      <c r="WYA22" s="110"/>
      <c r="WYB22" s="110"/>
      <c r="WYC22" s="110"/>
      <c r="WYD22" s="110"/>
      <c r="WYE22" s="110"/>
      <c r="WYF22" s="110"/>
      <c r="WYG22" s="110"/>
      <c r="WYH22" s="110"/>
      <c r="WYI22" s="110"/>
      <c r="WYJ22" s="110"/>
      <c r="WYK22" s="110"/>
      <c r="WYL22" s="110"/>
      <c r="WYM22" s="110"/>
      <c r="WYN22" s="110"/>
      <c r="WYO22" s="110"/>
      <c r="WYP22" s="110"/>
      <c r="WYQ22" s="110"/>
      <c r="WYR22" s="110"/>
      <c r="WYS22" s="110"/>
      <c r="WYT22" s="110"/>
      <c r="WYU22" s="110"/>
      <c r="WYV22" s="110"/>
      <c r="WYW22" s="110"/>
      <c r="WYX22" s="110"/>
      <c r="WYY22" s="110"/>
      <c r="WYZ22" s="110"/>
      <c r="WZA22" s="110"/>
      <c r="WZB22" s="110"/>
      <c r="WZC22" s="110"/>
      <c r="WZD22" s="110"/>
      <c r="WZE22" s="110"/>
      <c r="WZF22" s="110"/>
      <c r="WZG22" s="110"/>
      <c r="WZH22" s="110"/>
      <c r="WZI22" s="110"/>
      <c r="WZJ22" s="110"/>
      <c r="WZK22" s="110"/>
      <c r="WZL22" s="110"/>
      <c r="WZM22" s="110"/>
      <c r="WZN22" s="110"/>
      <c r="WZO22" s="110"/>
      <c r="WZP22" s="110"/>
      <c r="WZQ22" s="110"/>
      <c r="WZR22" s="110"/>
      <c r="WZS22" s="110"/>
      <c r="WZT22" s="110"/>
      <c r="WZU22" s="110"/>
      <c r="WZV22" s="110"/>
      <c r="WZW22" s="110"/>
      <c r="WZX22" s="110"/>
      <c r="WZY22" s="110"/>
      <c r="WZZ22" s="110"/>
      <c r="XAA22" s="110"/>
      <c r="XAB22" s="110"/>
      <c r="XAC22" s="110"/>
      <c r="XAD22" s="110"/>
      <c r="XAE22" s="110"/>
      <c r="XAF22" s="110"/>
      <c r="XAG22" s="110"/>
      <c r="XAH22" s="110"/>
      <c r="XAI22" s="110"/>
      <c r="XAJ22" s="110"/>
      <c r="XAK22" s="110"/>
      <c r="XAL22" s="110"/>
      <c r="XAM22" s="110"/>
      <c r="XAN22" s="110"/>
      <c r="XAO22" s="110"/>
      <c r="XAP22" s="110"/>
      <c r="XAQ22" s="110"/>
      <c r="XAR22" s="110"/>
      <c r="XAS22" s="110"/>
      <c r="XAT22" s="110"/>
      <c r="XAU22" s="110"/>
      <c r="XAV22" s="110"/>
      <c r="XAW22" s="110"/>
      <c r="XAX22" s="110"/>
      <c r="XAY22" s="110"/>
      <c r="XAZ22" s="110"/>
      <c r="XBA22" s="110"/>
      <c r="XBB22" s="110"/>
      <c r="XBC22" s="110"/>
      <c r="XBD22" s="110"/>
      <c r="XBE22" s="110"/>
      <c r="XBF22" s="110"/>
      <c r="XBG22" s="110"/>
      <c r="XBH22" s="110"/>
      <c r="XBI22" s="110"/>
      <c r="XBJ22" s="110"/>
      <c r="XBK22" s="110"/>
      <c r="XBL22" s="110"/>
      <c r="XBM22" s="110"/>
      <c r="XBN22" s="110"/>
      <c r="XBO22" s="110"/>
      <c r="XBP22" s="110"/>
      <c r="XBQ22" s="110"/>
      <c r="XBR22" s="110"/>
      <c r="XBS22" s="110"/>
      <c r="XBT22" s="110"/>
      <c r="XBU22" s="110"/>
      <c r="XBV22" s="110"/>
      <c r="XBW22" s="110"/>
      <c r="XBX22" s="110"/>
      <c r="XBY22" s="110"/>
      <c r="XBZ22" s="110"/>
      <c r="XCA22" s="110"/>
      <c r="XCB22" s="110"/>
      <c r="XCC22" s="110"/>
      <c r="XCD22" s="110"/>
      <c r="XCE22" s="110"/>
      <c r="XCF22" s="110"/>
      <c r="XCG22" s="110"/>
      <c r="XCH22" s="110"/>
      <c r="XCI22" s="110"/>
      <c r="XCJ22" s="110"/>
      <c r="XCK22" s="110"/>
      <c r="XCL22" s="110"/>
      <c r="XCM22" s="110"/>
      <c r="XCN22" s="110"/>
      <c r="XCO22" s="110"/>
      <c r="XCP22" s="110"/>
      <c r="XCQ22" s="110"/>
      <c r="XCR22" s="110"/>
      <c r="XCS22" s="110"/>
      <c r="XCT22" s="110"/>
      <c r="XCU22" s="110"/>
      <c r="XCV22" s="110"/>
      <c r="XCW22" s="110"/>
      <c r="XCX22" s="110"/>
      <c r="XCY22" s="110"/>
      <c r="XCZ22" s="110"/>
      <c r="XDA22" s="110"/>
      <c r="XDB22" s="110"/>
      <c r="XDC22" s="110"/>
      <c r="XDD22" s="110"/>
      <c r="XDE22" s="110"/>
      <c r="XDF22" s="110"/>
      <c r="XDG22" s="110"/>
      <c r="XDH22" s="110"/>
      <c r="XDI22" s="110"/>
      <c r="XDJ22" s="110"/>
      <c r="XDK22" s="110"/>
      <c r="XDL22" s="110"/>
      <c r="XDM22" s="110"/>
      <c r="XDN22" s="110"/>
      <c r="XDO22" s="110"/>
      <c r="XDP22" s="110"/>
      <c r="XDQ22" s="110"/>
      <c r="XDR22" s="110"/>
      <c r="XDS22" s="110"/>
      <c r="XDT22" s="110"/>
      <c r="XDU22" s="110"/>
      <c r="XDV22" s="110"/>
      <c r="XDW22" s="110"/>
      <c r="XDX22" s="110"/>
      <c r="XDY22" s="110"/>
      <c r="XDZ22" s="110"/>
      <c r="XEA22" s="110"/>
      <c r="XEB22" s="110"/>
      <c r="XEC22" s="110"/>
      <c r="XED22" s="110"/>
      <c r="XEE22" s="110"/>
      <c r="XEF22" s="110"/>
      <c r="XEG22" s="110"/>
      <c r="XEH22" s="110"/>
      <c r="XEI22" s="110"/>
      <c r="XEJ22" s="110"/>
      <c r="XEK22" s="110"/>
      <c r="XEL22" s="110"/>
      <c r="XEM22" s="110"/>
      <c r="XEN22" s="110"/>
      <c r="XEO22" s="110"/>
      <c r="XEP22" s="110"/>
      <c r="XEQ22" s="110"/>
      <c r="XER22" s="110"/>
      <c r="XES22" s="110"/>
      <c r="XET22" s="110"/>
      <c r="XEU22" s="110"/>
      <c r="XEV22" s="110"/>
      <c r="XEW22" s="110"/>
    </row>
    <row r="23" spans="1:16377" ht="14.5" x14ac:dyDescent="0.35">
      <c r="A23" s="226"/>
      <c r="B23" s="230" t="s">
        <v>61</v>
      </c>
      <c r="C23" s="916">
        <f>C7+C21</f>
        <v>7160284.4566082228</v>
      </c>
      <c r="D23" s="972">
        <f>D7+D21</f>
        <v>3719696.2260799999</v>
      </c>
      <c r="E23" s="973">
        <f>E7+E21</f>
        <v>3440588.2305282229</v>
      </c>
      <c r="F23" s="973">
        <f>F7+F21</f>
        <v>0</v>
      </c>
      <c r="G23" s="974">
        <f>G7+G21</f>
        <v>0</v>
      </c>
      <c r="H23" s="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16377" ht="14.5" x14ac:dyDescent="0.35">
      <c r="A24" s="446"/>
      <c r="B24" s="5"/>
      <c r="C24" s="936"/>
      <c r="D24" s="936"/>
      <c r="E24" s="936"/>
      <c r="F24" s="936"/>
      <c r="G24" s="936"/>
      <c r="H24" s="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</row>
    <row r="25" spans="1:16377" ht="21" x14ac:dyDescent="0.35">
      <c r="A25" s="338"/>
      <c r="B25" s="232" t="s">
        <v>62</v>
      </c>
      <c r="C25" s="229"/>
      <c r="D25" s="231"/>
      <c r="E25" s="229"/>
      <c r="F25" s="229"/>
      <c r="G25" s="233"/>
      <c r="H25" s="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16377" ht="14.5" x14ac:dyDescent="0.35">
      <c r="A26" s="5">
        <f>Budsjettanalyse!A25</f>
        <v>4010</v>
      </c>
      <c r="B26" s="5" t="str">
        <f>Budsjettanalyse!B25</f>
        <v>Varekjøp</v>
      </c>
      <c r="C26" s="945">
        <f t="shared" ref="C26:C32" si="1">D26+E26+F26+G26</f>
        <v>207250</v>
      </c>
      <c r="D26" s="950">
        <f>Sentralt!F61</f>
        <v>0</v>
      </c>
      <c r="E26" s="951">
        <f>Program!G28</f>
        <v>207250</v>
      </c>
      <c r="F26" s="951"/>
      <c r="G26" s="951"/>
      <c r="H26" s="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1:16377" ht="14.5" x14ac:dyDescent="0.35">
      <c r="A27" s="5">
        <f>Budsjettanalyse!A26</f>
        <v>4610</v>
      </c>
      <c r="B27" s="5" t="str">
        <f>Budsjettanalyse!B26</f>
        <v>Leirstøtte til fylkeslagene</v>
      </c>
      <c r="C27" s="945">
        <f t="shared" si="1"/>
        <v>1072000</v>
      </c>
      <c r="D27" s="950"/>
      <c r="E27" s="951">
        <f>SUM(Program!G30:G33)</f>
        <v>1072000</v>
      </c>
      <c r="F27" s="951"/>
      <c r="G27" s="951"/>
      <c r="H27" s="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1:16377" ht="14.5" x14ac:dyDescent="0.35">
      <c r="A28" s="5">
        <f>Budsjettanalyse!A27</f>
        <v>4922</v>
      </c>
      <c r="B28" s="5" t="str">
        <f>Budsjettanalyse!B27</f>
        <v>Netto IO: Avgifter, forsikring og EMEA</v>
      </c>
      <c r="C28" s="945">
        <f t="shared" si="1"/>
        <v>1164888.3104285707</v>
      </c>
      <c r="D28" s="950">
        <f>Sentralt!F62</f>
        <v>54907.033999999992</v>
      </c>
      <c r="E28" s="951">
        <f>Program!G20+SUM(Program!G35:G37)+Program!G70</f>
        <v>1109981.2764285707</v>
      </c>
      <c r="F28" s="951"/>
      <c r="G28" s="951"/>
      <c r="H28" s="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</row>
    <row r="29" spans="1:16377" ht="14.5" x14ac:dyDescent="0.35">
      <c r="A29" s="5">
        <f>Budsjettanalyse!A28</f>
        <v>4927</v>
      </c>
      <c r="B29" s="5" t="str">
        <f>Budsjettanalyse!B28</f>
        <v>Frifondmidler, utbetaling til lokallag</v>
      </c>
      <c r="C29" s="945">
        <f t="shared" si="1"/>
        <v>484500</v>
      </c>
      <c r="D29" s="950">
        <f>Sentralt!F67</f>
        <v>484500</v>
      </c>
      <c r="E29" s="951"/>
      <c r="F29" s="951"/>
      <c r="G29" s="951"/>
      <c r="H29" s="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</row>
    <row r="30" spans="1:16377" ht="14.5" x14ac:dyDescent="0.35">
      <c r="A30" s="5">
        <f>Budsjettanalyse!A29</f>
        <v>4928</v>
      </c>
      <c r="B30" s="5" t="str">
        <f>Budsjettanalyse!B29</f>
        <v>Momskompensasjon, utbetaling til lokallag</v>
      </c>
      <c r="C30" s="945">
        <f t="shared" si="1"/>
        <v>526500</v>
      </c>
      <c r="D30" s="950">
        <f>Sentralt!F68</f>
        <v>526500</v>
      </c>
      <c r="E30" s="951"/>
      <c r="F30" s="951"/>
      <c r="G30" s="951"/>
      <c r="H30" s="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</row>
    <row r="31" spans="1:16377" ht="14.5" x14ac:dyDescent="0.35">
      <c r="A31" s="5">
        <f>Budsjettanalyse!A30</f>
        <v>4929</v>
      </c>
      <c r="B31" s="5" t="str">
        <f>Budsjettanalyse!B30</f>
        <v>Medlemskontingent, utbetaling til lokallag</v>
      </c>
      <c r="C31" s="945">
        <f t="shared" si="1"/>
        <v>140000</v>
      </c>
      <c r="D31" s="950">
        <f>Sentralt!F69</f>
        <v>140000</v>
      </c>
      <c r="E31" s="951"/>
      <c r="F31" s="951"/>
      <c r="G31" s="951"/>
      <c r="H31" s="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1:16377" ht="14.5" x14ac:dyDescent="0.35">
      <c r="A32" s="5">
        <f>Budsjettanalyse!A31</f>
        <v>4930</v>
      </c>
      <c r="B32" s="5" t="str">
        <f>Budsjettanalyse!B31</f>
        <v>Verden i - overføring til lokallag</v>
      </c>
      <c r="C32" s="945">
        <f t="shared" si="1"/>
        <v>0</v>
      </c>
      <c r="D32" s="950"/>
      <c r="E32" s="951"/>
      <c r="F32" s="951"/>
      <c r="G32" s="951">
        <f>Prosjekter!F6</f>
        <v>0</v>
      </c>
      <c r="H32" s="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6377" ht="14.5" x14ac:dyDescent="0.35">
      <c r="A33" s="5"/>
      <c r="B33" s="226" t="s">
        <v>439</v>
      </c>
      <c r="C33" s="914">
        <f>SUM(C26:C28,C29:C32)</f>
        <v>3595138.310428571</v>
      </c>
      <c r="D33" s="972">
        <f>SUM(D26:D32)</f>
        <v>1205907.034</v>
      </c>
      <c r="E33" s="973">
        <f>SUM(E26:E28,E29:E32)</f>
        <v>2389231.276428571</v>
      </c>
      <c r="F33" s="973">
        <f>SUM(F26:F32)</f>
        <v>0</v>
      </c>
      <c r="G33" s="974">
        <f>SUM(G26:G32)</f>
        <v>0</v>
      </c>
      <c r="H33" s="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6377" s="189" customFormat="1" ht="14.5" x14ac:dyDescent="0.35">
      <c r="A34" s="5"/>
      <c r="B34" s="1"/>
      <c r="C34" s="937"/>
      <c r="D34" s="937"/>
      <c r="E34" s="937"/>
      <c r="F34" s="937"/>
      <c r="G34" s="937"/>
      <c r="H34" s="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6377" ht="14.5" hidden="1" x14ac:dyDescent="0.35">
      <c r="A35" s="5">
        <f>Budsjettanalyse!A34</f>
        <v>5000</v>
      </c>
      <c r="B35" s="5" t="str">
        <f>Budsjettanalyse!B34</f>
        <v>Lønn</v>
      </c>
      <c r="C35" s="945">
        <f t="shared" ref="C35:C40" si="2">D35+E35+F35+G35</f>
        <v>877200</v>
      </c>
      <c r="D35" s="950">
        <f>Sentralt!F73</f>
        <v>877200</v>
      </c>
      <c r="E35" s="951"/>
      <c r="F35" s="951"/>
      <c r="G35" s="951"/>
      <c r="H35" s="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6377" ht="14.5" hidden="1" x14ac:dyDescent="0.35">
      <c r="A36" s="5">
        <f>Budsjettanalyse!A35</f>
        <v>5020</v>
      </c>
      <c r="B36" s="5" t="str">
        <f>Budsjettanalyse!B35</f>
        <v>Feriepenger</v>
      </c>
      <c r="C36" s="945">
        <f t="shared" si="2"/>
        <v>105264</v>
      </c>
      <c r="D36" s="950">
        <f>Sentralt!F76</f>
        <v>105264</v>
      </c>
      <c r="E36" s="951"/>
      <c r="F36" s="951"/>
      <c r="G36" s="951"/>
      <c r="H36" s="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6377" ht="14.5" hidden="1" x14ac:dyDescent="0.35">
      <c r="A37" s="5">
        <f>Budsjettanalyse!A36</f>
        <v>5400</v>
      </c>
      <c r="B37" s="5" t="str">
        <f>Budsjettanalyse!B36</f>
        <v>Arbeidsgiveravgift</v>
      </c>
      <c r="C37" s="945">
        <f t="shared" si="2"/>
        <v>123685.19999999998</v>
      </c>
      <c r="D37" s="950">
        <f>Sentralt!F77</f>
        <v>123685.19999999998</v>
      </c>
      <c r="E37" s="951"/>
      <c r="F37" s="951"/>
      <c r="G37" s="951"/>
      <c r="H37" s="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6377" ht="14.5" hidden="1" x14ac:dyDescent="0.35">
      <c r="A38" s="5">
        <f>Budsjettanalyse!A37</f>
        <v>5411</v>
      </c>
      <c r="B38" s="5" t="str">
        <f>Budsjettanalyse!B37</f>
        <v>Arbeidsgiveravgift av opptjente feriepenger</v>
      </c>
      <c r="C38" s="945">
        <f t="shared" si="2"/>
        <v>14842.223999999998</v>
      </c>
      <c r="D38" s="950">
        <f>Sentralt!F78</f>
        <v>14842.223999999998</v>
      </c>
      <c r="E38" s="951"/>
      <c r="F38" s="951"/>
      <c r="G38" s="951"/>
      <c r="H38" s="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6377" ht="14.5" hidden="1" x14ac:dyDescent="0.35">
      <c r="A39" s="5">
        <f>Budsjettanalyse!A38</f>
        <v>5420</v>
      </c>
      <c r="B39" s="5" t="str">
        <f>Budsjettanalyse!B38</f>
        <v>Innberetningspliktige pensjonskostnader</v>
      </c>
      <c r="C39" s="945">
        <f t="shared" si="2"/>
        <v>43860</v>
      </c>
      <c r="D39" s="950">
        <f>Sentralt!F79</f>
        <v>43860</v>
      </c>
      <c r="E39" s="951"/>
      <c r="F39" s="951"/>
      <c r="G39" s="951"/>
      <c r="H39" s="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6377" ht="14.5" hidden="1" x14ac:dyDescent="0.35">
      <c r="A40" s="5">
        <f>Budsjettanalyse!A42</f>
        <v>5920</v>
      </c>
      <c r="B40" s="5" t="str">
        <f>Budsjettanalyse!B42</f>
        <v>Personalforsikring</v>
      </c>
      <c r="C40" s="945">
        <f t="shared" si="2"/>
        <v>3000</v>
      </c>
      <c r="D40" s="950">
        <f>Sentralt!F80</f>
        <v>3000</v>
      </c>
      <c r="E40" s="951"/>
      <c r="F40" s="951"/>
      <c r="G40" s="951"/>
      <c r="H40" s="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6377" ht="14.5" x14ac:dyDescent="0.35">
      <c r="A41" s="446"/>
      <c r="B41" s="226" t="s">
        <v>16</v>
      </c>
      <c r="C41" s="914">
        <f>SUM(C35:C40)</f>
        <v>1167851.4239999999</v>
      </c>
      <c r="D41" s="972">
        <f>SUM(D35:D40)</f>
        <v>1167851.4239999999</v>
      </c>
      <c r="E41" s="973">
        <f>SUM(E35:E40)</f>
        <v>0</v>
      </c>
      <c r="F41" s="973">
        <f>SUM(F35:F40)</f>
        <v>0</v>
      </c>
      <c r="G41" s="974">
        <f>SUM(G35:G40)</f>
        <v>0</v>
      </c>
      <c r="H41" s="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6377" s="189" customFormat="1" ht="14.5" x14ac:dyDescent="0.35">
      <c r="A42" s="446"/>
      <c r="B42" s="4"/>
      <c r="C42" s="938"/>
      <c r="D42" s="938"/>
      <c r="E42" s="938"/>
      <c r="F42" s="938"/>
      <c r="G42" s="938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  <c r="XEW42" s="4"/>
    </row>
    <row r="43" spans="1:16377" ht="14.5" x14ac:dyDescent="0.35">
      <c r="A43" s="5">
        <f>Budsjettanalyse!A45</f>
        <v>6300</v>
      </c>
      <c r="B43" s="11" t="str">
        <f>Budsjettanalyse!B45</f>
        <v>Kontorleie</v>
      </c>
      <c r="C43" s="945">
        <f t="shared" ref="C43:C73" si="3">D43+E43+F43+G43</f>
        <v>180607.9</v>
      </c>
      <c r="D43" s="950">
        <f>Sentralt!F84</f>
        <v>180607.9</v>
      </c>
      <c r="E43" s="951"/>
      <c r="F43" s="951"/>
      <c r="G43" s="951"/>
      <c r="H43" s="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6377" ht="14.5" x14ac:dyDescent="0.35">
      <c r="A44" s="5">
        <f>Budsjettanalyse!A46</f>
        <v>6301</v>
      </c>
      <c r="B44" s="11" t="str">
        <f>Budsjettanalyse!B46</f>
        <v>Leie lokaler</v>
      </c>
      <c r="C44" s="945">
        <f t="shared" si="3"/>
        <v>97573</v>
      </c>
      <c r="D44" s="950">
        <f>Sentralt!F89</f>
        <v>47391</v>
      </c>
      <c r="E44" s="951">
        <f>SUM(Program!G39:G44)</f>
        <v>37131</v>
      </c>
      <c r="F44" s="951">
        <f>Komitéer!D25</f>
        <v>13051</v>
      </c>
      <c r="G44" s="951"/>
      <c r="H44" s="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6377" ht="14.5" x14ac:dyDescent="0.35">
      <c r="A45" s="5">
        <f>Budsjettanalyse!A47</f>
        <v>6430</v>
      </c>
      <c r="B45" s="11" t="str">
        <f>Budsjettanalyse!B47</f>
        <v>Leie kontormaskiner</v>
      </c>
      <c r="C45" s="945">
        <f>D45+E45+F45+G45</f>
        <v>16297.44</v>
      </c>
      <c r="D45" s="950">
        <f>Sentralt!F90</f>
        <v>16297.44</v>
      </c>
      <c r="E45" s="951"/>
      <c r="F45" s="951"/>
      <c r="G45" s="951"/>
      <c r="H45" s="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6377" s="189" customFormat="1" ht="14.5" x14ac:dyDescent="0.35">
      <c r="A46" s="5">
        <f>Budsjettanalyse!A48</f>
        <v>6540</v>
      </c>
      <c r="B46" s="11" t="str">
        <f>Budsjettanalyse!B48</f>
        <v>Inventar</v>
      </c>
      <c r="C46" s="945">
        <f>D46+E46+F46+G46</f>
        <v>2500</v>
      </c>
      <c r="D46" s="950">
        <f>Sentralt!F94</f>
        <v>2500</v>
      </c>
      <c r="E46" s="951"/>
      <c r="F46" s="951"/>
      <c r="G46" s="951"/>
      <c r="H46" s="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6377" s="189" customFormat="1" ht="14.5" x14ac:dyDescent="0.35">
      <c r="A47" s="5">
        <f>Budsjettanalyse!A49</f>
        <v>6550</v>
      </c>
      <c r="B47" s="11" t="str">
        <f>Budsjettanalyse!B49</f>
        <v>Driftsmateriale (div. arrangementer)</v>
      </c>
      <c r="C47" s="945">
        <f t="shared" si="3"/>
        <v>26000</v>
      </c>
      <c r="D47" s="950">
        <f>Sentralt!F97</f>
        <v>2000</v>
      </c>
      <c r="E47" s="951"/>
      <c r="F47" s="951">
        <f>Komitéer!G15</f>
        <v>24000</v>
      </c>
      <c r="G47" s="951"/>
      <c r="H47" s="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6377" s="323" customFormat="1" ht="14.5" x14ac:dyDescent="0.35">
      <c r="A48" s="5">
        <f>Budsjettanalyse!A51</f>
        <v>6560</v>
      </c>
      <c r="B48" s="11" t="str">
        <f>Budsjettanalyse!B51</f>
        <v>Rekvisita</v>
      </c>
      <c r="C48" s="945">
        <f t="shared" si="3"/>
        <v>4500</v>
      </c>
      <c r="D48" s="950">
        <f>Sentralt!F98</f>
        <v>4500</v>
      </c>
      <c r="E48" s="952"/>
      <c r="F48" s="952"/>
      <c r="G48" s="952"/>
      <c r="H48" s="322"/>
      <c r="I48" s="322"/>
      <c r="J48" s="322"/>
      <c r="K48" s="322"/>
      <c r="L48" s="322"/>
      <c r="M48" s="322"/>
      <c r="N48" s="322"/>
      <c r="O48" s="322"/>
      <c r="P48" s="322"/>
      <c r="Q48" s="322"/>
      <c r="R48" s="322"/>
      <c r="S48" s="322"/>
    </row>
    <row r="49" spans="1:19" ht="14.5" x14ac:dyDescent="0.35">
      <c r="A49" s="5">
        <f>Budsjettanalyse!A52</f>
        <v>6701</v>
      </c>
      <c r="B49" s="11" t="str">
        <f>Budsjettanalyse!B52</f>
        <v>Revisjonshonorar</v>
      </c>
      <c r="C49" s="945">
        <f t="shared" si="3"/>
        <v>75000</v>
      </c>
      <c r="D49" s="950">
        <f>Sentralt!F101</f>
        <v>75000</v>
      </c>
      <c r="E49" s="951"/>
      <c r="F49" s="951"/>
      <c r="G49" s="951"/>
      <c r="H49" s="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s="111" customFormat="1" ht="14.5" x14ac:dyDescent="0.35">
      <c r="A50" s="5">
        <f>Budsjettanalyse!A53</f>
        <v>6705</v>
      </c>
      <c r="B50" s="11" t="str">
        <f>Budsjettanalyse!B53</f>
        <v>Regnskapshonorar</v>
      </c>
      <c r="C50" s="945">
        <f t="shared" si="3"/>
        <v>80000</v>
      </c>
      <c r="D50" s="950">
        <f>Sentralt!F102</f>
        <v>80000</v>
      </c>
      <c r="E50" s="951"/>
      <c r="F50" s="951"/>
      <c r="G50" s="951"/>
      <c r="H50" s="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4.5" x14ac:dyDescent="0.35">
      <c r="A51" s="5">
        <f>Budsjettanalyse!A54</f>
        <v>6720</v>
      </c>
      <c r="B51" s="11" t="str">
        <f>Budsjettanalyse!B54</f>
        <v>Honorar for økonomisk &amp; juridisk bistand</v>
      </c>
      <c r="C51" s="945">
        <f t="shared" si="3"/>
        <v>0</v>
      </c>
      <c r="D51" s="950">
        <f>Sentralt!F103</f>
        <v>0</v>
      </c>
      <c r="E51" s="951"/>
      <c r="F51" s="951"/>
      <c r="G51" s="951"/>
      <c r="H51" s="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4.5" x14ac:dyDescent="0.35">
      <c r="A52" s="5">
        <f>Budsjettanalyse!A57</f>
        <v>6801</v>
      </c>
      <c r="B52" s="11" t="str">
        <f>Budsjettanalyse!B57</f>
        <v>Data/EDB-kostnad</v>
      </c>
      <c r="C52" s="945">
        <f t="shared" si="3"/>
        <v>164168</v>
      </c>
      <c r="D52" s="950">
        <f>Sentralt!F104</f>
        <v>118568</v>
      </c>
      <c r="E52" s="951"/>
      <c r="F52" s="951">
        <f>Komitéer!H19+Komitéer!G14</f>
        <v>45600</v>
      </c>
      <c r="G52" s="951"/>
      <c r="H52" s="7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4.5" x14ac:dyDescent="0.35">
      <c r="A53" s="5">
        <f>Budsjettanalyse!A58</f>
        <v>6820</v>
      </c>
      <c r="B53" s="11" t="str">
        <f>Budsjettanalyse!B58</f>
        <v>Trykksaker</v>
      </c>
      <c r="C53" s="945">
        <f t="shared" si="3"/>
        <v>0</v>
      </c>
      <c r="D53" s="950">
        <f>Sentralt!F117</f>
        <v>0</v>
      </c>
      <c r="E53" s="951"/>
      <c r="F53" s="951"/>
      <c r="G53" s="951"/>
      <c r="H53" s="7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4.5" x14ac:dyDescent="0.35">
      <c r="A54" s="5">
        <f>Budsjettanalyse!A59</f>
        <v>6860</v>
      </c>
      <c r="B54" s="11" t="str">
        <f>Budsjettanalyse!B59</f>
        <v>Kursavgifter</v>
      </c>
      <c r="C54" s="945">
        <f t="shared" si="3"/>
        <v>6000</v>
      </c>
      <c r="D54" s="950">
        <f>Sentralt!F118</f>
        <v>6000</v>
      </c>
      <c r="E54" s="951"/>
      <c r="F54" s="951"/>
      <c r="G54" s="951"/>
      <c r="H54" s="7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4.5" x14ac:dyDescent="0.35">
      <c r="A55" s="5">
        <f>Budsjettanalyse!A60</f>
        <v>6868</v>
      </c>
      <c r="B55" s="11" t="str">
        <f>Budsjettanalyse!B60</f>
        <v>Mat/servering</v>
      </c>
      <c r="C55" s="945">
        <f t="shared" si="3"/>
        <v>314324.80000000005</v>
      </c>
      <c r="D55" s="950">
        <f>Sentralt!F121</f>
        <v>162427.20000000001</v>
      </c>
      <c r="E55" s="951">
        <f>SUM(Program!G46:G51)</f>
        <v>98889.600000000006</v>
      </c>
      <c r="F55" s="951">
        <f>Komitéer!B25</f>
        <v>53008</v>
      </c>
      <c r="G55" s="951"/>
      <c r="H55" s="7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4.5" x14ac:dyDescent="0.35">
      <c r="A56" s="5">
        <f>Budsjettanalyse!A61</f>
        <v>6900</v>
      </c>
      <c r="B56" s="11" t="str">
        <f>Budsjettanalyse!B61</f>
        <v>Telefon</v>
      </c>
      <c r="C56" s="945">
        <f t="shared" si="3"/>
        <v>5535</v>
      </c>
      <c r="D56" s="950">
        <f>Sentralt!F127</f>
        <v>5535</v>
      </c>
      <c r="E56" s="951"/>
      <c r="F56" s="951"/>
      <c r="G56" s="951"/>
      <c r="H56" s="7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5" x14ac:dyDescent="0.35">
      <c r="A57" s="5">
        <f>Budsjettanalyse!A62</f>
        <v>6940</v>
      </c>
      <c r="B57" s="11" t="str">
        <f>Budsjettanalyse!B62</f>
        <v>Porto</v>
      </c>
      <c r="C57" s="945">
        <f t="shared" si="3"/>
        <v>27000</v>
      </c>
      <c r="D57" s="950">
        <f>Sentralt!F130</f>
        <v>27000</v>
      </c>
      <c r="E57" s="951"/>
      <c r="F57" s="951"/>
      <c r="G57" s="951"/>
      <c r="H57" s="7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5" x14ac:dyDescent="0.35">
      <c r="A58" s="5">
        <f>Budsjettanalyse!A63</f>
        <v>6960</v>
      </c>
      <c r="B58" s="11" t="str">
        <f>Budsjettanalyse!B63</f>
        <v>Gaver</v>
      </c>
      <c r="C58" s="945">
        <f t="shared" si="3"/>
        <v>10600</v>
      </c>
      <c r="D58" s="950">
        <f>Sentralt!F134</f>
        <v>7000</v>
      </c>
      <c r="E58" s="951"/>
      <c r="F58" s="951">
        <f>Komitéer!H16</f>
        <v>3600</v>
      </c>
      <c r="G58" s="951"/>
      <c r="H58" s="7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5" x14ac:dyDescent="0.35">
      <c r="A59" s="5">
        <f>Budsjettanalyse!A64</f>
        <v>7040</v>
      </c>
      <c r="B59" s="11" t="str">
        <f>Budsjettanalyse!B64</f>
        <v>Forsikringer</v>
      </c>
      <c r="C59" s="945">
        <f t="shared" si="3"/>
        <v>2000</v>
      </c>
      <c r="D59" s="950">
        <f>Sentralt!F135</f>
        <v>2000</v>
      </c>
      <c r="E59" s="951"/>
      <c r="F59" s="951"/>
      <c r="G59" s="951"/>
      <c r="H59" s="7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5" x14ac:dyDescent="0.35">
      <c r="A60" s="449">
        <f>Budsjettanalyse!A65</f>
        <v>7105</v>
      </c>
      <c r="B60" s="449" t="str">
        <f>Budsjettanalyse!B65</f>
        <v>Øreavrunding</v>
      </c>
      <c r="C60" s="945">
        <f t="shared" si="3"/>
        <v>0</v>
      </c>
      <c r="D60" s="950"/>
      <c r="E60" s="951"/>
      <c r="F60" s="951"/>
      <c r="G60" s="951"/>
      <c r="H60" s="7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5" x14ac:dyDescent="0.35">
      <c r="A61" s="5">
        <f>Budsjettanalyse!A66</f>
        <v>7140</v>
      </c>
      <c r="B61" s="11" t="str">
        <f>Budsjettanalyse!B66</f>
        <v>Reisekostnader, ikke oppgavepliktig</v>
      </c>
      <c r="C61" s="945">
        <f t="shared" si="3"/>
        <v>600302.5</v>
      </c>
      <c r="D61" s="950">
        <f>Sentralt!F136</f>
        <v>139400</v>
      </c>
      <c r="E61" s="951">
        <f>SUM(Program!G53:G58)</f>
        <v>287102.5</v>
      </c>
      <c r="F61" s="951">
        <f>Komitéer!K11</f>
        <v>173800</v>
      </c>
      <c r="G61" s="951"/>
      <c r="H61" s="7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5" x14ac:dyDescent="0.35">
      <c r="A62" s="5">
        <f>Budsjettanalyse!A67</f>
        <v>7145</v>
      </c>
      <c r="B62" s="11" t="str">
        <f>Budsjettanalyse!B67</f>
        <v>Overnatting/hotell</v>
      </c>
      <c r="C62" s="945">
        <f t="shared" si="3"/>
        <v>365208.19999999995</v>
      </c>
      <c r="D62" s="950">
        <f>Sentralt!F140</f>
        <v>198690.8</v>
      </c>
      <c r="E62" s="951">
        <f>SUM(Program!G60:G65)</f>
        <v>87005.4</v>
      </c>
      <c r="F62" s="951">
        <f>Komitéer!C25</f>
        <v>79512</v>
      </c>
      <c r="G62" s="951"/>
      <c r="H62" s="7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s="188" customFormat="1" ht="14.5" x14ac:dyDescent="0.35">
      <c r="A63" s="5">
        <f>Budsjettanalyse!A68</f>
        <v>7320</v>
      </c>
      <c r="B63" s="5" t="str">
        <f>Budsjettanalyse!B68</f>
        <v>Reklamekostnad</v>
      </c>
      <c r="C63" s="945">
        <f t="shared" si="3"/>
        <v>9000</v>
      </c>
      <c r="D63" s="950">
        <f>Sentralt!F144</f>
        <v>7000</v>
      </c>
      <c r="E63" s="951"/>
      <c r="F63" s="951">
        <f>Komitéer!G13</f>
        <v>2000</v>
      </c>
      <c r="G63" s="951"/>
      <c r="H63" s="7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s="108" customFormat="1" ht="14.5" x14ac:dyDescent="0.35">
      <c r="A64" s="5">
        <f>Budsjettanalyse!A69</f>
        <v>7400</v>
      </c>
      <c r="B64" s="5" t="str">
        <f>Budsjettanalyse!B69</f>
        <v xml:space="preserve">Subsidiering/kostutjevning
</v>
      </c>
      <c r="C64" s="947">
        <f t="shared" si="3"/>
        <v>697338.2305282231</v>
      </c>
      <c r="D64" s="950"/>
      <c r="E64" s="951">
        <f>Program!G67</f>
        <v>697338.2305282231</v>
      </c>
      <c r="F64" s="951"/>
      <c r="G64" s="951"/>
      <c r="H64" s="7"/>
      <c r="I64" s="10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5" x14ac:dyDescent="0.35">
      <c r="A65" s="5">
        <f>Budsjettanalyse!A70</f>
        <v>7601</v>
      </c>
      <c r="B65" s="5" t="str">
        <f>Budsjettanalyse!B70</f>
        <v>Medlemskontingenter til andre organisasjoner</v>
      </c>
      <c r="C65" s="947">
        <f t="shared" si="3"/>
        <v>18500</v>
      </c>
      <c r="D65" s="950">
        <f>Sentralt!F146</f>
        <v>18500</v>
      </c>
      <c r="E65" s="951"/>
      <c r="F65" s="951"/>
      <c r="G65" s="951"/>
      <c r="H65" s="7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5" x14ac:dyDescent="0.35">
      <c r="A66" s="449">
        <f>Budsjettanalyse!A71</f>
        <v>7610</v>
      </c>
      <c r="B66" s="449" t="s">
        <v>32</v>
      </c>
      <c r="C66" s="945">
        <f t="shared" si="3"/>
        <v>0</v>
      </c>
      <c r="D66" s="950"/>
      <c r="E66" s="951"/>
      <c r="F66" s="951"/>
      <c r="G66" s="953">
        <f>(Prosjekter!F13-Prosjekter!F9-Prosjekter!F8-Prosjekter!F6)</f>
        <v>0</v>
      </c>
      <c r="H66" s="7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5" x14ac:dyDescent="0.35">
      <c r="A67" s="5">
        <f>Budsjettanalyse!A73</f>
        <v>7620</v>
      </c>
      <c r="B67" s="11" t="str">
        <f>Budsjettanalyse!B73</f>
        <v>Diverse utgifter</v>
      </c>
      <c r="C67" s="947">
        <f t="shared" si="3"/>
        <v>0</v>
      </c>
      <c r="D67" s="950"/>
      <c r="E67" s="951"/>
      <c r="F67" s="951"/>
      <c r="G67" s="951"/>
      <c r="H67" s="7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s="189" customFormat="1" ht="14.5" x14ac:dyDescent="0.35">
      <c r="A68" s="5">
        <f>Budsjettanalyse!A74</f>
        <v>7630</v>
      </c>
      <c r="B68" s="11" t="str">
        <f>Budsjettanalyse!B74</f>
        <v>Utbetaling stipend</v>
      </c>
      <c r="C68" s="947">
        <f t="shared" si="3"/>
        <v>10000</v>
      </c>
      <c r="D68" s="950">
        <f>Sentralt!F152</f>
        <v>10000</v>
      </c>
      <c r="E68" s="951"/>
      <c r="F68" s="951"/>
      <c r="G68" s="951"/>
      <c r="H68" s="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5" x14ac:dyDescent="0.35">
      <c r="A69" s="5">
        <f>Budsjettanalyse!A75</f>
        <v>7650</v>
      </c>
      <c r="B69" s="11" t="str">
        <f>Budsjettanalyse!B75</f>
        <v>Forbruk varer</v>
      </c>
      <c r="C69" s="945">
        <f t="shared" si="3"/>
        <v>0</v>
      </c>
      <c r="D69" s="950"/>
      <c r="E69" s="951"/>
      <c r="F69" s="951"/>
      <c r="G69" s="951"/>
      <c r="H69" s="7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5" x14ac:dyDescent="0.35">
      <c r="A70" s="5">
        <f>Budsjettanalyse!A76</f>
        <v>7770</v>
      </c>
      <c r="B70" s="11" t="str">
        <f>Budsjettanalyse!B76</f>
        <v>Bank og kortgebyrer</v>
      </c>
      <c r="C70" s="947">
        <f t="shared" si="3"/>
        <v>11790</v>
      </c>
      <c r="D70" s="950">
        <f>Sentralt!F153</f>
        <v>11790</v>
      </c>
      <c r="E70" s="951"/>
      <c r="F70" s="951"/>
      <c r="G70" s="951"/>
      <c r="H70" s="7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5" x14ac:dyDescent="0.35">
      <c r="A71" s="5">
        <f>Budsjettanalyse!A77</f>
        <v>7801</v>
      </c>
      <c r="B71" s="11" t="str">
        <f>Budsjettanalyse!B77</f>
        <v>Tapsføring eiendeler</v>
      </c>
      <c r="C71" s="945">
        <f t="shared" si="3"/>
        <v>0</v>
      </c>
      <c r="D71" s="950"/>
      <c r="E71" s="951"/>
      <c r="F71" s="951"/>
      <c r="G71" s="951"/>
      <c r="H71" s="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5" x14ac:dyDescent="0.35">
      <c r="A72" s="449">
        <f>Budsjettanalyse!A78</f>
        <v>7830</v>
      </c>
      <c r="B72" s="449" t="str">
        <f>Budsjettanalyse!B78</f>
        <v>Tap på fordringer</v>
      </c>
      <c r="C72" s="945">
        <f t="shared" si="3"/>
        <v>0</v>
      </c>
      <c r="D72" s="950"/>
      <c r="E72" s="951"/>
      <c r="F72" s="951"/>
      <c r="G72" s="951"/>
      <c r="H72" s="7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s="107" customFormat="1" ht="14.5" x14ac:dyDescent="0.35">
      <c r="A73" s="5">
        <f>Budsjettanalyse!A79</f>
        <v>7970</v>
      </c>
      <c r="B73" s="11" t="str">
        <f>Budsjettanalyse!B79</f>
        <v>Gaver som gir fradrag (utbetaling til lagene)</v>
      </c>
      <c r="C73" s="947">
        <f t="shared" si="3"/>
        <v>2000</v>
      </c>
      <c r="D73" s="950">
        <f>Sentralt!F157</f>
        <v>2000</v>
      </c>
      <c r="E73" s="951"/>
      <c r="F73" s="951"/>
      <c r="G73" s="951"/>
      <c r="H73" s="7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5" x14ac:dyDescent="0.35">
      <c r="A74" s="446"/>
      <c r="B74" s="226" t="s">
        <v>39</v>
      </c>
      <c r="C74" s="916">
        <f>SUM(C43:C73)</f>
        <v>2726245.0705282232</v>
      </c>
      <c r="D74" s="972">
        <f>SUM(D43:D73)</f>
        <v>1124207.3400000001</v>
      </c>
      <c r="E74" s="973">
        <f>SUM(E43:E73)</f>
        <v>1207466.7305282231</v>
      </c>
      <c r="F74" s="973">
        <f>SUM(F43:F72)</f>
        <v>394571</v>
      </c>
      <c r="G74" s="974">
        <f>SUM(G43:G72)</f>
        <v>0</v>
      </c>
      <c r="H74" s="7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s="968" customFormat="1" ht="14.5" x14ac:dyDescent="0.35">
      <c r="A75" s="961"/>
      <c r="B75" s="962"/>
      <c r="C75" s="963"/>
      <c r="D75" s="964"/>
      <c r="E75" s="965"/>
      <c r="F75" s="965"/>
      <c r="G75" s="963"/>
      <c r="H75" s="966"/>
      <c r="I75" s="967"/>
      <c r="J75" s="967"/>
      <c r="K75" s="967"/>
      <c r="L75" s="967"/>
      <c r="M75" s="967"/>
      <c r="N75" s="967"/>
      <c r="O75" s="967"/>
      <c r="P75" s="967"/>
      <c r="Q75" s="967"/>
      <c r="R75" s="967"/>
      <c r="S75" s="967"/>
    </row>
    <row r="76" spans="1:19" s="189" customFormat="1" ht="14.5" x14ac:dyDescent="0.35">
      <c r="A76" s="226"/>
      <c r="B76" s="230" t="s">
        <v>150</v>
      </c>
      <c r="C76" s="916">
        <f>C33+C41+C74</f>
        <v>7489234.8049567938</v>
      </c>
      <c r="D76" s="972">
        <f>D33+D41+D74</f>
        <v>3497965.7979999995</v>
      </c>
      <c r="E76" s="973">
        <f>E33+E41+E74</f>
        <v>3596698.0069567943</v>
      </c>
      <c r="F76" s="973">
        <f>F33+F41+F74</f>
        <v>394571</v>
      </c>
      <c r="G76" s="974">
        <f>G33+G41+G74</f>
        <v>0</v>
      </c>
      <c r="H76" s="7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s="968" customFormat="1" ht="14.5" x14ac:dyDescent="0.35">
      <c r="A77" s="969"/>
      <c r="B77" s="970"/>
      <c r="C77" s="963"/>
      <c r="D77" s="964"/>
      <c r="E77" s="965"/>
      <c r="F77" s="965"/>
      <c r="G77" s="965"/>
      <c r="H77" s="966"/>
      <c r="I77" s="967"/>
      <c r="J77" s="967"/>
      <c r="K77" s="967"/>
      <c r="L77" s="967"/>
      <c r="M77" s="967"/>
      <c r="N77" s="967"/>
      <c r="O77" s="967"/>
      <c r="P77" s="967"/>
      <c r="Q77" s="967"/>
      <c r="R77" s="967"/>
      <c r="S77" s="967"/>
    </row>
    <row r="78" spans="1:19" ht="21" x14ac:dyDescent="0.35">
      <c r="A78" s="338"/>
      <c r="B78" s="232" t="s">
        <v>40</v>
      </c>
      <c r="C78" s="233">
        <f>C23-C76</f>
        <v>-328950.34834857099</v>
      </c>
      <c r="D78" s="959">
        <f>D23-D76</f>
        <v>221730.42808000045</v>
      </c>
      <c r="E78" s="960">
        <f>E23-E76</f>
        <v>-156109.77642857144</v>
      </c>
      <c r="F78" s="960">
        <f>F23-F76</f>
        <v>-394571</v>
      </c>
      <c r="G78" s="960">
        <f>G23-G76</f>
        <v>0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5" x14ac:dyDescent="0.35">
      <c r="A79" s="5"/>
      <c r="B79" s="1"/>
      <c r="C79" s="937"/>
      <c r="D79" s="937"/>
      <c r="E79" s="937"/>
      <c r="F79" s="937"/>
      <c r="G79" s="937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s="189" customFormat="1" ht="21" x14ac:dyDescent="0.35">
      <c r="A80" s="338"/>
      <c r="B80" s="232" t="s">
        <v>451</v>
      </c>
      <c r="C80" s="229"/>
      <c r="D80" s="944"/>
      <c r="E80" s="234"/>
      <c r="F80" s="234"/>
      <c r="G80" s="308"/>
      <c r="H80" s="7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5" x14ac:dyDescent="0.35">
      <c r="A81" s="447">
        <f>Budsjettanalyse!A85</f>
        <v>8040</v>
      </c>
      <c r="B81" s="447" t="str">
        <f>Budsjettanalyse!B85</f>
        <v>Renteinntekter, skattefrie</v>
      </c>
      <c r="C81" s="948">
        <f>FinansFond!C1</f>
        <v>30000</v>
      </c>
      <c r="D81" s="936"/>
      <c r="E81" s="936"/>
      <c r="F81" s="936"/>
      <c r="G81" s="936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s="189" customFormat="1" ht="14.5" x14ac:dyDescent="0.35">
      <c r="A82" s="447">
        <f>Budsjettanalyse!A86</f>
        <v>8050</v>
      </c>
      <c r="B82" s="447" t="str">
        <f>Budsjettanalyse!B86</f>
        <v>Annen renteinntekt</v>
      </c>
      <c r="C82" s="949"/>
      <c r="D82" s="936"/>
      <c r="E82" s="936"/>
      <c r="F82" s="936"/>
      <c r="G82" s="936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5" x14ac:dyDescent="0.35">
      <c r="A83" s="447"/>
      <c r="B83" s="226" t="str">
        <f>Budsjettanalyse!B88</f>
        <v>Finansinntekter</v>
      </c>
      <c r="C83" s="916">
        <f>SUM(C81:C82)</f>
        <v>30000</v>
      </c>
      <c r="D83" s="936"/>
      <c r="E83" s="936"/>
      <c r="F83" s="936"/>
      <c r="G83" s="936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5" x14ac:dyDescent="0.35">
      <c r="A84" s="447"/>
      <c r="B84" s="447">
        <f>Budsjettanalyse!B89</f>
        <v>0</v>
      </c>
      <c r="C84" s="949">
        <f>D84+E84+F84+G84</f>
        <v>0</v>
      </c>
      <c r="D84" s="936"/>
      <c r="E84" s="936"/>
      <c r="F84" s="936"/>
      <c r="G84" s="936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s="189" customFormat="1" ht="14.5" x14ac:dyDescent="0.35">
      <c r="A85" s="447">
        <f>Budsjettanalyse!A90</f>
        <v>8091</v>
      </c>
      <c r="B85" s="447" t="str">
        <f>Budsjettanalyse!B90</f>
        <v>Verdiendring DNB-Invest Likviditetsfond</v>
      </c>
      <c r="C85" s="949"/>
      <c r="D85" s="936"/>
      <c r="E85" s="936"/>
      <c r="F85" s="936"/>
      <c r="G85" s="936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s="189" customFormat="1" ht="14.5" x14ac:dyDescent="0.35">
      <c r="A86" s="447">
        <f>Budsjettanalyse!A91</f>
        <v>8110</v>
      </c>
      <c r="B86" s="447" t="str">
        <f>Budsjettanalyse!B91</f>
        <v>Nedskrivning av finansielle omløpsmidler</v>
      </c>
      <c r="C86" s="949"/>
      <c r="D86" s="936"/>
      <c r="E86" s="936"/>
      <c r="F86" s="936"/>
      <c r="G86" s="936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s="189" customFormat="1" ht="21" x14ac:dyDescent="0.5">
      <c r="A87" s="447">
        <f>Budsjettanalyse!A92</f>
        <v>8140</v>
      </c>
      <c r="B87" s="447" t="str">
        <f>Budsjettanalyse!B92</f>
        <v>Rentekostnader, ikke fradragsberettigede</v>
      </c>
      <c r="C87" s="949"/>
      <c r="D87" s="936"/>
      <c r="E87" s="936"/>
      <c r="F87" s="936"/>
      <c r="G87" s="936"/>
      <c r="H87" s="1076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s="189" customFormat="1" ht="14.5" x14ac:dyDescent="0.35">
      <c r="A88" s="447">
        <f>Budsjettanalyse!A93</f>
        <v>8179</v>
      </c>
      <c r="B88" s="447" t="str">
        <f>Budsjettanalyse!B93</f>
        <v>Andre finanskostnader</v>
      </c>
      <c r="C88" s="949"/>
      <c r="D88" s="936"/>
      <c r="E88" s="936"/>
      <c r="F88" s="936"/>
      <c r="G88" s="936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s="189" customFormat="1" ht="14.5" x14ac:dyDescent="0.35">
      <c r="A89" s="447"/>
      <c r="B89" s="226" t="str">
        <f>Budsjettanalyse!B94</f>
        <v>Finanskostnader</v>
      </c>
      <c r="C89" s="916"/>
      <c r="D89" s="936"/>
      <c r="E89" s="936"/>
      <c r="F89" s="936"/>
      <c r="G89" s="936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s="968" customFormat="1" ht="14.5" x14ac:dyDescent="0.35">
      <c r="A90" s="971"/>
      <c r="B90" s="962"/>
      <c r="C90" s="963"/>
      <c r="D90" s="936"/>
      <c r="E90" s="936"/>
      <c r="F90" s="936"/>
      <c r="G90" s="936"/>
      <c r="H90" s="967"/>
      <c r="I90" s="967"/>
      <c r="J90" s="967"/>
      <c r="K90" s="967"/>
      <c r="L90" s="967"/>
      <c r="M90" s="967"/>
      <c r="N90" s="967"/>
      <c r="O90" s="967"/>
      <c r="P90" s="967"/>
      <c r="Q90" s="967"/>
      <c r="R90" s="967"/>
      <c r="S90" s="967"/>
    </row>
    <row r="91" spans="1:19" ht="14.5" x14ac:dyDescent="0.35">
      <c r="A91" s="226"/>
      <c r="B91" s="230" t="s">
        <v>773</v>
      </c>
      <c r="C91" s="916">
        <f>C83-C89</f>
        <v>30000</v>
      </c>
      <c r="D91" s="936"/>
      <c r="E91" s="936"/>
      <c r="F91" s="936"/>
      <c r="G91" s="936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s="968" customFormat="1" ht="14.5" x14ac:dyDescent="0.35">
      <c r="A92" s="969"/>
      <c r="B92" s="970"/>
      <c r="C92" s="963"/>
      <c r="D92" s="936"/>
      <c r="E92" s="936"/>
      <c r="F92" s="936"/>
      <c r="G92" s="936"/>
      <c r="H92" s="967"/>
      <c r="I92" s="967"/>
      <c r="J92" s="967"/>
      <c r="K92" s="967"/>
      <c r="L92" s="967"/>
      <c r="M92" s="967"/>
      <c r="N92" s="967"/>
      <c r="O92" s="967"/>
      <c r="P92" s="967"/>
      <c r="Q92" s="967"/>
      <c r="R92" s="967"/>
      <c r="S92" s="967"/>
    </row>
    <row r="93" spans="1:19" ht="21" x14ac:dyDescent="0.35">
      <c r="A93" s="338"/>
      <c r="B93" s="231" t="s">
        <v>655</v>
      </c>
      <c r="C93" s="233">
        <f>C78+C91</f>
        <v>-298950.34834857099</v>
      </c>
      <c r="D93" s="936"/>
      <c r="E93" s="936"/>
      <c r="F93" s="936"/>
      <c r="G93" s="936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5" x14ac:dyDescent="0.35">
      <c r="A94" s="447">
        <f>FinansFond!A4</f>
        <v>2025</v>
      </c>
      <c r="B94" s="447" t="str">
        <f>FinansFond!B4</f>
        <v>Avbestillingsforsikring</v>
      </c>
      <c r="C94" s="945">
        <f>-FinansFond!F4</f>
        <v>-21750</v>
      </c>
      <c r="D94" s="936"/>
      <c r="E94" s="951">
        <f>Program!G68</f>
        <v>21750</v>
      </c>
      <c r="F94" s="936"/>
      <c r="G94" s="936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5" x14ac:dyDescent="0.35">
      <c r="A95" s="447">
        <f>FinansFond!A5</f>
        <v>2028</v>
      </c>
      <c r="B95" s="447" t="str">
        <f>FinansFond!B5</f>
        <v>Delegasjonsfondet</v>
      </c>
      <c r="C95" s="945">
        <f>-FinansFond!F5</f>
        <v>177859.77642857106</v>
      </c>
      <c r="D95" s="940"/>
      <c r="E95" s="936"/>
      <c r="F95" s="936"/>
      <c r="G95" s="936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5" x14ac:dyDescent="0.35">
      <c r="A96" s="447">
        <f>FinansFond!A6</f>
        <v>2029</v>
      </c>
      <c r="B96" s="447" t="str">
        <f>FinansFond!B6</f>
        <v>Østeuropafondet</v>
      </c>
      <c r="C96" s="945">
        <f>-FinansFond!F6</f>
        <v>0</v>
      </c>
      <c r="D96" s="936"/>
      <c r="E96" s="936"/>
      <c r="F96" s="936"/>
      <c r="G96" s="936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5" x14ac:dyDescent="0.35">
      <c r="A97" s="447">
        <f>FinansFond!A7</f>
        <v>2040</v>
      </c>
      <c r="B97" s="447" t="str">
        <f>FinansFond!B7</f>
        <v>Reservefond</v>
      </c>
      <c r="C97" s="945">
        <f>-FinansFond!F7</f>
        <v>0</v>
      </c>
      <c r="D97" s="936" t="s">
        <v>796</v>
      </c>
      <c r="E97" s="936"/>
      <c r="F97" s="936"/>
      <c r="G97" s="936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s="189" customFormat="1" ht="14.5" x14ac:dyDescent="0.35">
      <c r="A98" s="447">
        <f>FinansFond!A8</f>
        <v>2041</v>
      </c>
      <c r="B98" s="447" t="str">
        <f>FinansFond!B8</f>
        <v>STAI-fondet</v>
      </c>
      <c r="C98" s="945">
        <f>-FinansFond!F8</f>
        <v>-7500</v>
      </c>
      <c r="D98" s="936"/>
      <c r="E98" s="936"/>
      <c r="F98" s="936"/>
      <c r="G98" s="936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s="111" customFormat="1" ht="14.5" x14ac:dyDescent="0.35">
      <c r="A99" s="447">
        <f>FinansFond!A9</f>
        <v>2060</v>
      </c>
      <c r="B99" s="447" t="str">
        <f>FinansFond!B9</f>
        <v>Stipendfond</v>
      </c>
      <c r="C99" s="945">
        <f>-FinansFond!F9</f>
        <v>10000</v>
      </c>
      <c r="D99" s="936"/>
      <c r="E99" s="936"/>
      <c r="F99" s="936"/>
      <c r="G99" s="936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5" x14ac:dyDescent="0.35">
      <c r="A100" s="447"/>
      <c r="B100" s="210" t="s">
        <v>67</v>
      </c>
      <c r="C100" s="916">
        <f>SUM(C94:C99)</f>
        <v>158609.77642857106</v>
      </c>
      <c r="D100" s="936"/>
      <c r="E100" s="936"/>
      <c r="F100" s="936"/>
      <c r="G100" s="936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21" x14ac:dyDescent="0.35">
      <c r="A101" s="448">
        <v>8980</v>
      </c>
      <c r="B101" s="229" t="s">
        <v>52</v>
      </c>
      <c r="C101" s="229">
        <f>C93+C100</f>
        <v>-140340.57191999993</v>
      </c>
      <c r="D101" s="936"/>
      <c r="E101" s="936"/>
      <c r="F101" s="936"/>
      <c r="G101" s="936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5" x14ac:dyDescent="0.35">
      <c r="A102" s="5"/>
      <c r="B102" s="1"/>
      <c r="C102" s="937"/>
      <c r="D102" s="937"/>
      <c r="E102" s="937"/>
      <c r="F102" s="936"/>
      <c r="G102" s="937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5" x14ac:dyDescent="0.35">
      <c r="A103" s="5">
        <v>8980</v>
      </c>
      <c r="B103" s="1" t="s">
        <v>797</v>
      </c>
      <c r="C103" s="937">
        <f>FinansFond!G12</f>
        <v>2546529.7946100002</v>
      </c>
      <c r="D103" s="937"/>
      <c r="E103" s="937"/>
      <c r="F103" s="936"/>
      <c r="G103" s="937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5" x14ac:dyDescent="0.35">
      <c r="A104" s="5">
        <v>8980</v>
      </c>
      <c r="B104" s="1" t="s">
        <v>798</v>
      </c>
      <c r="C104" s="937">
        <f>C103+C101</f>
        <v>2406189.2226900002</v>
      </c>
      <c r="D104" s="937"/>
      <c r="E104" s="937"/>
      <c r="F104" s="936"/>
      <c r="G104" s="937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5" x14ac:dyDescent="0.35">
      <c r="A105" s="5"/>
      <c r="B105" s="1"/>
      <c r="C105" s="937"/>
      <c r="D105" s="937"/>
      <c r="E105" s="937"/>
      <c r="F105" s="936"/>
      <c r="G105" s="937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5" x14ac:dyDescent="0.35">
      <c r="A106" s="5"/>
      <c r="B106" s="1"/>
      <c r="C106" s="937"/>
      <c r="D106" s="937"/>
      <c r="E106" s="937"/>
      <c r="F106" s="936"/>
      <c r="G106" s="937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5" x14ac:dyDescent="0.35">
      <c r="A107" s="5"/>
      <c r="B107" s="1"/>
      <c r="C107" s="937"/>
      <c r="D107" s="937"/>
      <c r="E107" s="937"/>
      <c r="F107" s="937"/>
      <c r="G107" s="937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5" x14ac:dyDescent="0.35">
      <c r="A108" s="5"/>
      <c r="B108" s="1"/>
      <c r="C108" s="937"/>
      <c r="D108" s="937"/>
      <c r="E108" s="937"/>
      <c r="F108" s="937"/>
      <c r="G108" s="937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5" x14ac:dyDescent="0.35">
      <c r="A109" s="5"/>
      <c r="B109" s="1"/>
      <c r="C109" s="937"/>
      <c r="D109" s="937"/>
      <c r="E109" s="937"/>
      <c r="F109" s="937"/>
      <c r="G109" s="937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5" x14ac:dyDescent="0.35">
      <c r="A110" s="5"/>
      <c r="B110" s="1"/>
      <c r="C110" s="937"/>
      <c r="D110" s="937"/>
      <c r="E110" s="937"/>
      <c r="F110" s="937"/>
      <c r="G110" s="937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5" x14ac:dyDescent="0.35">
      <c r="A111" s="5"/>
      <c r="B111" s="1"/>
      <c r="C111" s="937"/>
      <c r="D111" s="937"/>
      <c r="E111" s="937"/>
      <c r="F111" s="937"/>
      <c r="G111" s="937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5" x14ac:dyDescent="0.35">
      <c r="A112" s="5"/>
      <c r="B112" s="1"/>
      <c r="C112" s="937"/>
      <c r="D112" s="937"/>
      <c r="E112" s="937"/>
      <c r="F112" s="937"/>
      <c r="G112" s="937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5" x14ac:dyDescent="0.35">
      <c r="A113" s="5"/>
      <c r="B113" s="1"/>
      <c r="C113" s="937"/>
      <c r="D113" s="937"/>
      <c r="E113" s="937"/>
      <c r="F113" s="937"/>
      <c r="G113" s="937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5" x14ac:dyDescent="0.35">
      <c r="A114" s="5"/>
      <c r="B114" s="1"/>
      <c r="C114" s="937"/>
      <c r="D114" s="937"/>
      <c r="E114" s="937"/>
      <c r="F114" s="937"/>
      <c r="G114" s="937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5" x14ac:dyDescent="0.35">
      <c r="A115" s="5"/>
      <c r="B115" s="1"/>
      <c r="C115" s="937"/>
      <c r="D115" s="937"/>
      <c r="E115" s="937"/>
      <c r="F115" s="937"/>
      <c r="G115" s="937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5" x14ac:dyDescent="0.35">
      <c r="A116" s="5"/>
      <c r="B116" s="1"/>
      <c r="C116" s="937"/>
      <c r="D116" s="937"/>
      <c r="E116" s="937"/>
      <c r="F116" s="937"/>
      <c r="G116" s="937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5" x14ac:dyDescent="0.35">
      <c r="A117" s="5"/>
      <c r="B117" s="1"/>
      <c r="C117" s="937"/>
      <c r="D117" s="937"/>
      <c r="E117" s="937"/>
      <c r="F117" s="937"/>
      <c r="G117" s="937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5" x14ac:dyDescent="0.35">
      <c r="A118" s="5"/>
      <c r="B118" s="1"/>
      <c r="C118" s="937"/>
      <c r="D118" s="937"/>
      <c r="E118" s="937"/>
      <c r="F118" s="937"/>
      <c r="G118" s="937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5" x14ac:dyDescent="0.35">
      <c r="A119" s="5"/>
      <c r="B119" s="1"/>
      <c r="C119" s="937"/>
      <c r="D119" s="937"/>
      <c r="E119" s="937"/>
      <c r="F119" s="937"/>
      <c r="G119" s="937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5" x14ac:dyDescent="0.35">
      <c r="A120" s="5"/>
      <c r="B120" s="1"/>
      <c r="C120" s="937"/>
      <c r="D120" s="937"/>
      <c r="E120" s="937"/>
      <c r="F120" s="937"/>
      <c r="G120" s="937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4.5" x14ac:dyDescent="0.35">
      <c r="A121" s="5"/>
      <c r="B121" s="1"/>
      <c r="C121" s="937"/>
      <c r="D121" s="937"/>
      <c r="E121" s="937"/>
      <c r="F121" s="937"/>
      <c r="G121" s="937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4.5" x14ac:dyDescent="0.35">
      <c r="A122" s="5"/>
      <c r="B122" s="1"/>
      <c r="C122" s="937"/>
      <c r="D122" s="937"/>
      <c r="E122" s="937"/>
      <c r="F122" s="937"/>
      <c r="G122" s="937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4.5" x14ac:dyDescent="0.35">
      <c r="A123" s="5"/>
      <c r="B123" s="1"/>
      <c r="C123" s="937"/>
      <c r="D123" s="937"/>
      <c r="E123" s="937"/>
      <c r="F123" s="937"/>
      <c r="G123" s="937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4.5" x14ac:dyDescent="0.35">
      <c r="A124" s="5"/>
      <c r="B124" s="1"/>
      <c r="C124" s="937"/>
      <c r="D124" s="937"/>
      <c r="E124" s="937"/>
      <c r="F124" s="937"/>
      <c r="G124" s="937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4.5" x14ac:dyDescent="0.35">
      <c r="A125" s="5"/>
      <c r="B125" s="1"/>
      <c r="C125" s="937"/>
      <c r="D125" s="937"/>
      <c r="E125" s="937"/>
      <c r="F125" s="937"/>
      <c r="G125" s="937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4.5" x14ac:dyDescent="0.35">
      <c r="A126" s="5"/>
      <c r="B126" s="1"/>
      <c r="C126" s="937"/>
      <c r="D126" s="937"/>
      <c r="E126" s="937"/>
      <c r="F126" s="937"/>
      <c r="G126" s="937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4.5" x14ac:dyDescent="0.35">
      <c r="A127" s="5"/>
      <c r="B127" s="1"/>
      <c r="C127" s="937"/>
      <c r="D127" s="937"/>
      <c r="E127" s="937"/>
      <c r="F127" s="937"/>
      <c r="G127" s="937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4.5" x14ac:dyDescent="0.35">
      <c r="A128" s="5"/>
      <c r="B128" s="1"/>
      <c r="C128" s="937"/>
      <c r="D128" s="937"/>
      <c r="E128" s="937"/>
      <c r="F128" s="937"/>
      <c r="G128" s="937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4.5" x14ac:dyDescent="0.35">
      <c r="A129" s="5"/>
      <c r="B129" s="1"/>
      <c r="C129" s="937"/>
      <c r="D129" s="937"/>
      <c r="E129" s="937"/>
      <c r="F129" s="937"/>
      <c r="G129" s="937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4.5" x14ac:dyDescent="0.35">
      <c r="A130" s="5"/>
      <c r="B130" s="1"/>
      <c r="C130" s="937"/>
      <c r="D130" s="937"/>
      <c r="E130" s="937"/>
      <c r="F130" s="937"/>
      <c r="G130" s="937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4.5" x14ac:dyDescent="0.35">
      <c r="A131" s="5"/>
      <c r="B131" s="1"/>
      <c r="C131" s="937"/>
      <c r="D131" s="937"/>
      <c r="E131" s="937"/>
      <c r="F131" s="937"/>
      <c r="G131" s="937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4.5" x14ac:dyDescent="0.35">
      <c r="A132" s="5"/>
      <c r="B132" s="1"/>
      <c r="C132" s="937"/>
      <c r="D132" s="937"/>
      <c r="E132" s="937"/>
      <c r="F132" s="937"/>
      <c r="G132" s="937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4.5" x14ac:dyDescent="0.35">
      <c r="A133" s="5"/>
      <c r="B133" s="1"/>
      <c r="C133" s="937"/>
      <c r="D133" s="937"/>
      <c r="E133" s="937"/>
      <c r="F133" s="937"/>
      <c r="G133" s="937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4.5" x14ac:dyDescent="0.35">
      <c r="A134" s="5"/>
      <c r="B134" s="1"/>
      <c r="C134" s="937"/>
      <c r="D134" s="937"/>
      <c r="E134" s="937"/>
      <c r="F134" s="937"/>
      <c r="G134" s="937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4.5" x14ac:dyDescent="0.35">
      <c r="A135" s="5"/>
      <c r="B135" s="1"/>
      <c r="C135" s="937"/>
      <c r="D135" s="937"/>
      <c r="E135" s="937"/>
      <c r="F135" s="937"/>
      <c r="G135" s="937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4.5" x14ac:dyDescent="0.35">
      <c r="A136" s="5"/>
      <c r="B136" s="1"/>
      <c r="C136" s="937"/>
      <c r="D136" s="937"/>
      <c r="E136" s="937"/>
      <c r="F136" s="937"/>
      <c r="G136" s="937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4.5" x14ac:dyDescent="0.35">
      <c r="A137" s="5"/>
      <c r="B137" s="1"/>
      <c r="C137" s="937"/>
      <c r="D137" s="937"/>
      <c r="E137" s="937"/>
      <c r="F137" s="937"/>
      <c r="G137" s="937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4.5" x14ac:dyDescent="0.35">
      <c r="A138" s="5"/>
      <c r="B138" s="1"/>
      <c r="C138" s="937"/>
      <c r="D138" s="937"/>
      <c r="E138" s="937"/>
      <c r="F138" s="937"/>
      <c r="G138" s="937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4.5" x14ac:dyDescent="0.35">
      <c r="A139" s="5"/>
      <c r="B139" s="1"/>
      <c r="C139" s="937"/>
      <c r="D139" s="937"/>
      <c r="E139" s="937"/>
      <c r="F139" s="937"/>
      <c r="G139" s="937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4.5" x14ac:dyDescent="0.35">
      <c r="A140" s="5"/>
      <c r="B140" s="1"/>
      <c r="C140" s="937"/>
      <c r="D140" s="937"/>
      <c r="E140" s="937"/>
      <c r="F140" s="937"/>
      <c r="G140" s="937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4.5" x14ac:dyDescent="0.35">
      <c r="A141" s="5"/>
      <c r="B141" s="1"/>
      <c r="C141" s="937"/>
      <c r="D141" s="937"/>
      <c r="E141" s="937"/>
      <c r="F141" s="937"/>
      <c r="G141" s="937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4.5" x14ac:dyDescent="0.35">
      <c r="A142" s="5"/>
      <c r="B142" s="1"/>
      <c r="C142" s="937"/>
      <c r="D142" s="937"/>
      <c r="E142" s="937"/>
      <c r="F142" s="937"/>
      <c r="G142" s="937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4.5" x14ac:dyDescent="0.35">
      <c r="A143" s="5"/>
      <c r="B143" s="1"/>
      <c r="C143" s="937"/>
      <c r="D143" s="937"/>
      <c r="E143" s="937"/>
      <c r="F143" s="937"/>
      <c r="G143" s="937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4.5" x14ac:dyDescent="0.35">
      <c r="A144" s="5"/>
      <c r="B144" s="1"/>
      <c r="C144" s="937"/>
      <c r="D144" s="937"/>
      <c r="E144" s="937"/>
      <c r="F144" s="937"/>
      <c r="G144" s="937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4.5" x14ac:dyDescent="0.35">
      <c r="A145" s="5"/>
      <c r="B145" s="1"/>
      <c r="C145" s="937"/>
      <c r="D145" s="937"/>
      <c r="E145" s="937"/>
      <c r="F145" s="937"/>
      <c r="G145" s="937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4.5" x14ac:dyDescent="0.35">
      <c r="A146" s="5"/>
      <c r="B146" s="1"/>
      <c r="C146" s="937"/>
      <c r="D146" s="937"/>
      <c r="E146" s="937"/>
      <c r="F146" s="937"/>
      <c r="G146" s="937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4.5" x14ac:dyDescent="0.35">
      <c r="A147" s="5"/>
      <c r="B147" s="1"/>
      <c r="C147" s="937"/>
      <c r="D147" s="937"/>
      <c r="E147" s="937"/>
      <c r="F147" s="937"/>
      <c r="G147" s="937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4.5" x14ac:dyDescent="0.35">
      <c r="A148" s="5"/>
      <c r="B148" s="1"/>
      <c r="C148" s="937"/>
      <c r="D148" s="937"/>
      <c r="E148" s="937"/>
      <c r="F148" s="937"/>
      <c r="G148" s="937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4.5" x14ac:dyDescent="0.35">
      <c r="A149" s="5"/>
      <c r="B149" s="1"/>
      <c r="C149" s="937"/>
      <c r="D149" s="937"/>
      <c r="E149" s="937"/>
      <c r="F149" s="937"/>
      <c r="G149" s="937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4.5" x14ac:dyDescent="0.35">
      <c r="A150" s="5"/>
      <c r="B150" s="1"/>
      <c r="C150" s="937"/>
      <c r="D150" s="937"/>
      <c r="E150" s="937"/>
      <c r="F150" s="937"/>
      <c r="G150" s="937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4.5" x14ac:dyDescent="0.35">
      <c r="A151" s="5"/>
      <c r="B151" s="1"/>
      <c r="C151" s="937"/>
      <c r="D151" s="937"/>
      <c r="E151" s="937"/>
      <c r="F151" s="937"/>
      <c r="G151" s="937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4.5" x14ac:dyDescent="0.35">
      <c r="A152" s="5"/>
      <c r="B152" s="1"/>
      <c r="C152" s="937"/>
      <c r="D152" s="937"/>
      <c r="E152" s="937"/>
      <c r="F152" s="937"/>
      <c r="G152" s="937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4.5" x14ac:dyDescent="0.35">
      <c r="A153" s="5"/>
      <c r="B153" s="1"/>
      <c r="C153" s="937"/>
      <c r="D153" s="937"/>
      <c r="E153" s="937"/>
      <c r="F153" s="937"/>
      <c r="G153" s="937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4.5" x14ac:dyDescent="0.35">
      <c r="A154" s="5"/>
      <c r="B154" s="1"/>
      <c r="C154" s="937"/>
      <c r="D154" s="937"/>
      <c r="E154" s="937"/>
      <c r="F154" s="937"/>
      <c r="G154" s="937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4.5" x14ac:dyDescent="0.35">
      <c r="A155" s="5"/>
      <c r="B155" s="1"/>
      <c r="C155" s="937"/>
      <c r="D155" s="937"/>
      <c r="E155" s="937"/>
      <c r="F155" s="937"/>
      <c r="G155" s="937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4.5" x14ac:dyDescent="0.35">
      <c r="A156" s="5"/>
      <c r="B156" s="1"/>
      <c r="C156" s="937"/>
      <c r="D156" s="937"/>
      <c r="E156" s="937"/>
      <c r="F156" s="937"/>
      <c r="G156" s="937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4.5" x14ac:dyDescent="0.35">
      <c r="A157" s="5"/>
      <c r="B157" s="1"/>
      <c r="C157" s="937"/>
      <c r="D157" s="937"/>
      <c r="E157" s="937"/>
      <c r="F157" s="937"/>
      <c r="G157" s="937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4.5" x14ac:dyDescent="0.35">
      <c r="A158" s="5"/>
      <c r="B158" s="1"/>
      <c r="C158" s="937"/>
      <c r="D158" s="937"/>
      <c r="E158" s="937"/>
      <c r="F158" s="937"/>
      <c r="G158" s="937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4.5" x14ac:dyDescent="0.35">
      <c r="A159" s="5"/>
      <c r="B159" s="1"/>
      <c r="C159" s="937"/>
      <c r="D159" s="937"/>
      <c r="E159" s="937"/>
      <c r="F159" s="937"/>
      <c r="G159" s="937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4.5" x14ac:dyDescent="0.35">
      <c r="A160" s="5"/>
      <c r="B160" s="1"/>
      <c r="C160" s="937"/>
      <c r="D160" s="937"/>
      <c r="E160" s="937"/>
      <c r="F160" s="937"/>
      <c r="G160" s="937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4.5" x14ac:dyDescent="0.35">
      <c r="A161" s="5"/>
      <c r="B161" s="1"/>
      <c r="C161" s="937"/>
      <c r="D161" s="937"/>
      <c r="E161" s="937"/>
      <c r="F161" s="937"/>
      <c r="G161" s="937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4.5" x14ac:dyDescent="0.35">
      <c r="A162" s="5"/>
      <c r="B162" s="1"/>
      <c r="C162" s="937"/>
      <c r="D162" s="937"/>
      <c r="E162" s="937"/>
      <c r="F162" s="937"/>
      <c r="G162" s="937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5" x14ac:dyDescent="0.35">
      <c r="A163" s="5"/>
      <c r="B163" s="1"/>
      <c r="C163" s="937"/>
      <c r="D163" s="937"/>
      <c r="E163" s="937"/>
      <c r="F163" s="937"/>
      <c r="G163" s="937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4.5" x14ac:dyDescent="0.35">
      <c r="A164" s="5"/>
      <c r="B164" s="1"/>
      <c r="C164" s="937"/>
      <c r="D164" s="937"/>
      <c r="E164" s="937"/>
      <c r="F164" s="937"/>
      <c r="G164" s="937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4.5" x14ac:dyDescent="0.35">
      <c r="A165" s="5"/>
      <c r="B165" s="1"/>
      <c r="C165" s="937"/>
      <c r="D165" s="937"/>
      <c r="E165" s="937"/>
      <c r="F165" s="937"/>
      <c r="G165" s="937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4.5" x14ac:dyDescent="0.35">
      <c r="A166" s="5"/>
      <c r="B166" s="1"/>
      <c r="C166" s="937"/>
      <c r="D166" s="937"/>
      <c r="E166" s="937"/>
      <c r="F166" s="937"/>
      <c r="G166" s="937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4.5" x14ac:dyDescent="0.35">
      <c r="A167" s="5"/>
      <c r="B167" s="1"/>
      <c r="C167" s="937"/>
      <c r="D167" s="937"/>
      <c r="E167" s="937"/>
      <c r="F167" s="937"/>
      <c r="G167" s="937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4.5" x14ac:dyDescent="0.35">
      <c r="A168" s="5"/>
      <c r="B168" s="1"/>
      <c r="C168" s="937"/>
      <c r="D168" s="937"/>
      <c r="E168" s="937"/>
      <c r="F168" s="937"/>
      <c r="G168" s="937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4.5" x14ac:dyDescent="0.35">
      <c r="A169" s="5"/>
      <c r="B169" s="1"/>
      <c r="C169" s="937"/>
      <c r="D169" s="937"/>
      <c r="E169" s="937"/>
      <c r="F169" s="937"/>
      <c r="G169" s="937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4.5" x14ac:dyDescent="0.35">
      <c r="A170" s="5"/>
      <c r="B170" s="1"/>
      <c r="C170" s="937"/>
      <c r="D170" s="937"/>
      <c r="E170" s="937"/>
      <c r="F170" s="937"/>
      <c r="G170" s="937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4.5" x14ac:dyDescent="0.35">
      <c r="A171" s="5"/>
      <c r="B171" s="1"/>
      <c r="C171" s="937"/>
      <c r="D171" s="937"/>
      <c r="E171" s="937"/>
      <c r="F171" s="937"/>
      <c r="G171" s="937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4.5" x14ac:dyDescent="0.35">
      <c r="A172" s="5"/>
      <c r="B172" s="1"/>
      <c r="C172" s="937"/>
      <c r="D172" s="937"/>
      <c r="E172" s="937"/>
      <c r="F172" s="937"/>
      <c r="G172" s="937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4.5" x14ac:dyDescent="0.35">
      <c r="A173" s="5"/>
      <c r="B173" s="1"/>
      <c r="C173" s="937"/>
      <c r="D173" s="937"/>
      <c r="E173" s="937"/>
      <c r="F173" s="937"/>
      <c r="G173" s="937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4.5" x14ac:dyDescent="0.35">
      <c r="A174" s="5"/>
      <c r="B174" s="1"/>
      <c r="C174" s="937"/>
      <c r="D174" s="937"/>
      <c r="E174" s="937"/>
      <c r="F174" s="937"/>
      <c r="G174" s="937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4.5" x14ac:dyDescent="0.35">
      <c r="A175" s="5"/>
      <c r="B175" s="1"/>
      <c r="C175" s="937"/>
      <c r="D175" s="937"/>
      <c r="E175" s="937"/>
      <c r="F175" s="937"/>
      <c r="G175" s="937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4.5" x14ac:dyDescent="0.35">
      <c r="A176" s="5"/>
      <c r="B176" s="1"/>
      <c r="C176" s="937"/>
      <c r="D176" s="937"/>
      <c r="E176" s="937"/>
      <c r="F176" s="937"/>
      <c r="G176" s="937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4.5" x14ac:dyDescent="0.35">
      <c r="A177" s="5"/>
      <c r="B177" s="1"/>
      <c r="C177" s="937"/>
      <c r="D177" s="937"/>
      <c r="E177" s="937"/>
      <c r="F177" s="937"/>
      <c r="G177" s="937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4.5" x14ac:dyDescent="0.35">
      <c r="A178" s="5"/>
      <c r="B178" s="1"/>
      <c r="C178" s="937"/>
      <c r="D178" s="937"/>
      <c r="E178" s="937"/>
      <c r="F178" s="937"/>
      <c r="G178" s="937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4.5" x14ac:dyDescent="0.35">
      <c r="A179" s="5"/>
      <c r="B179" s="1"/>
      <c r="C179" s="937"/>
      <c r="D179" s="937"/>
      <c r="E179" s="937"/>
      <c r="F179" s="937"/>
      <c r="G179" s="937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4.5" x14ac:dyDescent="0.35">
      <c r="A180" s="5"/>
      <c r="B180" s="1"/>
      <c r="C180" s="937"/>
      <c r="D180" s="937"/>
      <c r="E180" s="937"/>
      <c r="F180" s="937"/>
      <c r="G180" s="937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4.5" x14ac:dyDescent="0.35">
      <c r="A181" s="5"/>
      <c r="B181" s="1"/>
      <c r="C181" s="937"/>
      <c r="D181" s="937"/>
      <c r="E181" s="937"/>
      <c r="F181" s="937"/>
      <c r="G181" s="937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4.5" x14ac:dyDescent="0.35">
      <c r="A182" s="5"/>
      <c r="B182" s="1"/>
      <c r="C182" s="937"/>
      <c r="D182" s="937"/>
      <c r="E182" s="937"/>
      <c r="F182" s="937"/>
      <c r="G182" s="937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4.5" x14ac:dyDescent="0.35">
      <c r="A183" s="5"/>
      <c r="B183" s="1"/>
      <c r="C183" s="937"/>
      <c r="D183" s="937"/>
      <c r="E183" s="937"/>
      <c r="F183" s="937"/>
      <c r="G183" s="937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4.5" x14ac:dyDescent="0.35">
      <c r="A184" s="5"/>
      <c r="B184" s="1"/>
      <c r="C184" s="937"/>
      <c r="D184" s="937"/>
      <c r="E184" s="937"/>
      <c r="F184" s="937"/>
      <c r="G184" s="937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4.5" x14ac:dyDescent="0.35">
      <c r="A185" s="5"/>
      <c r="B185" s="1"/>
      <c r="C185" s="937"/>
      <c r="D185" s="937"/>
      <c r="E185" s="937"/>
      <c r="F185" s="937"/>
      <c r="G185" s="937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4.5" x14ac:dyDescent="0.35">
      <c r="A186" s="5"/>
      <c r="B186" s="1"/>
      <c r="C186" s="937"/>
      <c r="D186" s="937"/>
      <c r="E186" s="937"/>
      <c r="F186" s="937"/>
      <c r="G186" s="937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4.5" x14ac:dyDescent="0.35">
      <c r="A187" s="5"/>
      <c r="B187" s="1"/>
      <c r="C187" s="937"/>
      <c r="D187" s="937"/>
      <c r="E187" s="937"/>
      <c r="F187" s="937"/>
      <c r="G187" s="937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4.5" x14ac:dyDescent="0.35">
      <c r="A188" s="5"/>
      <c r="B188" s="1"/>
      <c r="C188" s="937"/>
      <c r="D188" s="937"/>
      <c r="E188" s="937"/>
      <c r="F188" s="937"/>
      <c r="G188" s="937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4.5" x14ac:dyDescent="0.35">
      <c r="A189" s="5"/>
      <c r="B189" s="1"/>
      <c r="C189" s="937"/>
      <c r="D189" s="937"/>
      <c r="E189" s="937"/>
      <c r="F189" s="937"/>
      <c r="G189" s="937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4.5" x14ac:dyDescent="0.35">
      <c r="A190" s="5"/>
      <c r="B190" s="1"/>
      <c r="C190" s="937"/>
      <c r="D190" s="937"/>
      <c r="E190" s="937"/>
      <c r="F190" s="937"/>
      <c r="G190" s="937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4.5" x14ac:dyDescent="0.35">
      <c r="A191" s="5"/>
      <c r="B191" s="1"/>
      <c r="C191" s="937"/>
      <c r="D191" s="937"/>
      <c r="E191" s="937"/>
      <c r="F191" s="937"/>
      <c r="G191" s="937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4.5" x14ac:dyDescent="0.35">
      <c r="A192" s="5"/>
      <c r="B192" s="1"/>
      <c r="C192" s="937"/>
      <c r="D192" s="937"/>
      <c r="E192" s="937"/>
      <c r="F192" s="937"/>
      <c r="G192" s="937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4.5" x14ac:dyDescent="0.35">
      <c r="A193" s="5"/>
      <c r="B193" s="1"/>
      <c r="C193" s="937"/>
      <c r="D193" s="937"/>
      <c r="E193" s="937"/>
      <c r="F193" s="937"/>
      <c r="G193" s="937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4.5" x14ac:dyDescent="0.35">
      <c r="A194" s="5"/>
      <c r="B194" s="1"/>
      <c r="C194" s="937"/>
      <c r="D194" s="937"/>
      <c r="E194" s="937"/>
      <c r="F194" s="937"/>
      <c r="G194" s="937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4.5" x14ac:dyDescent="0.35">
      <c r="A195" s="5"/>
      <c r="B195" s="1"/>
      <c r="C195" s="937"/>
      <c r="D195" s="937"/>
      <c r="E195" s="937"/>
      <c r="F195" s="937"/>
      <c r="G195" s="937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4.5" x14ac:dyDescent="0.35">
      <c r="A196" s="5"/>
      <c r="B196" s="1"/>
      <c r="C196" s="937"/>
      <c r="D196" s="937"/>
      <c r="E196" s="937"/>
      <c r="F196" s="937"/>
      <c r="G196" s="937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4.5" x14ac:dyDescent="0.35">
      <c r="A197" s="5"/>
      <c r="B197" s="1"/>
      <c r="C197" s="937"/>
      <c r="D197" s="937"/>
      <c r="E197" s="937"/>
      <c r="F197" s="937"/>
      <c r="G197" s="937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4.5" x14ac:dyDescent="0.35">
      <c r="A198" s="5"/>
      <c r="B198" s="1"/>
      <c r="C198" s="937"/>
      <c r="D198" s="937"/>
      <c r="E198" s="937"/>
      <c r="F198" s="937"/>
      <c r="G198" s="937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4.5" x14ac:dyDescent="0.35">
      <c r="A199" s="5"/>
      <c r="B199" s="1"/>
      <c r="C199" s="937"/>
      <c r="D199" s="937"/>
      <c r="E199" s="937"/>
      <c r="F199" s="937"/>
      <c r="G199" s="937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4.5" x14ac:dyDescent="0.35">
      <c r="A200" s="5"/>
      <c r="B200" s="1"/>
      <c r="C200" s="937"/>
      <c r="D200" s="937"/>
      <c r="E200" s="937"/>
      <c r="F200" s="937"/>
      <c r="G200" s="937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4.5" x14ac:dyDescent="0.35">
      <c r="A201" s="5"/>
      <c r="B201" s="1"/>
      <c r="C201" s="937"/>
      <c r="D201" s="937"/>
      <c r="E201" s="937"/>
      <c r="F201" s="937"/>
      <c r="G201" s="937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4.5" x14ac:dyDescent="0.35">
      <c r="A202" s="5"/>
      <c r="B202" s="1"/>
      <c r="C202" s="937"/>
      <c r="D202" s="937"/>
      <c r="E202" s="937"/>
      <c r="F202" s="937"/>
      <c r="G202" s="937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4.5" x14ac:dyDescent="0.35">
      <c r="A203" s="5"/>
      <c r="B203" s="1"/>
      <c r="C203" s="937"/>
      <c r="D203" s="937"/>
      <c r="E203" s="937"/>
      <c r="F203" s="937"/>
      <c r="G203" s="937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4.5" x14ac:dyDescent="0.35">
      <c r="A204" s="5"/>
      <c r="B204" s="1"/>
      <c r="C204" s="937"/>
      <c r="D204" s="937"/>
      <c r="E204" s="937"/>
      <c r="F204" s="937"/>
      <c r="G204" s="937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4.5" x14ac:dyDescent="0.35">
      <c r="A205" s="5"/>
      <c r="B205" s="1"/>
      <c r="C205" s="937"/>
      <c r="D205" s="937"/>
      <c r="E205" s="937"/>
      <c r="F205" s="937"/>
      <c r="G205" s="937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4.5" x14ac:dyDescent="0.35">
      <c r="A206" s="5"/>
      <c r="B206" s="1"/>
      <c r="C206" s="937"/>
      <c r="D206" s="937"/>
      <c r="E206" s="937"/>
      <c r="F206" s="937"/>
      <c r="G206" s="937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4.5" x14ac:dyDescent="0.35">
      <c r="A207" s="5"/>
      <c r="B207" s="1"/>
      <c r="C207" s="937"/>
      <c r="D207" s="937"/>
      <c r="E207" s="937"/>
      <c r="F207" s="937"/>
      <c r="G207" s="937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4.5" x14ac:dyDescent="0.35">
      <c r="A208" s="5"/>
      <c r="B208" s="1"/>
      <c r="C208" s="937"/>
      <c r="D208" s="937"/>
      <c r="E208" s="937"/>
      <c r="F208" s="937"/>
      <c r="G208" s="937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4.5" x14ac:dyDescent="0.35">
      <c r="A209" s="5"/>
      <c r="B209" s="1"/>
      <c r="C209" s="937"/>
      <c r="D209" s="937"/>
      <c r="E209" s="937"/>
      <c r="F209" s="937"/>
      <c r="G209" s="937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4.5" x14ac:dyDescent="0.35">
      <c r="A210" s="5"/>
      <c r="B210" s="1"/>
      <c r="C210" s="937"/>
      <c r="D210" s="937"/>
      <c r="E210" s="937"/>
      <c r="F210" s="937"/>
      <c r="G210" s="937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4.5" x14ac:dyDescent="0.35">
      <c r="A211" s="5"/>
      <c r="B211" s="1"/>
      <c r="C211" s="937"/>
      <c r="D211" s="937"/>
      <c r="E211" s="937"/>
      <c r="F211" s="937"/>
      <c r="G211" s="937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4.5" x14ac:dyDescent="0.35">
      <c r="A212" s="5"/>
      <c r="B212" s="1"/>
      <c r="C212" s="937"/>
      <c r="D212" s="937"/>
      <c r="E212" s="937"/>
      <c r="F212" s="937"/>
      <c r="G212" s="937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4.5" x14ac:dyDescent="0.35">
      <c r="A213" s="5"/>
      <c r="B213" s="1"/>
      <c r="C213" s="937"/>
      <c r="D213" s="937"/>
      <c r="E213" s="937"/>
      <c r="F213" s="937"/>
      <c r="G213" s="937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4.5" x14ac:dyDescent="0.35">
      <c r="A214" s="5"/>
      <c r="B214" s="1"/>
      <c r="C214" s="937"/>
      <c r="D214" s="937"/>
      <c r="E214" s="937"/>
      <c r="F214" s="937"/>
      <c r="G214" s="937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4.5" x14ac:dyDescent="0.35">
      <c r="A215" s="5"/>
      <c r="B215" s="1"/>
      <c r="C215" s="937"/>
      <c r="D215" s="937"/>
      <c r="E215" s="937"/>
      <c r="F215" s="937"/>
      <c r="G215" s="937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4.5" x14ac:dyDescent="0.35">
      <c r="A216" s="5"/>
      <c r="B216" s="1"/>
      <c r="C216" s="937"/>
      <c r="D216" s="937"/>
      <c r="E216" s="937"/>
      <c r="F216" s="937"/>
      <c r="G216" s="937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4.5" x14ac:dyDescent="0.35">
      <c r="A217" s="5"/>
      <c r="B217" s="1"/>
      <c r="C217" s="937"/>
      <c r="D217" s="937"/>
      <c r="E217" s="937"/>
      <c r="F217" s="937"/>
      <c r="G217" s="937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4.5" x14ac:dyDescent="0.35">
      <c r="A218" s="5"/>
      <c r="B218" s="1"/>
      <c r="C218" s="937"/>
      <c r="D218" s="937"/>
      <c r="E218" s="937"/>
      <c r="F218" s="937"/>
      <c r="G218" s="937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4.5" x14ac:dyDescent="0.35">
      <c r="A219" s="5"/>
      <c r="B219" s="1"/>
      <c r="C219" s="937"/>
      <c r="D219" s="937"/>
      <c r="E219" s="937"/>
      <c r="F219" s="937"/>
      <c r="G219" s="937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4.5" x14ac:dyDescent="0.35">
      <c r="A220" s="5"/>
      <c r="B220" s="1"/>
      <c r="C220" s="937"/>
      <c r="D220" s="937"/>
      <c r="E220" s="937"/>
      <c r="F220" s="937"/>
      <c r="G220" s="937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4.5" x14ac:dyDescent="0.35">
      <c r="A221" s="5"/>
      <c r="B221" s="1"/>
      <c r="C221" s="937"/>
      <c r="D221" s="937"/>
      <c r="E221" s="937"/>
      <c r="F221" s="937"/>
      <c r="G221" s="937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4.5" x14ac:dyDescent="0.35">
      <c r="A222" s="5"/>
      <c r="B222" s="1"/>
      <c r="C222" s="937"/>
      <c r="D222" s="937"/>
      <c r="E222" s="937"/>
      <c r="F222" s="937"/>
      <c r="G222" s="937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4.5" x14ac:dyDescent="0.35">
      <c r="A223" s="5"/>
      <c r="B223" s="1"/>
      <c r="C223" s="937"/>
      <c r="D223" s="937"/>
      <c r="E223" s="937"/>
      <c r="F223" s="937"/>
      <c r="G223" s="937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4.5" x14ac:dyDescent="0.35">
      <c r="A224" s="5"/>
      <c r="B224" s="1"/>
      <c r="C224" s="937"/>
      <c r="D224" s="937"/>
      <c r="E224" s="937"/>
      <c r="F224" s="937"/>
      <c r="G224" s="937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4.5" x14ac:dyDescent="0.35">
      <c r="A225" s="5"/>
      <c r="B225" s="1"/>
      <c r="C225" s="937"/>
      <c r="D225" s="937"/>
      <c r="E225" s="937"/>
      <c r="F225" s="937"/>
      <c r="G225" s="937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4.5" x14ac:dyDescent="0.35">
      <c r="A226" s="5"/>
      <c r="B226" s="1"/>
      <c r="C226" s="937"/>
      <c r="D226" s="937"/>
      <c r="E226" s="937"/>
      <c r="F226" s="937"/>
      <c r="G226" s="937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4.5" x14ac:dyDescent="0.35">
      <c r="A227" s="5"/>
      <c r="B227" s="1"/>
      <c r="C227" s="937"/>
      <c r="D227" s="937"/>
      <c r="E227" s="937"/>
      <c r="F227" s="937"/>
      <c r="G227" s="937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4.5" x14ac:dyDescent="0.35">
      <c r="A228" s="5"/>
      <c r="B228" s="1"/>
      <c r="C228" s="937"/>
      <c r="D228" s="937"/>
      <c r="E228" s="937"/>
      <c r="F228" s="937"/>
      <c r="G228" s="937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4.5" x14ac:dyDescent="0.35">
      <c r="A229" s="5"/>
      <c r="B229" s="1"/>
      <c r="C229" s="937"/>
      <c r="D229" s="937"/>
      <c r="E229" s="937"/>
      <c r="F229" s="937"/>
      <c r="G229" s="937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4.5" x14ac:dyDescent="0.35">
      <c r="A230" s="5"/>
      <c r="B230" s="1"/>
      <c r="C230" s="937"/>
      <c r="D230" s="937"/>
      <c r="E230" s="937"/>
      <c r="F230" s="937"/>
      <c r="G230" s="937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4.5" x14ac:dyDescent="0.35">
      <c r="A231" s="5"/>
      <c r="B231" s="1"/>
      <c r="C231" s="937"/>
      <c r="D231" s="937"/>
      <c r="E231" s="937"/>
      <c r="F231" s="937"/>
      <c r="G231" s="937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4.5" x14ac:dyDescent="0.35">
      <c r="A232" s="5"/>
      <c r="B232" s="1"/>
      <c r="C232" s="937"/>
      <c r="D232" s="937"/>
      <c r="E232" s="937"/>
      <c r="F232" s="937"/>
      <c r="G232" s="937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4.5" x14ac:dyDescent="0.35">
      <c r="A233" s="5"/>
      <c r="B233" s="1"/>
      <c r="C233" s="937"/>
      <c r="D233" s="937"/>
      <c r="E233" s="937"/>
      <c r="F233" s="937"/>
      <c r="G233" s="937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4.5" x14ac:dyDescent="0.35">
      <c r="A234" s="5"/>
      <c r="B234" s="1"/>
      <c r="C234" s="937"/>
      <c r="D234" s="937"/>
      <c r="E234" s="937"/>
      <c r="F234" s="937"/>
      <c r="G234" s="937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4.5" x14ac:dyDescent="0.35">
      <c r="A235" s="5"/>
      <c r="B235" s="1"/>
      <c r="C235" s="937"/>
      <c r="D235" s="937"/>
      <c r="E235" s="937"/>
      <c r="F235" s="937"/>
      <c r="G235" s="937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4.5" x14ac:dyDescent="0.35">
      <c r="A236" s="5"/>
      <c r="B236" s="1"/>
      <c r="C236" s="937"/>
      <c r="D236" s="937"/>
      <c r="E236" s="937"/>
      <c r="F236" s="937"/>
      <c r="G236" s="937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4.5" x14ac:dyDescent="0.35">
      <c r="A237" s="5"/>
      <c r="B237" s="1"/>
      <c r="C237" s="937"/>
      <c r="D237" s="937"/>
      <c r="E237" s="937"/>
      <c r="F237" s="937"/>
      <c r="G237" s="937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4.5" x14ac:dyDescent="0.35">
      <c r="A238" s="5"/>
      <c r="B238" s="1"/>
      <c r="C238" s="937"/>
      <c r="D238" s="937"/>
      <c r="E238" s="937"/>
      <c r="F238" s="937"/>
      <c r="G238" s="937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4.5" x14ac:dyDescent="0.35">
      <c r="A239" s="5"/>
      <c r="B239" s="1"/>
      <c r="C239" s="937"/>
      <c r="D239" s="937"/>
      <c r="E239" s="937"/>
      <c r="F239" s="937"/>
      <c r="G239" s="937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4.5" x14ac:dyDescent="0.35">
      <c r="A240" s="5"/>
      <c r="B240" s="1"/>
      <c r="C240" s="937"/>
      <c r="D240" s="937"/>
      <c r="E240" s="937"/>
      <c r="F240" s="937"/>
      <c r="G240" s="937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4.5" x14ac:dyDescent="0.35">
      <c r="A241" s="5"/>
      <c r="B241" s="1"/>
      <c r="C241" s="937"/>
      <c r="D241" s="937"/>
      <c r="E241" s="937"/>
      <c r="F241" s="937"/>
      <c r="G241" s="937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4.5" x14ac:dyDescent="0.35">
      <c r="A242" s="5"/>
      <c r="B242" s="1"/>
      <c r="C242" s="937"/>
      <c r="D242" s="937"/>
      <c r="E242" s="937"/>
      <c r="F242" s="937"/>
      <c r="G242" s="937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4.5" x14ac:dyDescent="0.35">
      <c r="A243" s="5"/>
      <c r="B243" s="1"/>
      <c r="C243" s="937"/>
      <c r="D243" s="937"/>
      <c r="E243" s="937"/>
      <c r="F243" s="937"/>
      <c r="G243" s="937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4.5" x14ac:dyDescent="0.35">
      <c r="A244" s="5"/>
      <c r="B244" s="1"/>
      <c r="C244" s="937"/>
      <c r="D244" s="937"/>
      <c r="E244" s="937"/>
      <c r="F244" s="937"/>
      <c r="G244" s="937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4.5" x14ac:dyDescent="0.35">
      <c r="A245" s="5"/>
      <c r="B245" s="1"/>
      <c r="C245" s="937"/>
      <c r="D245" s="937"/>
      <c r="E245" s="937"/>
      <c r="F245" s="937"/>
      <c r="G245" s="937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4.5" x14ac:dyDescent="0.35">
      <c r="A246" s="5"/>
      <c r="B246" s="1"/>
      <c r="C246" s="937"/>
      <c r="D246" s="937"/>
      <c r="E246" s="937"/>
      <c r="F246" s="937"/>
      <c r="G246" s="937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4.5" x14ac:dyDescent="0.35">
      <c r="A247" s="5"/>
      <c r="B247" s="1"/>
      <c r="C247" s="937"/>
      <c r="D247" s="937"/>
      <c r="E247" s="937"/>
      <c r="F247" s="937"/>
      <c r="G247" s="937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4.5" x14ac:dyDescent="0.35">
      <c r="A248" s="5"/>
      <c r="B248" s="1"/>
      <c r="C248" s="937"/>
      <c r="D248" s="937"/>
      <c r="E248" s="937"/>
      <c r="F248" s="937"/>
      <c r="G248" s="937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4.5" x14ac:dyDescent="0.35">
      <c r="A249" s="5"/>
      <c r="B249" s="1"/>
      <c r="C249" s="937"/>
      <c r="D249" s="937"/>
      <c r="E249" s="937"/>
      <c r="F249" s="937"/>
      <c r="G249" s="937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5" x14ac:dyDescent="0.35">
      <c r="A250" s="5"/>
      <c r="B250" s="1"/>
      <c r="C250" s="937"/>
      <c r="D250" s="937"/>
      <c r="E250" s="937"/>
      <c r="F250" s="937"/>
      <c r="G250" s="937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4.5" x14ac:dyDescent="0.35">
      <c r="A251" s="5"/>
      <c r="B251" s="1"/>
      <c r="C251" s="937"/>
      <c r="D251" s="937"/>
      <c r="E251" s="937"/>
      <c r="F251" s="937"/>
      <c r="G251" s="937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4.5" x14ac:dyDescent="0.35">
      <c r="A252" s="5"/>
      <c r="B252" s="1"/>
      <c r="C252" s="937"/>
      <c r="D252" s="937"/>
      <c r="E252" s="937"/>
      <c r="F252" s="937"/>
      <c r="G252" s="937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4.5" x14ac:dyDescent="0.35">
      <c r="A253" s="5"/>
      <c r="B253" s="1"/>
      <c r="C253" s="937"/>
      <c r="D253" s="937"/>
      <c r="E253" s="937"/>
      <c r="F253" s="937"/>
      <c r="G253" s="937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4.5" x14ac:dyDescent="0.35">
      <c r="A254" s="5"/>
      <c r="B254" s="1"/>
      <c r="C254" s="937"/>
      <c r="D254" s="937"/>
      <c r="E254" s="937"/>
      <c r="F254" s="937"/>
      <c r="G254" s="937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5" x14ac:dyDescent="0.35">
      <c r="A255" s="5"/>
      <c r="B255" s="1"/>
      <c r="C255" s="937"/>
      <c r="D255" s="937"/>
      <c r="E255" s="937"/>
      <c r="F255" s="937"/>
      <c r="G255" s="937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4.5" x14ac:dyDescent="0.35">
      <c r="A256" s="5"/>
      <c r="B256" s="1"/>
      <c r="C256" s="937"/>
      <c r="D256" s="937"/>
      <c r="E256" s="937"/>
      <c r="F256" s="937"/>
      <c r="G256" s="937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4.5" x14ac:dyDescent="0.35">
      <c r="A257" s="5"/>
      <c r="B257" s="1"/>
      <c r="C257" s="937"/>
      <c r="D257" s="937"/>
      <c r="E257" s="937"/>
      <c r="F257" s="937"/>
      <c r="G257" s="937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4.5" x14ac:dyDescent="0.35">
      <c r="A258" s="5"/>
      <c r="B258" s="1"/>
      <c r="C258" s="937"/>
      <c r="D258" s="937"/>
      <c r="E258" s="937"/>
      <c r="F258" s="937"/>
      <c r="G258" s="937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4.5" x14ac:dyDescent="0.35">
      <c r="A259" s="5"/>
      <c r="B259" s="1"/>
      <c r="C259" s="937"/>
      <c r="D259" s="937"/>
      <c r="E259" s="937"/>
      <c r="F259" s="937"/>
      <c r="G259" s="937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4.5" x14ac:dyDescent="0.35">
      <c r="A260" s="5"/>
      <c r="B260" s="1"/>
      <c r="C260" s="937"/>
      <c r="D260" s="937"/>
      <c r="E260" s="937"/>
      <c r="F260" s="937"/>
      <c r="G260" s="937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4.5" x14ac:dyDescent="0.35">
      <c r="A261" s="5"/>
      <c r="B261" s="1"/>
      <c r="C261" s="937"/>
      <c r="D261" s="937"/>
      <c r="E261" s="937"/>
      <c r="F261" s="937"/>
      <c r="G261" s="937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4.5" x14ac:dyDescent="0.35">
      <c r="A262" s="5"/>
      <c r="B262" s="1"/>
      <c r="C262" s="937"/>
      <c r="D262" s="937"/>
      <c r="E262" s="937"/>
      <c r="F262" s="937"/>
      <c r="G262" s="937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5" x14ac:dyDescent="0.35">
      <c r="A263" s="5"/>
      <c r="B263" s="1"/>
      <c r="C263" s="937"/>
      <c r="D263" s="937"/>
      <c r="E263" s="937"/>
      <c r="F263" s="937"/>
      <c r="G263" s="937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4.5" x14ac:dyDescent="0.35">
      <c r="A264" s="5"/>
      <c r="B264" s="1"/>
      <c r="C264" s="937"/>
      <c r="D264" s="937"/>
      <c r="E264" s="937"/>
      <c r="F264" s="937"/>
      <c r="G264" s="937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4.5" x14ac:dyDescent="0.35">
      <c r="A265" s="5"/>
      <c r="B265" s="1"/>
      <c r="C265" s="937"/>
      <c r="D265" s="937"/>
      <c r="E265" s="937"/>
      <c r="F265" s="937"/>
      <c r="G265" s="937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4.5" x14ac:dyDescent="0.35">
      <c r="A266" s="5"/>
      <c r="B266" s="1"/>
      <c r="C266" s="937"/>
      <c r="D266" s="937"/>
      <c r="E266" s="937"/>
      <c r="F266" s="937"/>
      <c r="G266" s="937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4.5" x14ac:dyDescent="0.35">
      <c r="A267" s="5"/>
      <c r="B267" s="1"/>
      <c r="C267" s="937"/>
      <c r="D267" s="937"/>
      <c r="E267" s="937"/>
      <c r="F267" s="937"/>
      <c r="G267" s="937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4.5" x14ac:dyDescent="0.35">
      <c r="A268" s="5"/>
      <c r="B268" s="1"/>
      <c r="C268" s="937"/>
      <c r="D268" s="937"/>
      <c r="E268" s="937"/>
      <c r="F268" s="937"/>
      <c r="G268" s="937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4.5" x14ac:dyDescent="0.35">
      <c r="A269" s="5"/>
      <c r="B269" s="1"/>
      <c r="C269" s="937"/>
      <c r="D269" s="937"/>
      <c r="E269" s="937"/>
      <c r="F269" s="937"/>
      <c r="G269" s="937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4.5" x14ac:dyDescent="0.35">
      <c r="A270" s="5"/>
      <c r="B270" s="1"/>
      <c r="C270" s="937"/>
      <c r="D270" s="937"/>
      <c r="E270" s="937"/>
      <c r="F270" s="937"/>
      <c r="G270" s="937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4.5" x14ac:dyDescent="0.35">
      <c r="A271" s="5"/>
      <c r="B271" s="1"/>
      <c r="C271" s="937"/>
      <c r="D271" s="937"/>
      <c r="E271" s="937"/>
      <c r="F271" s="937"/>
      <c r="G271" s="937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4.5" x14ac:dyDescent="0.35">
      <c r="A272" s="5"/>
      <c r="B272" s="1"/>
      <c r="C272" s="937"/>
      <c r="D272" s="937"/>
      <c r="E272" s="937"/>
      <c r="F272" s="937"/>
      <c r="G272" s="937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4.5" x14ac:dyDescent="0.35">
      <c r="A273" s="5"/>
      <c r="B273" s="1"/>
      <c r="C273" s="937"/>
      <c r="D273" s="937"/>
      <c r="E273" s="937"/>
      <c r="F273" s="937"/>
      <c r="G273" s="937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4.5" x14ac:dyDescent="0.35">
      <c r="A274" s="5"/>
      <c r="B274" s="1"/>
      <c r="C274" s="937"/>
      <c r="D274" s="937"/>
      <c r="E274" s="937"/>
      <c r="F274" s="937"/>
      <c r="G274" s="937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4.5" x14ac:dyDescent="0.35">
      <c r="A275" s="5"/>
      <c r="B275" s="1"/>
      <c r="C275" s="937"/>
      <c r="D275" s="937"/>
      <c r="E275" s="937"/>
      <c r="F275" s="937"/>
      <c r="G275" s="937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4.5" x14ac:dyDescent="0.35">
      <c r="A276" s="5"/>
      <c r="B276" s="1"/>
      <c r="C276" s="937"/>
      <c r="D276" s="937"/>
      <c r="E276" s="937"/>
      <c r="F276" s="937"/>
      <c r="G276" s="937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4.5" x14ac:dyDescent="0.35">
      <c r="A277" s="5"/>
      <c r="B277" s="1"/>
      <c r="C277" s="937"/>
      <c r="D277" s="937"/>
      <c r="E277" s="937"/>
      <c r="F277" s="937"/>
      <c r="G277" s="937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4.5" x14ac:dyDescent="0.35">
      <c r="A278" s="5"/>
      <c r="B278" s="1"/>
      <c r="C278" s="937"/>
      <c r="D278" s="937"/>
      <c r="E278" s="937"/>
      <c r="F278" s="937"/>
      <c r="G278" s="937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4.5" x14ac:dyDescent="0.35">
      <c r="A279" s="5"/>
      <c r="B279" s="1"/>
      <c r="C279" s="937"/>
      <c r="D279" s="937"/>
      <c r="E279" s="937"/>
      <c r="F279" s="937"/>
      <c r="G279" s="937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4.5" x14ac:dyDescent="0.35">
      <c r="A280" s="5"/>
      <c r="B280" s="1"/>
      <c r="C280" s="937"/>
      <c r="D280" s="937"/>
      <c r="E280" s="937"/>
      <c r="F280" s="937"/>
      <c r="G280" s="937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4.5" x14ac:dyDescent="0.35">
      <c r="A281" s="5"/>
      <c r="B281" s="1"/>
      <c r="C281" s="937"/>
      <c r="D281" s="937"/>
      <c r="E281" s="937"/>
      <c r="F281" s="937"/>
      <c r="G281" s="937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4.5" x14ac:dyDescent="0.35">
      <c r="A282" s="5"/>
      <c r="B282" s="1"/>
      <c r="C282" s="937"/>
      <c r="D282" s="937"/>
      <c r="E282" s="937"/>
      <c r="F282" s="937"/>
      <c r="G282" s="937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4.5" x14ac:dyDescent="0.35">
      <c r="A283" s="5"/>
      <c r="B283" s="1"/>
      <c r="C283" s="937"/>
      <c r="D283" s="937"/>
      <c r="E283" s="937"/>
      <c r="F283" s="937"/>
      <c r="G283" s="937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4.5" x14ac:dyDescent="0.35">
      <c r="A284" s="5"/>
      <c r="B284" s="1"/>
      <c r="C284" s="937"/>
      <c r="D284" s="937"/>
      <c r="E284" s="937"/>
      <c r="F284" s="937"/>
      <c r="G284" s="937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4.5" x14ac:dyDescent="0.35">
      <c r="A285" s="5"/>
      <c r="B285" s="1"/>
      <c r="C285" s="937"/>
      <c r="D285" s="937"/>
      <c r="E285" s="937"/>
      <c r="F285" s="937"/>
      <c r="G285" s="937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4.5" x14ac:dyDescent="0.35">
      <c r="A286" s="5"/>
      <c r="B286" s="1"/>
      <c r="C286" s="937"/>
      <c r="D286" s="937"/>
      <c r="E286" s="937"/>
      <c r="F286" s="937"/>
      <c r="G286" s="937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4.5" x14ac:dyDescent="0.35">
      <c r="A287" s="5"/>
      <c r="B287" s="1"/>
      <c r="C287" s="937"/>
      <c r="D287" s="937"/>
      <c r="E287" s="937"/>
      <c r="F287" s="937"/>
      <c r="G287" s="937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4.5" x14ac:dyDescent="0.35">
      <c r="A288" s="5"/>
      <c r="B288" s="1"/>
      <c r="C288" s="937"/>
      <c r="D288" s="937"/>
      <c r="E288" s="937"/>
      <c r="F288" s="937"/>
      <c r="G288" s="937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4.5" x14ac:dyDescent="0.35">
      <c r="A289" s="5"/>
      <c r="B289" s="1"/>
      <c r="C289" s="937"/>
      <c r="D289" s="937"/>
      <c r="E289" s="937"/>
      <c r="F289" s="937"/>
      <c r="G289" s="937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4.5" x14ac:dyDescent="0.35">
      <c r="A290" s="5"/>
      <c r="B290" s="1"/>
      <c r="C290" s="937"/>
      <c r="D290" s="937"/>
      <c r="E290" s="937"/>
      <c r="F290" s="937"/>
      <c r="G290" s="937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4.5" x14ac:dyDescent="0.35">
      <c r="A291" s="5"/>
      <c r="B291" s="1"/>
      <c r="C291" s="937"/>
      <c r="D291" s="937"/>
      <c r="E291" s="937"/>
      <c r="F291" s="937"/>
      <c r="G291" s="937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4.5" x14ac:dyDescent="0.35">
      <c r="A292" s="5"/>
      <c r="B292" s="1"/>
      <c r="C292" s="937"/>
      <c r="D292" s="937"/>
      <c r="E292" s="937"/>
      <c r="F292" s="937"/>
      <c r="G292" s="937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4.5" x14ac:dyDescent="0.35">
      <c r="A293" s="5"/>
      <c r="B293" s="1"/>
      <c r="C293" s="937"/>
      <c r="D293" s="937"/>
      <c r="E293" s="937"/>
      <c r="F293" s="937"/>
      <c r="G293" s="937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4.5" x14ac:dyDescent="0.35">
      <c r="A294" s="5"/>
      <c r="B294" s="1"/>
      <c r="C294" s="937"/>
      <c r="D294" s="937"/>
      <c r="E294" s="937"/>
      <c r="F294" s="937"/>
      <c r="G294" s="937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4.5" x14ac:dyDescent="0.35">
      <c r="A295" s="5"/>
      <c r="B295" s="1"/>
      <c r="C295" s="937"/>
      <c r="D295" s="937"/>
      <c r="E295" s="937"/>
      <c r="F295" s="937"/>
      <c r="G295" s="937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4.5" x14ac:dyDescent="0.35">
      <c r="A296" s="5"/>
      <c r="B296" s="1"/>
      <c r="C296" s="937"/>
      <c r="D296" s="937"/>
      <c r="E296" s="937"/>
      <c r="F296" s="937"/>
      <c r="G296" s="937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4.5" x14ac:dyDescent="0.35">
      <c r="A297" s="5"/>
      <c r="B297" s="1"/>
      <c r="C297" s="937"/>
      <c r="D297" s="937"/>
      <c r="E297" s="937"/>
      <c r="F297" s="937"/>
      <c r="G297" s="937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4.5" x14ac:dyDescent="0.35">
      <c r="A298" s="5"/>
      <c r="B298" s="1"/>
      <c r="C298" s="937"/>
      <c r="D298" s="937"/>
      <c r="E298" s="937"/>
      <c r="F298" s="937"/>
      <c r="G298" s="937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4.5" x14ac:dyDescent="0.35">
      <c r="A299" s="5"/>
      <c r="B299" s="1"/>
      <c r="C299" s="937"/>
      <c r="D299" s="937"/>
      <c r="E299" s="937"/>
      <c r="F299" s="937"/>
      <c r="G299" s="937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4.5" x14ac:dyDescent="0.35">
      <c r="A300" s="5"/>
      <c r="B300" s="1"/>
      <c r="C300" s="937"/>
      <c r="D300" s="937"/>
      <c r="E300" s="937"/>
      <c r="F300" s="937"/>
      <c r="G300" s="937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4.5" x14ac:dyDescent="0.35">
      <c r="A301" s="5"/>
      <c r="B301" s="1"/>
      <c r="C301" s="937"/>
      <c r="D301" s="937"/>
      <c r="E301" s="937"/>
      <c r="F301" s="937"/>
      <c r="G301" s="937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4.5" x14ac:dyDescent="0.35">
      <c r="A302" s="5"/>
      <c r="B302" s="1"/>
      <c r="C302" s="937"/>
      <c r="D302" s="937"/>
      <c r="E302" s="937"/>
      <c r="F302" s="937"/>
      <c r="G302" s="937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4.5" x14ac:dyDescent="0.35">
      <c r="A303" s="5"/>
      <c r="B303" s="1"/>
      <c r="C303" s="937"/>
      <c r="D303" s="937"/>
      <c r="E303" s="937"/>
      <c r="F303" s="937"/>
      <c r="G303" s="937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4.5" x14ac:dyDescent="0.35">
      <c r="A304" s="5"/>
      <c r="B304" s="1"/>
      <c r="C304" s="937"/>
      <c r="D304" s="937"/>
      <c r="E304" s="937"/>
      <c r="F304" s="937"/>
      <c r="G304" s="937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4.5" x14ac:dyDescent="0.35">
      <c r="A305" s="5"/>
      <c r="B305" s="1"/>
      <c r="C305" s="937"/>
      <c r="D305" s="937"/>
      <c r="E305" s="937"/>
      <c r="F305" s="937"/>
      <c r="G305" s="937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4.5" x14ac:dyDescent="0.35">
      <c r="A306" s="5"/>
      <c r="B306" s="1"/>
      <c r="C306" s="937"/>
      <c r="D306" s="937"/>
      <c r="E306" s="937"/>
      <c r="F306" s="937"/>
      <c r="G306" s="937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4.5" x14ac:dyDescent="0.35">
      <c r="A307" s="5"/>
      <c r="B307" s="1"/>
      <c r="C307" s="937"/>
      <c r="D307" s="937"/>
      <c r="E307" s="937"/>
      <c r="F307" s="937"/>
      <c r="G307" s="937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4.5" x14ac:dyDescent="0.35">
      <c r="A308" s="5"/>
      <c r="B308" s="1"/>
      <c r="C308" s="937"/>
      <c r="D308" s="937"/>
      <c r="E308" s="937"/>
      <c r="F308" s="937"/>
      <c r="G308" s="937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4.5" x14ac:dyDescent="0.35">
      <c r="A309" s="5"/>
      <c r="B309" s="1"/>
      <c r="C309" s="937"/>
      <c r="D309" s="937"/>
      <c r="E309" s="937"/>
      <c r="F309" s="937"/>
      <c r="G309" s="937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4.5" x14ac:dyDescent="0.35">
      <c r="A310" s="5"/>
      <c r="B310" s="1"/>
      <c r="C310" s="937"/>
      <c r="D310" s="937"/>
      <c r="E310" s="937"/>
      <c r="F310" s="937"/>
      <c r="G310" s="937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4.5" x14ac:dyDescent="0.35">
      <c r="A311" s="5"/>
      <c r="B311" s="1"/>
      <c r="C311" s="937"/>
      <c r="D311" s="937"/>
      <c r="E311" s="937"/>
      <c r="F311" s="937"/>
      <c r="G311" s="937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4.5" x14ac:dyDescent="0.35">
      <c r="A312" s="5"/>
      <c r="B312" s="1"/>
      <c r="C312" s="937"/>
      <c r="D312" s="937"/>
      <c r="E312" s="937"/>
      <c r="F312" s="937"/>
      <c r="G312" s="937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4.5" x14ac:dyDescent="0.35">
      <c r="A313" s="5"/>
      <c r="B313" s="1"/>
      <c r="C313" s="937"/>
      <c r="D313" s="937"/>
      <c r="E313" s="937"/>
      <c r="F313" s="937"/>
      <c r="G313" s="937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4.5" x14ac:dyDescent="0.35">
      <c r="A314" s="5"/>
      <c r="B314" s="1"/>
      <c r="C314" s="937"/>
      <c r="D314" s="937"/>
      <c r="E314" s="937"/>
      <c r="F314" s="937"/>
      <c r="G314" s="937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4.5" x14ac:dyDescent="0.35">
      <c r="A315" s="5"/>
      <c r="B315" s="1"/>
      <c r="C315" s="937"/>
      <c r="D315" s="937"/>
      <c r="E315" s="937"/>
      <c r="F315" s="937"/>
      <c r="G315" s="937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4.5" x14ac:dyDescent="0.35">
      <c r="A316" s="5"/>
      <c r="B316" s="1"/>
      <c r="C316" s="937"/>
      <c r="D316" s="937"/>
      <c r="E316" s="937"/>
      <c r="F316" s="937"/>
      <c r="G316" s="937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4.5" x14ac:dyDescent="0.35">
      <c r="A317" s="5"/>
      <c r="B317" s="1"/>
      <c r="C317" s="937"/>
      <c r="D317" s="937"/>
      <c r="E317" s="937"/>
      <c r="F317" s="937"/>
      <c r="G317" s="937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4.5" x14ac:dyDescent="0.35">
      <c r="A318" s="5"/>
      <c r="B318" s="1"/>
      <c r="C318" s="937"/>
      <c r="D318" s="937"/>
      <c r="E318" s="937"/>
      <c r="F318" s="937"/>
      <c r="G318" s="937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4.5" x14ac:dyDescent="0.35">
      <c r="A319" s="5"/>
      <c r="B319" s="1"/>
      <c r="C319" s="937"/>
      <c r="D319" s="937"/>
      <c r="E319" s="937"/>
      <c r="F319" s="937"/>
      <c r="G319" s="937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4.5" x14ac:dyDescent="0.35">
      <c r="A320" s="5"/>
      <c r="B320" s="1"/>
      <c r="C320" s="937"/>
      <c r="D320" s="937"/>
      <c r="E320" s="937"/>
      <c r="F320" s="937"/>
      <c r="G320" s="937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4.5" x14ac:dyDescent="0.35">
      <c r="A321" s="5"/>
      <c r="B321" s="1"/>
      <c r="C321" s="937"/>
      <c r="D321" s="937"/>
      <c r="E321" s="937"/>
      <c r="F321" s="937"/>
      <c r="G321" s="937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4.5" x14ac:dyDescent="0.35">
      <c r="A322" s="5"/>
      <c r="B322" s="1"/>
      <c r="C322" s="937"/>
      <c r="D322" s="937"/>
      <c r="E322" s="937"/>
      <c r="F322" s="937"/>
      <c r="G322" s="937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4.5" x14ac:dyDescent="0.35">
      <c r="A323" s="5"/>
      <c r="B323" s="1"/>
      <c r="C323" s="937"/>
      <c r="D323" s="937"/>
      <c r="E323" s="937"/>
      <c r="F323" s="937"/>
      <c r="G323" s="937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4.5" x14ac:dyDescent="0.35">
      <c r="A324" s="5"/>
      <c r="B324" s="1"/>
      <c r="C324" s="937"/>
      <c r="D324" s="937"/>
      <c r="E324" s="937"/>
      <c r="F324" s="937"/>
      <c r="G324" s="937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4.5" x14ac:dyDescent="0.35">
      <c r="A325" s="5"/>
      <c r="B325" s="1"/>
      <c r="C325" s="937"/>
      <c r="D325" s="937"/>
      <c r="E325" s="937"/>
      <c r="F325" s="937"/>
      <c r="G325" s="937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4.5" x14ac:dyDescent="0.35">
      <c r="A326" s="5"/>
      <c r="B326" s="1"/>
      <c r="C326" s="937"/>
      <c r="D326" s="937"/>
      <c r="E326" s="937"/>
      <c r="F326" s="937"/>
      <c r="G326" s="937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4.5" x14ac:dyDescent="0.35">
      <c r="A327" s="5"/>
      <c r="B327" s="1"/>
      <c r="C327" s="937"/>
      <c r="D327" s="937"/>
      <c r="E327" s="937"/>
      <c r="F327" s="937"/>
      <c r="G327" s="937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4.5" x14ac:dyDescent="0.35">
      <c r="A328" s="5"/>
      <c r="B328" s="1"/>
      <c r="C328" s="937"/>
      <c r="D328" s="937"/>
      <c r="E328" s="937"/>
      <c r="F328" s="937"/>
      <c r="G328" s="937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4.5" x14ac:dyDescent="0.35">
      <c r="A329" s="5"/>
      <c r="B329" s="1"/>
      <c r="C329" s="937"/>
      <c r="D329" s="937"/>
      <c r="E329" s="937"/>
      <c r="F329" s="937"/>
      <c r="G329" s="937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4.5" x14ac:dyDescent="0.35">
      <c r="A330" s="5"/>
      <c r="B330" s="1"/>
      <c r="C330" s="937"/>
      <c r="D330" s="937"/>
      <c r="E330" s="937"/>
      <c r="F330" s="937"/>
      <c r="G330" s="937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4.5" x14ac:dyDescent="0.35">
      <c r="A331" s="5"/>
      <c r="B331" s="1"/>
      <c r="C331" s="937"/>
      <c r="D331" s="937"/>
      <c r="E331" s="937"/>
      <c r="F331" s="937"/>
      <c r="G331" s="937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4.5" x14ac:dyDescent="0.35">
      <c r="A332" s="5"/>
      <c r="B332" s="1"/>
      <c r="C332" s="937"/>
      <c r="D332" s="937"/>
      <c r="E332" s="937"/>
      <c r="F332" s="937"/>
      <c r="G332" s="937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4.5" x14ac:dyDescent="0.35">
      <c r="A333" s="5"/>
      <c r="B333" s="1"/>
      <c r="C333" s="937"/>
      <c r="D333" s="937"/>
      <c r="E333" s="937"/>
      <c r="F333" s="937"/>
      <c r="G333" s="937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4.5" x14ac:dyDescent="0.35">
      <c r="A334" s="5"/>
      <c r="B334" s="1"/>
      <c r="C334" s="937"/>
      <c r="D334" s="937"/>
      <c r="E334" s="937"/>
      <c r="F334" s="937"/>
      <c r="G334" s="937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4.5" x14ac:dyDescent="0.35">
      <c r="A335" s="5"/>
      <c r="B335" s="1"/>
      <c r="C335" s="937"/>
      <c r="D335" s="937"/>
      <c r="E335" s="937"/>
      <c r="F335" s="937"/>
      <c r="G335" s="937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4.5" x14ac:dyDescent="0.35">
      <c r="A336" s="5"/>
      <c r="B336" s="1"/>
      <c r="C336" s="937"/>
      <c r="D336" s="937"/>
      <c r="E336" s="937"/>
      <c r="F336" s="937"/>
      <c r="G336" s="937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4.5" x14ac:dyDescent="0.35">
      <c r="A337" s="5"/>
      <c r="B337" s="1"/>
      <c r="C337" s="937"/>
      <c r="D337" s="937"/>
      <c r="E337" s="937"/>
      <c r="F337" s="937"/>
      <c r="G337" s="937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4.5" x14ac:dyDescent="0.35">
      <c r="A338" s="5"/>
      <c r="B338" s="1"/>
      <c r="C338" s="937"/>
      <c r="D338" s="937"/>
      <c r="E338" s="937"/>
      <c r="F338" s="937"/>
      <c r="G338" s="937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4.5" x14ac:dyDescent="0.35">
      <c r="A339" s="5"/>
      <c r="B339" s="1"/>
      <c r="C339" s="937"/>
      <c r="D339" s="937"/>
      <c r="E339" s="937"/>
      <c r="F339" s="937"/>
      <c r="G339" s="937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4.5" x14ac:dyDescent="0.35">
      <c r="A340" s="5"/>
      <c r="B340" s="1"/>
      <c r="C340" s="937"/>
      <c r="D340" s="937"/>
      <c r="E340" s="937"/>
      <c r="F340" s="937"/>
      <c r="G340" s="937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4.5" x14ac:dyDescent="0.35">
      <c r="A341" s="5"/>
      <c r="B341" s="1"/>
      <c r="C341" s="937"/>
      <c r="D341" s="937"/>
      <c r="E341" s="937"/>
      <c r="F341" s="937"/>
      <c r="G341" s="937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4.5" x14ac:dyDescent="0.35">
      <c r="A342" s="5"/>
      <c r="B342" s="1"/>
      <c r="C342" s="937"/>
      <c r="D342" s="937"/>
      <c r="E342" s="937"/>
      <c r="F342" s="937"/>
      <c r="G342" s="937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4.5" x14ac:dyDescent="0.35">
      <c r="A343" s="5"/>
      <c r="B343" s="1"/>
      <c r="C343" s="937"/>
      <c r="D343" s="937"/>
      <c r="E343" s="937"/>
      <c r="F343" s="937"/>
      <c r="G343" s="937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4.5" x14ac:dyDescent="0.35">
      <c r="A344" s="5"/>
      <c r="B344" s="1"/>
      <c r="C344" s="937"/>
      <c r="D344" s="937"/>
      <c r="E344" s="937"/>
      <c r="F344" s="937"/>
      <c r="G344" s="937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4.5" x14ac:dyDescent="0.35">
      <c r="A345" s="5"/>
      <c r="B345" s="1"/>
      <c r="C345" s="937"/>
      <c r="D345" s="937"/>
      <c r="E345" s="937"/>
      <c r="F345" s="937"/>
      <c r="G345" s="937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4.5" x14ac:dyDescent="0.35">
      <c r="A346" s="5"/>
      <c r="B346" s="1"/>
      <c r="C346" s="937"/>
      <c r="D346" s="937"/>
      <c r="E346" s="937"/>
      <c r="F346" s="937"/>
      <c r="G346" s="937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4.5" x14ac:dyDescent="0.35">
      <c r="A347" s="5"/>
      <c r="B347" s="1"/>
      <c r="C347" s="937"/>
      <c r="D347" s="937"/>
      <c r="E347" s="937"/>
      <c r="F347" s="937"/>
      <c r="G347" s="937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4.5" x14ac:dyDescent="0.35">
      <c r="A348" s="5"/>
      <c r="B348" s="1"/>
      <c r="C348" s="937"/>
      <c r="D348" s="937"/>
      <c r="E348" s="937"/>
      <c r="F348" s="937"/>
      <c r="G348" s="937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4.5" x14ac:dyDescent="0.35">
      <c r="A349" s="5"/>
      <c r="B349" s="1"/>
      <c r="C349" s="937"/>
      <c r="D349" s="937"/>
      <c r="E349" s="937"/>
      <c r="F349" s="937"/>
      <c r="G349" s="937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4.5" x14ac:dyDescent="0.35">
      <c r="A350" s="5"/>
      <c r="B350" s="1"/>
      <c r="C350" s="937"/>
      <c r="D350" s="937"/>
      <c r="E350" s="937"/>
      <c r="F350" s="937"/>
      <c r="G350" s="937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4.5" x14ac:dyDescent="0.35">
      <c r="A351" s="5"/>
      <c r="B351" s="1"/>
      <c r="C351" s="937"/>
      <c r="D351" s="937"/>
      <c r="E351" s="937"/>
      <c r="F351" s="937"/>
      <c r="G351" s="937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4.5" x14ac:dyDescent="0.35">
      <c r="A352" s="5"/>
      <c r="B352" s="1"/>
      <c r="C352" s="937"/>
      <c r="D352" s="937"/>
      <c r="E352" s="937"/>
      <c r="F352" s="937"/>
      <c r="G352" s="937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4.5" x14ac:dyDescent="0.35">
      <c r="A353" s="5"/>
      <c r="B353" s="1"/>
      <c r="C353" s="937"/>
      <c r="D353" s="937"/>
      <c r="E353" s="937"/>
      <c r="F353" s="937"/>
      <c r="G353" s="937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4.5" x14ac:dyDescent="0.35">
      <c r="A354" s="5"/>
      <c r="B354" s="1"/>
      <c r="C354" s="937"/>
      <c r="D354" s="937"/>
      <c r="E354" s="937"/>
      <c r="F354" s="937"/>
      <c r="G354" s="937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4.5" x14ac:dyDescent="0.35">
      <c r="A355" s="5"/>
      <c r="B355" s="1"/>
      <c r="C355" s="937"/>
      <c r="D355" s="937"/>
      <c r="E355" s="937"/>
      <c r="F355" s="937"/>
      <c r="G355" s="937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4.5" x14ac:dyDescent="0.35">
      <c r="A356" s="5"/>
      <c r="B356" s="1"/>
      <c r="C356" s="937"/>
      <c r="D356" s="937"/>
      <c r="E356" s="937"/>
      <c r="F356" s="937"/>
      <c r="G356" s="937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4.5" x14ac:dyDescent="0.35">
      <c r="A357" s="5"/>
      <c r="B357" s="1"/>
      <c r="C357" s="937"/>
      <c r="D357" s="937"/>
      <c r="E357" s="937"/>
      <c r="F357" s="937"/>
      <c r="G357" s="937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4.5" x14ac:dyDescent="0.35">
      <c r="A358" s="5"/>
      <c r="B358" s="1"/>
      <c r="C358" s="937"/>
      <c r="D358" s="937"/>
      <c r="E358" s="937"/>
      <c r="F358" s="937"/>
      <c r="G358" s="937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4.5" x14ac:dyDescent="0.35">
      <c r="A359" s="5"/>
      <c r="B359" s="1"/>
      <c r="C359" s="937"/>
      <c r="D359" s="937"/>
      <c r="E359" s="937"/>
      <c r="F359" s="937"/>
      <c r="G359" s="937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4.5" x14ac:dyDescent="0.35">
      <c r="A360" s="5"/>
      <c r="B360" s="1"/>
      <c r="C360" s="937"/>
      <c r="D360" s="937"/>
      <c r="E360" s="937"/>
      <c r="F360" s="937"/>
      <c r="G360" s="937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4.5" x14ac:dyDescent="0.35">
      <c r="A361" s="5"/>
      <c r="B361" s="1"/>
      <c r="C361" s="937"/>
      <c r="D361" s="937"/>
      <c r="E361" s="937"/>
      <c r="F361" s="937"/>
      <c r="G361" s="937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4.5" x14ac:dyDescent="0.35">
      <c r="A362" s="5"/>
      <c r="B362" s="1"/>
      <c r="C362" s="937"/>
      <c r="D362" s="937"/>
      <c r="E362" s="937"/>
      <c r="F362" s="937"/>
      <c r="G362" s="937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4.5" x14ac:dyDescent="0.35">
      <c r="A363" s="5"/>
      <c r="B363" s="1"/>
      <c r="C363" s="937"/>
      <c r="D363" s="937"/>
      <c r="E363" s="937"/>
      <c r="F363" s="937"/>
      <c r="G363" s="937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4.5" x14ac:dyDescent="0.35">
      <c r="A364" s="5"/>
      <c r="B364" s="1"/>
      <c r="C364" s="937"/>
      <c r="D364" s="937"/>
      <c r="E364" s="937"/>
      <c r="F364" s="937"/>
      <c r="G364" s="937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4.5" x14ac:dyDescent="0.35">
      <c r="A365" s="5"/>
      <c r="B365" s="1"/>
      <c r="C365" s="937"/>
      <c r="D365" s="937"/>
      <c r="E365" s="937"/>
      <c r="F365" s="937"/>
      <c r="G365" s="937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4.5" x14ac:dyDescent="0.35">
      <c r="A366" s="5"/>
      <c r="B366" s="1"/>
      <c r="C366" s="937"/>
      <c r="D366" s="937"/>
      <c r="E366" s="937"/>
      <c r="F366" s="937"/>
      <c r="G366" s="937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4.5" x14ac:dyDescent="0.35">
      <c r="A367" s="5"/>
      <c r="B367" s="1"/>
      <c r="C367" s="937"/>
      <c r="D367" s="937"/>
      <c r="E367" s="937"/>
      <c r="F367" s="937"/>
      <c r="G367" s="937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4.5" x14ac:dyDescent="0.35">
      <c r="A368" s="5"/>
      <c r="B368" s="1"/>
      <c r="C368" s="937"/>
      <c r="D368" s="937"/>
      <c r="E368" s="937"/>
      <c r="F368" s="937"/>
      <c r="G368" s="937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4.5" x14ac:dyDescent="0.35">
      <c r="A369" s="5"/>
      <c r="B369" s="1"/>
      <c r="C369" s="937"/>
      <c r="D369" s="937"/>
      <c r="E369" s="937"/>
      <c r="F369" s="937"/>
      <c r="G369" s="937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4.5" x14ac:dyDescent="0.35">
      <c r="A370" s="5"/>
      <c r="B370" s="1"/>
      <c r="C370" s="937"/>
      <c r="D370" s="937"/>
      <c r="E370" s="937"/>
      <c r="F370" s="937"/>
      <c r="G370" s="937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4.5" x14ac:dyDescent="0.35">
      <c r="A371" s="5"/>
      <c r="B371" s="1"/>
      <c r="C371" s="937"/>
      <c r="D371" s="937"/>
      <c r="E371" s="937"/>
      <c r="F371" s="937"/>
      <c r="G371" s="937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4.5" x14ac:dyDescent="0.35">
      <c r="A372" s="5"/>
      <c r="B372" s="1"/>
      <c r="C372" s="937"/>
      <c r="D372" s="937"/>
      <c r="E372" s="937"/>
      <c r="F372" s="937"/>
      <c r="G372" s="937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4.5" x14ac:dyDescent="0.35">
      <c r="A373" s="5"/>
      <c r="B373" s="1"/>
      <c r="C373" s="937"/>
      <c r="D373" s="937"/>
      <c r="E373" s="937"/>
      <c r="F373" s="937"/>
      <c r="G373" s="937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4.5" x14ac:dyDescent="0.35">
      <c r="A374" s="5"/>
      <c r="B374" s="1"/>
      <c r="C374" s="937"/>
      <c r="D374" s="937"/>
      <c r="E374" s="937"/>
      <c r="F374" s="937"/>
      <c r="G374" s="937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4.5" x14ac:dyDescent="0.35">
      <c r="A375" s="5"/>
      <c r="B375" s="1"/>
      <c r="C375" s="937"/>
      <c r="D375" s="937"/>
      <c r="E375" s="937"/>
      <c r="F375" s="937"/>
      <c r="G375" s="937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4.5" x14ac:dyDescent="0.35">
      <c r="A376" s="5"/>
      <c r="B376" s="1"/>
      <c r="C376" s="937"/>
      <c r="D376" s="937"/>
      <c r="E376" s="937"/>
      <c r="F376" s="937"/>
      <c r="G376" s="937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4.5" x14ac:dyDescent="0.35">
      <c r="A377" s="5"/>
      <c r="B377" s="1"/>
      <c r="C377" s="937"/>
      <c r="D377" s="937"/>
      <c r="E377" s="937"/>
      <c r="F377" s="937"/>
      <c r="G377" s="937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4.5" x14ac:dyDescent="0.35">
      <c r="A378" s="5"/>
      <c r="B378" s="1"/>
      <c r="C378" s="937"/>
      <c r="D378" s="937"/>
      <c r="E378" s="937"/>
      <c r="F378" s="937"/>
      <c r="G378" s="937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4.5" x14ac:dyDescent="0.35">
      <c r="A379" s="5"/>
      <c r="B379" s="1"/>
      <c r="C379" s="937"/>
      <c r="D379" s="937"/>
      <c r="E379" s="937"/>
      <c r="F379" s="937"/>
      <c r="G379" s="937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4.5" x14ac:dyDescent="0.35">
      <c r="A380" s="5"/>
      <c r="B380" s="1"/>
      <c r="C380" s="937"/>
      <c r="D380" s="937"/>
      <c r="E380" s="937"/>
      <c r="F380" s="937"/>
      <c r="G380" s="937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4.5" x14ac:dyDescent="0.35">
      <c r="A381" s="5"/>
      <c r="B381" s="1"/>
      <c r="C381" s="937"/>
      <c r="D381" s="937"/>
      <c r="E381" s="937"/>
      <c r="F381" s="937"/>
      <c r="G381" s="937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4.5" x14ac:dyDescent="0.35">
      <c r="A382" s="5"/>
      <c r="B382" s="1"/>
      <c r="C382" s="937"/>
      <c r="D382" s="937"/>
      <c r="E382" s="937"/>
      <c r="F382" s="937"/>
      <c r="G382" s="937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4.5" x14ac:dyDescent="0.35">
      <c r="A383" s="5"/>
      <c r="B383" s="1"/>
      <c r="C383" s="937"/>
      <c r="D383" s="937"/>
      <c r="E383" s="937"/>
      <c r="F383" s="937"/>
      <c r="G383" s="937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4.5" x14ac:dyDescent="0.35">
      <c r="A384" s="5"/>
      <c r="B384" s="1"/>
      <c r="C384" s="937"/>
      <c r="D384" s="937"/>
      <c r="E384" s="937"/>
      <c r="F384" s="937"/>
      <c r="G384" s="937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4.5" x14ac:dyDescent="0.35">
      <c r="A385" s="5"/>
      <c r="B385" s="1"/>
      <c r="C385" s="937"/>
      <c r="D385" s="937"/>
      <c r="E385" s="937"/>
      <c r="F385" s="937"/>
      <c r="G385" s="937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4.5" x14ac:dyDescent="0.35">
      <c r="A386" s="5"/>
      <c r="B386" s="1"/>
      <c r="C386" s="937"/>
      <c r="D386" s="937"/>
      <c r="E386" s="937"/>
      <c r="F386" s="937"/>
      <c r="G386" s="937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4.5" x14ac:dyDescent="0.35">
      <c r="A387" s="5"/>
      <c r="B387" s="1"/>
      <c r="C387" s="937"/>
      <c r="D387" s="937"/>
      <c r="E387" s="937"/>
      <c r="F387" s="937"/>
      <c r="G387" s="937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4.5" x14ac:dyDescent="0.35">
      <c r="A388" s="5"/>
      <c r="B388" s="1"/>
      <c r="C388" s="937"/>
      <c r="D388" s="937"/>
      <c r="E388" s="937"/>
      <c r="F388" s="937"/>
      <c r="G388" s="937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4.5" x14ac:dyDescent="0.35">
      <c r="A389" s="5"/>
      <c r="B389" s="1"/>
      <c r="C389" s="937"/>
      <c r="D389" s="937"/>
      <c r="E389" s="937"/>
      <c r="F389" s="937"/>
      <c r="G389" s="937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4.5" x14ac:dyDescent="0.35">
      <c r="A390" s="5"/>
      <c r="B390" s="1"/>
      <c r="C390" s="937"/>
      <c r="D390" s="937"/>
      <c r="E390" s="937"/>
      <c r="F390" s="937"/>
      <c r="G390" s="937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4.5" x14ac:dyDescent="0.35">
      <c r="A391" s="5"/>
      <c r="B391" s="1"/>
      <c r="C391" s="937"/>
      <c r="D391" s="937"/>
      <c r="E391" s="937"/>
      <c r="F391" s="937"/>
      <c r="G391" s="937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4.5" x14ac:dyDescent="0.35">
      <c r="A392" s="5"/>
      <c r="B392" s="1"/>
      <c r="C392" s="937"/>
      <c r="D392" s="937"/>
      <c r="E392" s="937"/>
      <c r="F392" s="937"/>
      <c r="G392" s="937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4.5" x14ac:dyDescent="0.35">
      <c r="A393" s="5"/>
      <c r="B393" s="1"/>
      <c r="C393" s="937"/>
      <c r="D393" s="937"/>
      <c r="E393" s="937"/>
      <c r="F393" s="937"/>
      <c r="G393" s="937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4.5" x14ac:dyDescent="0.35">
      <c r="A394" s="5"/>
      <c r="B394" s="1"/>
      <c r="C394" s="937"/>
      <c r="D394" s="937"/>
      <c r="E394" s="937"/>
      <c r="F394" s="937"/>
      <c r="G394" s="937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4.5" x14ac:dyDescent="0.35">
      <c r="A395" s="5"/>
      <c r="B395" s="1"/>
      <c r="C395" s="937"/>
      <c r="D395" s="937"/>
      <c r="E395" s="937"/>
      <c r="F395" s="937"/>
      <c r="G395" s="937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4.5" x14ac:dyDescent="0.35">
      <c r="A396" s="5"/>
      <c r="B396" s="1"/>
      <c r="C396" s="937"/>
      <c r="D396" s="937"/>
      <c r="E396" s="937"/>
      <c r="F396" s="937"/>
      <c r="G396" s="937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4.5" x14ac:dyDescent="0.35">
      <c r="A397" s="5"/>
      <c r="B397" s="1"/>
      <c r="C397" s="937"/>
      <c r="D397" s="937"/>
      <c r="E397" s="937"/>
      <c r="F397" s="937"/>
      <c r="G397" s="937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4.5" x14ac:dyDescent="0.35">
      <c r="A398" s="5"/>
      <c r="B398" s="1"/>
      <c r="C398" s="937"/>
      <c r="D398" s="937"/>
      <c r="E398" s="937"/>
      <c r="F398" s="937"/>
      <c r="G398" s="937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4.5" x14ac:dyDescent="0.35">
      <c r="A399" s="5"/>
      <c r="B399" s="1"/>
      <c r="C399" s="937"/>
      <c r="D399" s="937"/>
      <c r="E399" s="937"/>
      <c r="F399" s="937"/>
      <c r="G399" s="937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4.5" x14ac:dyDescent="0.35">
      <c r="A400" s="5"/>
      <c r="B400" s="1"/>
      <c r="C400" s="937"/>
      <c r="D400" s="937"/>
      <c r="E400" s="937"/>
      <c r="F400" s="937"/>
      <c r="G400" s="937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4.5" x14ac:dyDescent="0.35">
      <c r="A401" s="5"/>
      <c r="B401" s="1"/>
      <c r="C401" s="937"/>
      <c r="D401" s="937"/>
      <c r="E401" s="937"/>
      <c r="F401" s="937"/>
      <c r="G401" s="937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4.5" x14ac:dyDescent="0.35">
      <c r="A402" s="5"/>
      <c r="B402" s="1"/>
      <c r="C402" s="937"/>
      <c r="D402" s="937"/>
      <c r="E402" s="937"/>
      <c r="F402" s="937"/>
      <c r="G402" s="937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4.5" x14ac:dyDescent="0.35">
      <c r="A403" s="5"/>
      <c r="B403" s="1"/>
      <c r="C403" s="937"/>
      <c r="D403" s="937"/>
      <c r="E403" s="937"/>
      <c r="F403" s="937"/>
      <c r="G403" s="937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4.5" x14ac:dyDescent="0.35">
      <c r="A404" s="5"/>
      <c r="B404" s="1"/>
      <c r="C404" s="937"/>
      <c r="D404" s="937"/>
      <c r="E404" s="937"/>
      <c r="F404" s="937"/>
      <c r="G404" s="937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4.5" x14ac:dyDescent="0.35">
      <c r="A405" s="5"/>
      <c r="B405" s="1"/>
      <c r="C405" s="937"/>
      <c r="D405" s="937"/>
      <c r="E405" s="937"/>
      <c r="F405" s="937"/>
      <c r="G405" s="937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4.5" x14ac:dyDescent="0.35">
      <c r="A406" s="5"/>
      <c r="B406" s="1"/>
      <c r="C406" s="937"/>
      <c r="D406" s="937"/>
      <c r="E406" s="937"/>
      <c r="F406" s="937"/>
      <c r="G406" s="937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4.5" x14ac:dyDescent="0.35">
      <c r="A407" s="5"/>
      <c r="B407" s="1"/>
      <c r="C407" s="937"/>
      <c r="D407" s="937"/>
      <c r="E407" s="937"/>
      <c r="F407" s="937"/>
      <c r="G407" s="937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4.5" x14ac:dyDescent="0.35">
      <c r="A408" s="5"/>
      <c r="B408" s="1"/>
      <c r="C408" s="937"/>
      <c r="D408" s="937"/>
      <c r="E408" s="937"/>
      <c r="F408" s="937"/>
      <c r="G408" s="937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4.5" x14ac:dyDescent="0.35">
      <c r="A409" s="5"/>
      <c r="B409" s="1"/>
      <c r="C409" s="937"/>
      <c r="D409" s="937"/>
      <c r="E409" s="937"/>
      <c r="F409" s="937"/>
      <c r="G409" s="937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4.5" x14ac:dyDescent="0.35">
      <c r="A410" s="5"/>
      <c r="B410" s="1"/>
      <c r="C410" s="937"/>
      <c r="D410" s="937"/>
      <c r="E410" s="937"/>
      <c r="F410" s="937"/>
      <c r="G410" s="937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4.5" x14ac:dyDescent="0.35">
      <c r="A411" s="5"/>
      <c r="B411" s="1"/>
      <c r="C411" s="937"/>
      <c r="D411" s="937"/>
      <c r="E411" s="937"/>
      <c r="F411" s="937"/>
      <c r="G411" s="937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4.5" x14ac:dyDescent="0.35">
      <c r="A412" s="5"/>
      <c r="B412" s="1"/>
      <c r="C412" s="937"/>
      <c r="D412" s="937"/>
      <c r="E412" s="937"/>
      <c r="F412" s="937"/>
      <c r="G412" s="937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4.5" x14ac:dyDescent="0.35">
      <c r="A413" s="5"/>
      <c r="B413" s="1"/>
      <c r="C413" s="937"/>
      <c r="D413" s="937"/>
      <c r="E413" s="937"/>
      <c r="F413" s="937"/>
      <c r="G413" s="937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4.5" x14ac:dyDescent="0.35">
      <c r="A414" s="5"/>
      <c r="B414" s="1"/>
      <c r="C414" s="937"/>
      <c r="D414" s="937"/>
      <c r="E414" s="937"/>
      <c r="F414" s="937"/>
      <c r="G414" s="937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4.5" x14ac:dyDescent="0.35">
      <c r="A415" s="5"/>
      <c r="B415" s="1"/>
      <c r="C415" s="937"/>
      <c r="D415" s="937"/>
      <c r="E415" s="937"/>
      <c r="F415" s="937"/>
      <c r="G415" s="937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4.5" x14ac:dyDescent="0.35">
      <c r="A416" s="5"/>
      <c r="B416" s="1"/>
      <c r="C416" s="937"/>
      <c r="D416" s="937"/>
      <c r="E416" s="937"/>
      <c r="F416" s="937"/>
      <c r="G416" s="937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4.5" x14ac:dyDescent="0.35">
      <c r="A417" s="5"/>
      <c r="B417" s="1"/>
      <c r="C417" s="937"/>
      <c r="D417" s="937"/>
      <c r="E417" s="937"/>
      <c r="F417" s="937"/>
      <c r="G417" s="937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4.5" x14ac:dyDescent="0.35">
      <c r="A418" s="5"/>
      <c r="B418" s="1"/>
      <c r="C418" s="937"/>
      <c r="D418" s="937"/>
      <c r="E418" s="937"/>
      <c r="F418" s="937"/>
      <c r="G418" s="937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4.5" x14ac:dyDescent="0.35">
      <c r="A419" s="5"/>
      <c r="B419" s="1"/>
      <c r="C419" s="937"/>
      <c r="D419" s="937"/>
      <c r="E419" s="937"/>
      <c r="F419" s="937"/>
      <c r="G419" s="937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4.5" x14ac:dyDescent="0.35">
      <c r="A420" s="5"/>
      <c r="B420" s="1"/>
      <c r="C420" s="937"/>
      <c r="D420" s="937"/>
      <c r="E420" s="937"/>
      <c r="F420" s="937"/>
      <c r="G420" s="937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4.5" x14ac:dyDescent="0.35">
      <c r="A421" s="5"/>
      <c r="B421" s="1"/>
      <c r="C421" s="937"/>
      <c r="D421" s="937"/>
      <c r="E421" s="937"/>
      <c r="F421" s="937"/>
      <c r="G421" s="937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4.5" x14ac:dyDescent="0.35">
      <c r="A422" s="5"/>
      <c r="B422" s="1"/>
      <c r="C422" s="937"/>
      <c r="D422" s="937"/>
      <c r="E422" s="937"/>
      <c r="F422" s="937"/>
      <c r="G422" s="937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4.5" x14ac:dyDescent="0.35">
      <c r="A423" s="5"/>
      <c r="B423" s="1"/>
      <c r="C423" s="937"/>
      <c r="D423" s="937"/>
      <c r="E423" s="937"/>
      <c r="F423" s="937"/>
      <c r="G423" s="937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4.5" x14ac:dyDescent="0.35">
      <c r="A424" s="5"/>
      <c r="B424" s="1"/>
      <c r="C424" s="937"/>
      <c r="D424" s="937"/>
      <c r="E424" s="937"/>
      <c r="F424" s="937"/>
      <c r="G424" s="937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4.5" x14ac:dyDescent="0.35">
      <c r="A425" s="5"/>
      <c r="B425" s="1"/>
      <c r="C425" s="937"/>
      <c r="D425" s="937"/>
      <c r="E425" s="937"/>
      <c r="F425" s="937"/>
      <c r="G425" s="937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4.5" x14ac:dyDescent="0.35">
      <c r="A426" s="5"/>
      <c r="B426" s="1"/>
      <c r="C426" s="937"/>
      <c r="D426" s="937"/>
      <c r="E426" s="937"/>
      <c r="F426" s="937"/>
      <c r="G426" s="937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4.5" x14ac:dyDescent="0.35">
      <c r="A427" s="5"/>
      <c r="B427" s="1"/>
      <c r="C427" s="937"/>
      <c r="D427" s="937"/>
      <c r="E427" s="937"/>
      <c r="F427" s="937"/>
      <c r="G427" s="937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4.5" x14ac:dyDescent="0.35">
      <c r="A428" s="5"/>
      <c r="B428" s="1"/>
      <c r="C428" s="937"/>
      <c r="D428" s="937"/>
      <c r="E428" s="937"/>
      <c r="F428" s="937"/>
      <c r="G428" s="937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4.5" x14ac:dyDescent="0.35">
      <c r="A429" s="5"/>
      <c r="B429" s="1"/>
      <c r="C429" s="937"/>
      <c r="D429" s="937"/>
      <c r="E429" s="937"/>
      <c r="F429" s="937"/>
      <c r="G429" s="937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4.5" x14ac:dyDescent="0.35">
      <c r="A430" s="5"/>
      <c r="B430" s="1"/>
      <c r="C430" s="937"/>
      <c r="D430" s="937"/>
      <c r="E430" s="937"/>
      <c r="F430" s="937"/>
      <c r="G430" s="937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4.5" x14ac:dyDescent="0.35">
      <c r="A431" s="5"/>
      <c r="B431" s="1"/>
      <c r="C431" s="937"/>
      <c r="D431" s="937"/>
      <c r="E431" s="937"/>
      <c r="F431" s="937"/>
      <c r="G431" s="937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4.5" x14ac:dyDescent="0.35">
      <c r="A432" s="5"/>
      <c r="B432" s="1"/>
      <c r="C432" s="937"/>
      <c r="D432" s="937"/>
      <c r="E432" s="937"/>
      <c r="F432" s="937"/>
      <c r="G432" s="937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4.5" x14ac:dyDescent="0.35">
      <c r="A433" s="5"/>
      <c r="B433" s="1"/>
      <c r="C433" s="937"/>
      <c r="D433" s="937"/>
      <c r="E433" s="937"/>
      <c r="F433" s="937"/>
      <c r="G433" s="937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4.5" x14ac:dyDescent="0.35">
      <c r="A434" s="5"/>
      <c r="B434" s="1"/>
      <c r="C434" s="937"/>
      <c r="D434" s="937"/>
      <c r="E434" s="937"/>
      <c r="F434" s="937"/>
      <c r="G434" s="937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4.5" x14ac:dyDescent="0.35">
      <c r="A435" s="5"/>
      <c r="B435" s="1"/>
      <c r="C435" s="937"/>
      <c r="D435" s="937"/>
      <c r="E435" s="937"/>
      <c r="F435" s="937"/>
      <c r="G435" s="937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4.5" x14ac:dyDescent="0.35">
      <c r="A436" s="5"/>
      <c r="B436" s="1"/>
      <c r="C436" s="937"/>
      <c r="D436" s="937"/>
      <c r="E436" s="937"/>
      <c r="F436" s="937"/>
      <c r="G436" s="937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4.5" x14ac:dyDescent="0.35">
      <c r="A437" s="5"/>
      <c r="B437" s="1"/>
      <c r="C437" s="937"/>
      <c r="D437" s="937"/>
      <c r="E437" s="937"/>
      <c r="F437" s="937"/>
      <c r="G437" s="937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4.5" x14ac:dyDescent="0.35">
      <c r="A438" s="5"/>
      <c r="B438" s="1"/>
      <c r="C438" s="937"/>
      <c r="D438" s="937"/>
      <c r="E438" s="937"/>
      <c r="F438" s="937"/>
      <c r="G438" s="937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4.5" x14ac:dyDescent="0.35">
      <c r="A439" s="5"/>
      <c r="B439" s="1"/>
      <c r="C439" s="937"/>
      <c r="D439" s="937"/>
      <c r="E439" s="937"/>
      <c r="F439" s="937"/>
      <c r="G439" s="937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4.5" x14ac:dyDescent="0.35">
      <c r="A440" s="5"/>
      <c r="B440" s="1"/>
      <c r="C440" s="937"/>
      <c r="D440" s="937"/>
      <c r="E440" s="937"/>
      <c r="F440" s="937"/>
      <c r="G440" s="937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4.5" x14ac:dyDescent="0.35">
      <c r="A441" s="5"/>
      <c r="B441" s="1"/>
      <c r="C441" s="937"/>
      <c r="D441" s="937"/>
      <c r="E441" s="937"/>
      <c r="F441" s="937"/>
      <c r="G441" s="937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4.5" x14ac:dyDescent="0.35">
      <c r="A442" s="5"/>
      <c r="B442" s="1"/>
      <c r="C442" s="937"/>
      <c r="D442" s="937"/>
      <c r="E442" s="937"/>
      <c r="F442" s="937"/>
      <c r="G442" s="937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4.5" x14ac:dyDescent="0.35">
      <c r="A443" s="5"/>
      <c r="B443" s="1"/>
      <c r="C443" s="937"/>
      <c r="D443" s="937"/>
      <c r="E443" s="937"/>
      <c r="F443" s="937"/>
      <c r="G443" s="937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4.5" x14ac:dyDescent="0.35">
      <c r="A444" s="5"/>
      <c r="B444" s="1"/>
      <c r="C444" s="937"/>
      <c r="D444" s="937"/>
      <c r="E444" s="937"/>
      <c r="F444" s="937"/>
      <c r="G444" s="937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4.5" x14ac:dyDescent="0.35">
      <c r="A445" s="5"/>
      <c r="B445" s="1"/>
      <c r="C445" s="937"/>
      <c r="D445" s="937"/>
      <c r="E445" s="937"/>
      <c r="F445" s="937"/>
      <c r="G445" s="937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4.5" x14ac:dyDescent="0.35">
      <c r="A446" s="5"/>
      <c r="B446" s="1"/>
      <c r="C446" s="937"/>
      <c r="D446" s="937"/>
      <c r="E446" s="937"/>
      <c r="F446" s="937"/>
      <c r="G446" s="937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4.5" x14ac:dyDescent="0.35">
      <c r="A447" s="5"/>
      <c r="B447" s="1"/>
      <c r="C447" s="937"/>
      <c r="D447" s="937"/>
      <c r="E447" s="937"/>
      <c r="F447" s="937"/>
      <c r="G447" s="937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4.5" x14ac:dyDescent="0.35">
      <c r="A448" s="5"/>
      <c r="B448" s="1"/>
      <c r="C448" s="937"/>
      <c r="D448" s="937"/>
      <c r="E448" s="937"/>
      <c r="F448" s="937"/>
      <c r="G448" s="937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4.5" x14ac:dyDescent="0.35">
      <c r="A449" s="5"/>
      <c r="B449" s="1"/>
      <c r="C449" s="937"/>
      <c r="D449" s="937"/>
      <c r="E449" s="937"/>
      <c r="F449" s="937"/>
      <c r="G449" s="937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4.5" x14ac:dyDescent="0.35">
      <c r="A450" s="5"/>
      <c r="B450" s="1"/>
      <c r="C450" s="937"/>
      <c r="D450" s="937"/>
      <c r="E450" s="937"/>
      <c r="F450" s="937"/>
      <c r="G450" s="937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4.5" x14ac:dyDescent="0.35">
      <c r="A451" s="5"/>
      <c r="B451" s="1"/>
      <c r="C451" s="937"/>
      <c r="D451" s="937"/>
      <c r="E451" s="937"/>
      <c r="F451" s="937"/>
      <c r="G451" s="937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4.5" x14ac:dyDescent="0.35">
      <c r="A452" s="5"/>
      <c r="B452" s="1"/>
      <c r="C452" s="937"/>
      <c r="D452" s="937"/>
      <c r="E452" s="937"/>
      <c r="F452" s="937"/>
      <c r="G452" s="937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4.5" x14ac:dyDescent="0.35">
      <c r="A453" s="5"/>
      <c r="B453" s="1"/>
      <c r="C453" s="937"/>
      <c r="D453" s="937"/>
      <c r="E453" s="937"/>
      <c r="F453" s="937"/>
      <c r="G453" s="937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4.5" x14ac:dyDescent="0.35">
      <c r="A454" s="5"/>
      <c r="B454" s="1"/>
      <c r="C454" s="937"/>
      <c r="D454" s="937"/>
      <c r="E454" s="937"/>
      <c r="F454" s="937"/>
      <c r="G454" s="937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4.5" x14ac:dyDescent="0.35">
      <c r="A455" s="5"/>
      <c r="B455" s="1"/>
      <c r="C455" s="937"/>
      <c r="D455" s="937"/>
      <c r="E455" s="937"/>
      <c r="F455" s="937"/>
      <c r="G455" s="937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4.5" x14ac:dyDescent="0.35">
      <c r="A456" s="5"/>
      <c r="B456" s="1"/>
      <c r="C456" s="937"/>
      <c r="D456" s="937"/>
      <c r="E456" s="937"/>
      <c r="F456" s="937"/>
      <c r="G456" s="937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4.5" x14ac:dyDescent="0.35">
      <c r="A457" s="5"/>
      <c r="B457" s="1"/>
      <c r="C457" s="937"/>
      <c r="D457" s="937"/>
      <c r="E457" s="937"/>
      <c r="F457" s="937"/>
      <c r="G457" s="937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4.5" x14ac:dyDescent="0.35">
      <c r="A458" s="5"/>
      <c r="B458" s="1"/>
      <c r="C458" s="937"/>
      <c r="D458" s="937"/>
      <c r="E458" s="937"/>
      <c r="F458" s="937"/>
      <c r="G458" s="937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4.5" x14ac:dyDescent="0.35">
      <c r="A459" s="5"/>
      <c r="B459" s="1"/>
      <c r="C459" s="937"/>
      <c r="D459" s="937"/>
      <c r="E459" s="937"/>
      <c r="F459" s="937"/>
      <c r="G459" s="937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4.5" x14ac:dyDescent="0.35">
      <c r="A460" s="5"/>
      <c r="B460" s="1"/>
      <c r="C460" s="937"/>
      <c r="D460" s="937"/>
      <c r="E460" s="937"/>
      <c r="F460" s="937"/>
      <c r="G460" s="937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4.5" x14ac:dyDescent="0.35">
      <c r="A461" s="5"/>
      <c r="B461" s="1"/>
      <c r="C461" s="937"/>
      <c r="D461" s="937"/>
      <c r="E461" s="937"/>
      <c r="F461" s="937"/>
      <c r="G461" s="937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4.5" x14ac:dyDescent="0.35">
      <c r="A462" s="5"/>
      <c r="B462" s="1"/>
      <c r="C462" s="937"/>
      <c r="D462" s="937"/>
      <c r="E462" s="937"/>
      <c r="F462" s="937"/>
      <c r="G462" s="937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4.5" x14ac:dyDescent="0.35">
      <c r="A463" s="5"/>
      <c r="B463" s="1"/>
      <c r="C463" s="937"/>
      <c r="D463" s="937"/>
      <c r="E463" s="937"/>
      <c r="F463" s="937"/>
      <c r="G463" s="937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4.5" x14ac:dyDescent="0.35">
      <c r="A464" s="5"/>
      <c r="B464" s="1"/>
      <c r="C464" s="937"/>
      <c r="D464" s="937"/>
      <c r="E464" s="937"/>
      <c r="F464" s="937"/>
      <c r="G464" s="937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4.5" x14ac:dyDescent="0.35">
      <c r="A465" s="5"/>
      <c r="B465" s="1"/>
      <c r="C465" s="937"/>
      <c r="D465" s="937"/>
      <c r="E465" s="937"/>
      <c r="F465" s="937"/>
      <c r="G465" s="937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4.5" x14ac:dyDescent="0.35">
      <c r="A466" s="5"/>
      <c r="B466" s="1"/>
      <c r="C466" s="937"/>
      <c r="D466" s="937"/>
      <c r="E466" s="937"/>
      <c r="F466" s="937"/>
      <c r="G466" s="937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4.5" x14ac:dyDescent="0.35">
      <c r="A467" s="5"/>
      <c r="B467" s="1"/>
      <c r="C467" s="937"/>
      <c r="D467" s="937"/>
      <c r="E467" s="937"/>
      <c r="F467" s="937"/>
      <c r="G467" s="937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4.5" x14ac:dyDescent="0.35">
      <c r="A468" s="5"/>
      <c r="B468" s="1"/>
      <c r="C468" s="937"/>
      <c r="D468" s="937"/>
      <c r="E468" s="937"/>
      <c r="F468" s="937"/>
      <c r="G468" s="937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4.5" x14ac:dyDescent="0.35">
      <c r="A469" s="5"/>
      <c r="B469" s="1"/>
      <c r="C469" s="937"/>
      <c r="D469" s="937"/>
      <c r="E469" s="937"/>
      <c r="F469" s="937"/>
      <c r="G469" s="937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4.5" x14ac:dyDescent="0.35">
      <c r="A470" s="5"/>
      <c r="B470" s="1"/>
      <c r="C470" s="937"/>
      <c r="D470" s="937"/>
      <c r="E470" s="937"/>
      <c r="F470" s="937"/>
      <c r="G470" s="937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4.5" x14ac:dyDescent="0.35">
      <c r="A471" s="5"/>
      <c r="B471" s="1"/>
      <c r="C471" s="937"/>
      <c r="D471" s="937"/>
      <c r="E471" s="937"/>
      <c r="F471" s="937"/>
      <c r="G471" s="937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4.5" x14ac:dyDescent="0.35">
      <c r="A472" s="5"/>
      <c r="B472" s="1"/>
      <c r="C472" s="937"/>
      <c r="D472" s="937"/>
      <c r="E472" s="937"/>
      <c r="F472" s="937"/>
      <c r="G472" s="937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4.5" x14ac:dyDescent="0.35">
      <c r="A473" s="5"/>
      <c r="B473" s="1"/>
      <c r="C473" s="937"/>
      <c r="D473" s="937"/>
      <c r="E473" s="937"/>
      <c r="F473" s="937"/>
      <c r="G473" s="937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4.5" x14ac:dyDescent="0.35">
      <c r="A474" s="5"/>
      <c r="B474" s="1"/>
      <c r="C474" s="937"/>
      <c r="D474" s="937"/>
      <c r="E474" s="937"/>
      <c r="F474" s="937"/>
      <c r="G474" s="937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4.5" x14ac:dyDescent="0.35">
      <c r="A475" s="5"/>
      <c r="B475" s="1"/>
      <c r="C475" s="937"/>
      <c r="D475" s="937"/>
      <c r="E475" s="937"/>
      <c r="F475" s="937"/>
      <c r="G475" s="937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4.5" x14ac:dyDescent="0.35">
      <c r="A476" s="5"/>
      <c r="B476" s="1"/>
      <c r="C476" s="937"/>
      <c r="D476" s="937"/>
      <c r="E476" s="937"/>
      <c r="F476" s="937"/>
      <c r="G476" s="937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4.5" x14ac:dyDescent="0.35">
      <c r="A477" s="5"/>
      <c r="B477" s="1"/>
      <c r="C477" s="937"/>
      <c r="D477" s="937"/>
      <c r="E477" s="937"/>
      <c r="F477" s="937"/>
      <c r="G477" s="937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4.5" x14ac:dyDescent="0.35">
      <c r="A478" s="5"/>
      <c r="B478" s="1"/>
      <c r="C478" s="937"/>
      <c r="D478" s="937"/>
      <c r="E478" s="937"/>
      <c r="F478" s="937"/>
      <c r="G478" s="937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4.5" x14ac:dyDescent="0.35">
      <c r="A479" s="5"/>
      <c r="B479" s="1"/>
      <c r="C479" s="937"/>
      <c r="D479" s="937"/>
      <c r="E479" s="937"/>
      <c r="F479" s="937"/>
      <c r="G479" s="937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4.5" x14ac:dyDescent="0.35">
      <c r="A480" s="5"/>
      <c r="B480" s="1"/>
      <c r="C480" s="937"/>
      <c r="D480" s="937"/>
      <c r="E480" s="937"/>
      <c r="F480" s="937"/>
      <c r="G480" s="937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4.5" x14ac:dyDescent="0.35">
      <c r="A481" s="5"/>
      <c r="B481" s="1"/>
      <c r="C481" s="937"/>
      <c r="D481" s="937"/>
      <c r="E481" s="937"/>
      <c r="F481" s="937"/>
      <c r="G481" s="937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4.5" x14ac:dyDescent="0.35">
      <c r="A482" s="5"/>
      <c r="B482" s="1"/>
      <c r="C482" s="937"/>
      <c r="D482" s="937"/>
      <c r="E482" s="937"/>
      <c r="F482" s="937"/>
      <c r="G482" s="937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4.5" x14ac:dyDescent="0.35">
      <c r="A483" s="5"/>
      <c r="B483" s="1"/>
      <c r="C483" s="937"/>
      <c r="D483" s="937"/>
      <c r="E483" s="937"/>
      <c r="F483" s="937"/>
      <c r="G483" s="937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4.5" x14ac:dyDescent="0.35">
      <c r="A484" s="5"/>
      <c r="B484" s="1"/>
      <c r="C484" s="937"/>
      <c r="D484" s="937"/>
      <c r="E484" s="937"/>
      <c r="F484" s="937"/>
      <c r="G484" s="937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4.5" x14ac:dyDescent="0.35">
      <c r="A485" s="5"/>
      <c r="B485" s="1"/>
      <c r="C485" s="937"/>
      <c r="D485" s="937"/>
      <c r="E485" s="937"/>
      <c r="F485" s="937"/>
      <c r="G485" s="937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4.5" x14ac:dyDescent="0.35">
      <c r="A486" s="5"/>
      <c r="B486" s="1"/>
      <c r="C486" s="937"/>
      <c r="D486" s="937"/>
      <c r="E486" s="937"/>
      <c r="F486" s="937"/>
      <c r="G486" s="937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4.5" x14ac:dyDescent="0.35">
      <c r="A487" s="5"/>
      <c r="B487" s="1"/>
      <c r="C487" s="937"/>
      <c r="D487" s="937"/>
      <c r="E487" s="937"/>
      <c r="F487" s="937"/>
      <c r="G487" s="937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4.5" x14ac:dyDescent="0.35">
      <c r="A488" s="5"/>
      <c r="B488" s="1"/>
      <c r="C488" s="937"/>
      <c r="D488" s="937"/>
      <c r="E488" s="937"/>
      <c r="F488" s="937"/>
      <c r="G488" s="937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4.5" x14ac:dyDescent="0.35">
      <c r="A489" s="5"/>
      <c r="B489" s="1"/>
      <c r="C489" s="937"/>
      <c r="D489" s="937"/>
      <c r="E489" s="937"/>
      <c r="F489" s="937"/>
      <c r="G489" s="937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4.5" x14ac:dyDescent="0.35">
      <c r="A490" s="5"/>
      <c r="B490" s="1"/>
      <c r="C490" s="937"/>
      <c r="D490" s="937"/>
      <c r="E490" s="937"/>
      <c r="F490" s="937"/>
      <c r="G490" s="937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4.5" x14ac:dyDescent="0.35">
      <c r="A491" s="5"/>
      <c r="B491" s="1"/>
      <c r="C491" s="937"/>
      <c r="D491" s="937"/>
      <c r="E491" s="937"/>
      <c r="F491" s="937"/>
      <c r="G491" s="937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4.5" x14ac:dyDescent="0.35">
      <c r="A492" s="5"/>
      <c r="B492" s="1"/>
      <c r="C492" s="937"/>
      <c r="D492" s="937"/>
      <c r="E492" s="937"/>
      <c r="F492" s="937"/>
      <c r="G492" s="937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4.5" x14ac:dyDescent="0.35">
      <c r="A493" s="5"/>
      <c r="B493" s="1"/>
      <c r="C493" s="937"/>
      <c r="D493" s="937"/>
      <c r="E493" s="937"/>
      <c r="F493" s="937"/>
      <c r="G493" s="937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4.5" x14ac:dyDescent="0.35">
      <c r="A494" s="5"/>
      <c r="B494" s="1"/>
      <c r="C494" s="937"/>
      <c r="D494" s="937"/>
      <c r="E494" s="937"/>
      <c r="F494" s="937"/>
      <c r="G494" s="937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4.5" x14ac:dyDescent="0.35">
      <c r="A495" s="5"/>
      <c r="B495" s="1"/>
      <c r="C495" s="937"/>
      <c r="D495" s="937"/>
      <c r="E495" s="937"/>
      <c r="F495" s="937"/>
      <c r="G495" s="937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4.5" x14ac:dyDescent="0.35">
      <c r="A496" s="5"/>
      <c r="B496" s="1"/>
      <c r="C496" s="937"/>
      <c r="D496" s="937"/>
      <c r="E496" s="937"/>
      <c r="F496" s="937"/>
      <c r="G496" s="937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4.5" x14ac:dyDescent="0.35">
      <c r="A497" s="5"/>
      <c r="B497" s="1"/>
      <c r="C497" s="937"/>
      <c r="D497" s="937"/>
      <c r="E497" s="937"/>
      <c r="F497" s="937"/>
      <c r="G497" s="937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4.5" x14ac:dyDescent="0.35">
      <c r="A498" s="5"/>
      <c r="B498" s="1"/>
      <c r="C498" s="937"/>
      <c r="D498" s="937"/>
      <c r="E498" s="937"/>
      <c r="F498" s="937"/>
      <c r="G498" s="937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4.5" x14ac:dyDescent="0.35">
      <c r="A499" s="5"/>
      <c r="B499" s="1"/>
      <c r="C499" s="937"/>
      <c r="D499" s="937"/>
      <c r="E499" s="937"/>
      <c r="F499" s="937"/>
      <c r="G499" s="937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4.5" x14ac:dyDescent="0.35">
      <c r="A500" s="5"/>
      <c r="B500" s="1"/>
      <c r="C500" s="937"/>
      <c r="D500" s="937"/>
      <c r="E500" s="937"/>
      <c r="F500" s="937"/>
      <c r="G500" s="937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4.5" x14ac:dyDescent="0.35">
      <c r="A501" s="5"/>
      <c r="B501" s="1"/>
      <c r="C501" s="937"/>
      <c r="D501" s="937"/>
      <c r="E501" s="937"/>
      <c r="F501" s="937"/>
      <c r="G501" s="937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4.5" x14ac:dyDescent="0.35">
      <c r="A502" s="5"/>
      <c r="B502" s="1"/>
      <c r="C502" s="937"/>
      <c r="D502" s="937"/>
      <c r="E502" s="937"/>
      <c r="F502" s="937"/>
      <c r="G502" s="937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4.5" x14ac:dyDescent="0.35">
      <c r="A503" s="5"/>
      <c r="B503" s="1"/>
      <c r="C503" s="937"/>
      <c r="D503" s="937"/>
      <c r="E503" s="937"/>
      <c r="F503" s="937"/>
      <c r="G503" s="937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4.5" x14ac:dyDescent="0.35">
      <c r="A504" s="5"/>
      <c r="B504" s="1"/>
      <c r="C504" s="937"/>
      <c r="D504" s="937"/>
      <c r="E504" s="937"/>
      <c r="F504" s="937"/>
      <c r="G504" s="937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4.5" x14ac:dyDescent="0.35">
      <c r="A505" s="5"/>
      <c r="B505" s="1"/>
      <c r="C505" s="937"/>
      <c r="D505" s="937"/>
      <c r="E505" s="937"/>
      <c r="F505" s="937"/>
      <c r="G505" s="937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4.5" x14ac:dyDescent="0.35">
      <c r="A506" s="5"/>
      <c r="B506" s="1"/>
      <c r="C506" s="937"/>
      <c r="D506" s="937"/>
      <c r="E506" s="937"/>
      <c r="F506" s="937"/>
      <c r="G506" s="937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4.5" x14ac:dyDescent="0.35">
      <c r="A507" s="5"/>
      <c r="B507" s="1"/>
      <c r="C507" s="937"/>
      <c r="D507" s="937"/>
      <c r="E507" s="937"/>
      <c r="F507" s="937"/>
      <c r="G507" s="937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4.5" x14ac:dyDescent="0.35">
      <c r="A508" s="5"/>
      <c r="B508" s="1"/>
      <c r="C508" s="937"/>
      <c r="D508" s="937"/>
      <c r="E508" s="937"/>
      <c r="F508" s="937"/>
      <c r="G508" s="937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4.5" x14ac:dyDescent="0.35">
      <c r="A509" s="5"/>
      <c r="B509" s="1"/>
      <c r="C509" s="937"/>
      <c r="D509" s="937"/>
      <c r="E509" s="937"/>
      <c r="F509" s="937"/>
      <c r="G509" s="937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4.5" x14ac:dyDescent="0.35">
      <c r="A510" s="5"/>
      <c r="B510" s="1"/>
      <c r="C510" s="937"/>
      <c r="D510" s="937"/>
      <c r="E510" s="937"/>
      <c r="F510" s="937"/>
      <c r="G510" s="937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4.5" x14ac:dyDescent="0.35">
      <c r="A511" s="5"/>
      <c r="B511" s="1"/>
      <c r="C511" s="937"/>
      <c r="D511" s="937"/>
      <c r="E511" s="937"/>
      <c r="F511" s="937"/>
      <c r="G511" s="937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4.5" x14ac:dyDescent="0.35">
      <c r="A512" s="5"/>
      <c r="B512" s="1"/>
      <c r="C512" s="937"/>
      <c r="D512" s="937"/>
      <c r="E512" s="937"/>
      <c r="F512" s="937"/>
      <c r="G512" s="937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4.5" x14ac:dyDescent="0.35">
      <c r="A513" s="5"/>
      <c r="B513" s="1"/>
      <c r="C513" s="937"/>
      <c r="D513" s="937"/>
      <c r="E513" s="937"/>
      <c r="F513" s="937"/>
      <c r="G513" s="937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4.5" x14ac:dyDescent="0.35">
      <c r="A514" s="5"/>
      <c r="B514" s="1"/>
      <c r="C514" s="937"/>
      <c r="D514" s="937"/>
      <c r="E514" s="937"/>
      <c r="F514" s="937"/>
      <c r="G514" s="937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4.5" x14ac:dyDescent="0.35">
      <c r="A515" s="5"/>
      <c r="B515" s="1"/>
      <c r="C515" s="937"/>
      <c r="D515" s="937"/>
      <c r="E515" s="937"/>
      <c r="F515" s="937"/>
      <c r="G515" s="937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4.5" x14ac:dyDescent="0.35">
      <c r="A516" s="5"/>
      <c r="B516" s="1"/>
      <c r="C516" s="937"/>
      <c r="D516" s="937"/>
      <c r="E516" s="937"/>
      <c r="F516" s="937"/>
      <c r="G516" s="937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4.5" x14ac:dyDescent="0.35">
      <c r="A517" s="5"/>
      <c r="B517" s="1"/>
      <c r="C517" s="937"/>
      <c r="D517" s="937"/>
      <c r="E517" s="937"/>
      <c r="F517" s="937"/>
      <c r="G517" s="937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4.5" x14ac:dyDescent="0.35">
      <c r="A518" s="5"/>
      <c r="B518" s="1"/>
      <c r="C518" s="937"/>
      <c r="D518" s="937"/>
      <c r="E518" s="937"/>
      <c r="F518" s="937"/>
      <c r="G518" s="937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4.5" x14ac:dyDescent="0.35">
      <c r="A519" s="5"/>
      <c r="B519" s="1"/>
      <c r="C519" s="937"/>
      <c r="D519" s="937"/>
      <c r="E519" s="937"/>
      <c r="F519" s="937"/>
      <c r="G519" s="937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4.5" x14ac:dyDescent="0.35">
      <c r="A520" s="5"/>
      <c r="B520" s="1"/>
      <c r="C520" s="937"/>
      <c r="D520" s="937"/>
      <c r="E520" s="937"/>
      <c r="F520" s="937"/>
      <c r="G520" s="937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4.5" x14ac:dyDescent="0.35">
      <c r="A521" s="5"/>
      <c r="B521" s="1"/>
      <c r="C521" s="937"/>
      <c r="D521" s="937"/>
      <c r="E521" s="937"/>
      <c r="F521" s="937"/>
      <c r="G521" s="937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4.5" x14ac:dyDescent="0.35">
      <c r="A522" s="5"/>
      <c r="B522" s="1"/>
      <c r="C522" s="937"/>
      <c r="D522" s="937"/>
      <c r="E522" s="937"/>
      <c r="F522" s="937"/>
      <c r="G522" s="937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4.5" x14ac:dyDescent="0.35">
      <c r="A523" s="5"/>
      <c r="B523" s="1"/>
      <c r="C523" s="937"/>
      <c r="D523" s="937"/>
      <c r="E523" s="937"/>
      <c r="F523" s="937"/>
      <c r="G523" s="937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4.5" x14ac:dyDescent="0.35">
      <c r="A524" s="5"/>
      <c r="B524" s="1"/>
      <c r="C524" s="937"/>
      <c r="D524" s="937"/>
      <c r="E524" s="937"/>
      <c r="F524" s="937"/>
      <c r="G524" s="937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4.5" x14ac:dyDescent="0.35">
      <c r="A525" s="5"/>
      <c r="B525" s="1"/>
      <c r="C525" s="937"/>
      <c r="D525" s="937"/>
      <c r="E525" s="937"/>
      <c r="F525" s="937"/>
      <c r="G525" s="937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4.5" x14ac:dyDescent="0.35">
      <c r="A526" s="5"/>
      <c r="B526" s="1"/>
      <c r="C526" s="937"/>
      <c r="D526" s="937"/>
      <c r="E526" s="937"/>
      <c r="F526" s="937"/>
      <c r="G526" s="937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4.5" x14ac:dyDescent="0.35">
      <c r="A527" s="5"/>
      <c r="B527" s="1"/>
      <c r="C527" s="937"/>
      <c r="D527" s="937"/>
      <c r="E527" s="937"/>
      <c r="F527" s="937"/>
      <c r="G527" s="937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4.5" x14ac:dyDescent="0.35">
      <c r="A528" s="5"/>
      <c r="B528" s="1"/>
      <c r="C528" s="937"/>
      <c r="D528" s="937"/>
      <c r="E528" s="937"/>
      <c r="F528" s="937"/>
      <c r="G528" s="937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4.5" x14ac:dyDescent="0.35">
      <c r="A529" s="5"/>
      <c r="B529" s="1"/>
      <c r="C529" s="937"/>
      <c r="D529" s="937"/>
      <c r="E529" s="937"/>
      <c r="F529" s="937"/>
      <c r="G529" s="937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4.5" x14ac:dyDescent="0.35">
      <c r="A530" s="5"/>
      <c r="B530" s="1"/>
      <c r="C530" s="937"/>
      <c r="D530" s="937"/>
      <c r="E530" s="937"/>
      <c r="F530" s="937"/>
      <c r="G530" s="937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4.5" x14ac:dyDescent="0.35">
      <c r="A531" s="5"/>
      <c r="B531" s="1"/>
      <c r="C531" s="937"/>
      <c r="D531" s="937"/>
      <c r="E531" s="937"/>
      <c r="F531" s="937"/>
      <c r="G531" s="937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4.5" x14ac:dyDescent="0.35">
      <c r="A532" s="5"/>
      <c r="B532" s="1"/>
      <c r="C532" s="937"/>
      <c r="D532" s="937"/>
      <c r="E532" s="937"/>
      <c r="F532" s="937"/>
      <c r="G532" s="937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4.5" x14ac:dyDescent="0.35">
      <c r="A533" s="5"/>
      <c r="B533" s="1"/>
      <c r="C533" s="937"/>
      <c r="D533" s="937"/>
      <c r="E533" s="937"/>
      <c r="F533" s="937"/>
      <c r="G533" s="937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4.5" x14ac:dyDescent="0.35">
      <c r="A534" s="5"/>
      <c r="B534" s="1"/>
      <c r="C534" s="937"/>
      <c r="D534" s="937"/>
      <c r="E534" s="937"/>
      <c r="F534" s="937"/>
      <c r="G534" s="937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4.5" x14ac:dyDescent="0.35">
      <c r="A535" s="5"/>
      <c r="B535" s="1"/>
      <c r="C535" s="937"/>
      <c r="D535" s="937"/>
      <c r="E535" s="937"/>
      <c r="F535" s="937"/>
      <c r="G535" s="937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4.5" x14ac:dyDescent="0.35">
      <c r="A536" s="5"/>
      <c r="B536" s="1"/>
      <c r="C536" s="937"/>
      <c r="D536" s="937"/>
      <c r="E536" s="937"/>
      <c r="F536" s="937"/>
      <c r="G536" s="937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4.5" x14ac:dyDescent="0.35">
      <c r="A537" s="5"/>
      <c r="B537" s="1"/>
      <c r="C537" s="937"/>
      <c r="D537" s="937"/>
      <c r="E537" s="937"/>
      <c r="F537" s="937"/>
      <c r="G537" s="937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4.5" x14ac:dyDescent="0.35">
      <c r="A538" s="5"/>
      <c r="B538" s="1"/>
      <c r="C538" s="937"/>
      <c r="D538" s="937"/>
      <c r="E538" s="937"/>
      <c r="F538" s="937"/>
      <c r="G538" s="937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4.5" x14ac:dyDescent="0.35">
      <c r="A539" s="5"/>
      <c r="B539" s="1"/>
      <c r="C539" s="937"/>
      <c r="D539" s="937"/>
      <c r="E539" s="937"/>
      <c r="F539" s="937"/>
      <c r="G539" s="937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4.5" x14ac:dyDescent="0.35">
      <c r="A540" s="5"/>
      <c r="B540" s="1"/>
      <c r="C540" s="937"/>
      <c r="D540" s="937"/>
      <c r="E540" s="937"/>
      <c r="F540" s="937"/>
      <c r="G540" s="937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4.5" x14ac:dyDescent="0.35">
      <c r="A541" s="5"/>
      <c r="B541" s="1"/>
      <c r="C541" s="937"/>
      <c r="D541" s="937"/>
      <c r="E541" s="937"/>
      <c r="F541" s="937"/>
      <c r="G541" s="937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4.5" x14ac:dyDescent="0.35">
      <c r="A542" s="5"/>
      <c r="B542" s="1"/>
      <c r="C542" s="937"/>
      <c r="D542" s="937"/>
      <c r="E542" s="937"/>
      <c r="F542" s="937"/>
      <c r="G542" s="937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4.5" x14ac:dyDescent="0.35">
      <c r="A543" s="5"/>
      <c r="B543" s="1"/>
      <c r="C543" s="937"/>
      <c r="D543" s="937"/>
      <c r="E543" s="937"/>
      <c r="F543" s="937"/>
      <c r="G543" s="937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4.5" x14ac:dyDescent="0.35">
      <c r="A544" s="5"/>
      <c r="B544" s="1"/>
      <c r="C544" s="937"/>
      <c r="D544" s="937"/>
      <c r="E544" s="937"/>
      <c r="F544" s="937"/>
      <c r="G544" s="937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4.5" x14ac:dyDescent="0.35">
      <c r="A545" s="5"/>
      <c r="B545" s="1"/>
      <c r="C545" s="937"/>
      <c r="D545" s="937"/>
      <c r="E545" s="937"/>
      <c r="F545" s="937"/>
      <c r="G545" s="937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4.5" x14ac:dyDescent="0.35">
      <c r="A546" s="5"/>
      <c r="B546" s="1"/>
      <c r="C546" s="937"/>
      <c r="D546" s="937"/>
      <c r="E546" s="937"/>
      <c r="F546" s="937"/>
      <c r="G546" s="937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4.5" x14ac:dyDescent="0.35">
      <c r="A547" s="5"/>
      <c r="B547" s="1"/>
      <c r="C547" s="937"/>
      <c r="D547" s="937"/>
      <c r="E547" s="937"/>
      <c r="F547" s="937"/>
      <c r="G547" s="937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4.5" x14ac:dyDescent="0.35">
      <c r="A548" s="5"/>
      <c r="B548" s="1"/>
      <c r="C548" s="937"/>
      <c r="D548" s="937"/>
      <c r="E548" s="937"/>
      <c r="F548" s="937"/>
      <c r="G548" s="937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4.5" x14ac:dyDescent="0.35">
      <c r="A549" s="5"/>
      <c r="B549" s="1"/>
      <c r="C549" s="937"/>
      <c r="D549" s="937"/>
      <c r="E549" s="937"/>
      <c r="F549" s="937"/>
      <c r="G549" s="937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4.5" x14ac:dyDescent="0.35">
      <c r="A550" s="5"/>
      <c r="B550" s="1"/>
      <c r="C550" s="937"/>
      <c r="D550" s="937"/>
      <c r="E550" s="937"/>
      <c r="F550" s="937"/>
      <c r="G550" s="937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4.5" x14ac:dyDescent="0.35">
      <c r="A551" s="5"/>
      <c r="B551" s="1"/>
      <c r="C551" s="937"/>
      <c r="D551" s="937"/>
      <c r="E551" s="937"/>
      <c r="F551" s="937"/>
      <c r="G551" s="937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4.5" x14ac:dyDescent="0.35">
      <c r="A552" s="5"/>
      <c r="B552" s="1"/>
      <c r="C552" s="937"/>
      <c r="D552" s="937"/>
      <c r="E552" s="937"/>
      <c r="F552" s="937"/>
      <c r="G552" s="937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4.5" x14ac:dyDescent="0.35">
      <c r="A553" s="5"/>
      <c r="B553" s="1"/>
      <c r="C553" s="937"/>
      <c r="D553" s="937"/>
      <c r="E553" s="937"/>
      <c r="F553" s="937"/>
      <c r="G553" s="937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4.5" x14ac:dyDescent="0.35">
      <c r="A554" s="5"/>
      <c r="B554" s="1"/>
      <c r="C554" s="937"/>
      <c r="D554" s="937"/>
      <c r="E554" s="937"/>
      <c r="F554" s="937"/>
      <c r="G554" s="937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4.5" x14ac:dyDescent="0.35">
      <c r="A555" s="5"/>
      <c r="B555" s="1"/>
      <c r="C555" s="937"/>
      <c r="D555" s="937"/>
      <c r="E555" s="937"/>
      <c r="F555" s="937"/>
      <c r="G555" s="937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4.5" x14ac:dyDescent="0.35">
      <c r="A556" s="5"/>
      <c r="B556" s="1"/>
      <c r="C556" s="937"/>
      <c r="D556" s="937"/>
      <c r="E556" s="937"/>
      <c r="F556" s="937"/>
      <c r="G556" s="937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4.5" x14ac:dyDescent="0.35">
      <c r="A557" s="5"/>
      <c r="B557" s="1"/>
      <c r="C557" s="937"/>
      <c r="D557" s="937"/>
      <c r="E557" s="937"/>
      <c r="F557" s="937"/>
      <c r="G557" s="937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4.5" x14ac:dyDescent="0.35">
      <c r="A558" s="5"/>
      <c r="B558" s="1"/>
      <c r="C558" s="937"/>
      <c r="D558" s="937"/>
      <c r="E558" s="937"/>
      <c r="F558" s="937"/>
      <c r="G558" s="937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4.5" x14ac:dyDescent="0.35">
      <c r="A559" s="5"/>
      <c r="B559" s="1"/>
      <c r="C559" s="937"/>
      <c r="D559" s="937"/>
      <c r="E559" s="937"/>
      <c r="F559" s="937"/>
      <c r="G559" s="937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4.5" x14ac:dyDescent="0.35">
      <c r="A560" s="5"/>
      <c r="B560" s="1"/>
      <c r="C560" s="937"/>
      <c r="D560" s="937"/>
      <c r="E560" s="937"/>
      <c r="F560" s="937"/>
      <c r="G560" s="937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4.5" x14ac:dyDescent="0.35">
      <c r="A561" s="5"/>
      <c r="B561" s="1"/>
      <c r="C561" s="937"/>
      <c r="D561" s="937"/>
      <c r="E561" s="937"/>
      <c r="F561" s="937"/>
      <c r="G561" s="937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4.5" x14ac:dyDescent="0.35">
      <c r="A562" s="5"/>
      <c r="B562" s="1"/>
      <c r="C562" s="937"/>
      <c r="D562" s="937"/>
      <c r="E562" s="937"/>
      <c r="F562" s="937"/>
      <c r="G562" s="937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4.5" x14ac:dyDescent="0.35">
      <c r="A563" s="5"/>
      <c r="B563" s="1"/>
      <c r="C563" s="937"/>
      <c r="D563" s="937"/>
      <c r="E563" s="937"/>
      <c r="F563" s="937"/>
      <c r="G563" s="937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4.5" x14ac:dyDescent="0.35">
      <c r="A564" s="5"/>
      <c r="B564" s="1"/>
      <c r="C564" s="937"/>
      <c r="D564" s="937"/>
      <c r="E564" s="937"/>
      <c r="F564" s="937"/>
      <c r="G564" s="937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4.5" x14ac:dyDescent="0.35">
      <c r="A565" s="5"/>
      <c r="B565" s="1"/>
      <c r="C565" s="937"/>
      <c r="D565" s="937"/>
      <c r="E565" s="937"/>
      <c r="F565" s="937"/>
      <c r="G565" s="937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4.5" x14ac:dyDescent="0.35">
      <c r="A566" s="5"/>
      <c r="B566" s="1"/>
      <c r="C566" s="937"/>
      <c r="D566" s="937"/>
      <c r="E566" s="937"/>
      <c r="F566" s="937"/>
      <c r="G566" s="937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4.5" x14ac:dyDescent="0.35">
      <c r="A567" s="5"/>
      <c r="B567" s="1"/>
      <c r="C567" s="937"/>
      <c r="D567" s="937"/>
      <c r="E567" s="937"/>
      <c r="F567" s="937"/>
      <c r="G567" s="937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4.5" x14ac:dyDescent="0.35">
      <c r="A568" s="5"/>
      <c r="B568" s="1"/>
      <c r="C568" s="937"/>
      <c r="D568" s="937"/>
      <c r="E568" s="937"/>
      <c r="F568" s="937"/>
      <c r="G568" s="937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4.5" x14ac:dyDescent="0.35">
      <c r="A569" s="5"/>
      <c r="B569" s="1"/>
      <c r="C569" s="937"/>
      <c r="D569" s="937"/>
      <c r="E569" s="937"/>
      <c r="F569" s="937"/>
      <c r="G569" s="937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4.5" x14ac:dyDescent="0.35">
      <c r="A570" s="5"/>
      <c r="B570" s="1"/>
      <c r="C570" s="937"/>
      <c r="D570" s="937"/>
      <c r="E570" s="937"/>
      <c r="F570" s="937"/>
      <c r="G570" s="937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4.5" x14ac:dyDescent="0.35">
      <c r="A571" s="5"/>
      <c r="B571" s="1"/>
      <c r="C571" s="937"/>
      <c r="D571" s="937"/>
      <c r="E571" s="937"/>
      <c r="F571" s="937"/>
      <c r="G571" s="937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4.5" x14ac:dyDescent="0.35">
      <c r="A572" s="5"/>
      <c r="B572" s="1"/>
      <c r="C572" s="937"/>
      <c r="D572" s="937"/>
      <c r="E572" s="937"/>
      <c r="F572" s="937"/>
      <c r="G572" s="937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4.5" x14ac:dyDescent="0.35">
      <c r="A573" s="5"/>
      <c r="B573" s="1"/>
      <c r="C573" s="937"/>
      <c r="D573" s="937"/>
      <c r="E573" s="937"/>
      <c r="F573" s="937"/>
      <c r="G573" s="937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4.5" x14ac:dyDescent="0.35">
      <c r="A574" s="5"/>
      <c r="B574" s="1"/>
      <c r="C574" s="937"/>
      <c r="D574" s="937"/>
      <c r="E574" s="937"/>
      <c r="F574" s="937"/>
      <c r="G574" s="937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4.5" x14ac:dyDescent="0.35">
      <c r="A575" s="5"/>
      <c r="B575" s="1"/>
      <c r="C575" s="937"/>
      <c r="D575" s="937"/>
      <c r="E575" s="937"/>
      <c r="F575" s="937"/>
      <c r="G575" s="937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4.5" x14ac:dyDescent="0.35">
      <c r="A576" s="5"/>
      <c r="B576" s="1"/>
      <c r="C576" s="937"/>
      <c r="D576" s="937"/>
      <c r="E576" s="937"/>
      <c r="F576" s="937"/>
      <c r="G576" s="937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4.5" x14ac:dyDescent="0.35">
      <c r="A577" s="5"/>
      <c r="B577" s="1"/>
      <c r="C577" s="937"/>
      <c r="D577" s="937"/>
      <c r="E577" s="937"/>
      <c r="F577" s="937"/>
      <c r="G577" s="937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4.5" x14ac:dyDescent="0.35">
      <c r="A578" s="5"/>
      <c r="B578" s="1"/>
      <c r="C578" s="937"/>
      <c r="D578" s="937"/>
      <c r="E578" s="937"/>
      <c r="F578" s="937"/>
      <c r="G578" s="937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4.5" x14ac:dyDescent="0.35">
      <c r="A579" s="5"/>
      <c r="B579" s="1"/>
      <c r="C579" s="937"/>
      <c r="D579" s="937"/>
      <c r="E579" s="937"/>
      <c r="F579" s="937"/>
      <c r="G579" s="937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4.5" x14ac:dyDescent="0.35">
      <c r="A580" s="5"/>
      <c r="B580" s="1"/>
      <c r="C580" s="937"/>
      <c r="D580" s="937"/>
      <c r="E580" s="937"/>
      <c r="F580" s="937"/>
      <c r="G580" s="937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4.5" x14ac:dyDescent="0.35">
      <c r="A581" s="5"/>
      <c r="B581" s="1"/>
      <c r="C581" s="937"/>
      <c r="D581" s="937"/>
      <c r="E581" s="937"/>
      <c r="F581" s="937"/>
      <c r="G581" s="937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4.5" x14ac:dyDescent="0.35">
      <c r="A582" s="5"/>
      <c r="B582" s="1"/>
      <c r="C582" s="937"/>
      <c r="D582" s="937"/>
      <c r="E582" s="937"/>
      <c r="F582" s="937"/>
      <c r="G582" s="937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4.5" x14ac:dyDescent="0.35">
      <c r="A583" s="5"/>
      <c r="B583" s="1"/>
      <c r="C583" s="937"/>
      <c r="D583" s="937"/>
      <c r="E583" s="937"/>
      <c r="F583" s="937"/>
      <c r="G583" s="937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4.5" x14ac:dyDescent="0.35">
      <c r="A584" s="5"/>
      <c r="B584" s="1"/>
      <c r="C584" s="937"/>
      <c r="D584" s="937"/>
      <c r="E584" s="937"/>
      <c r="F584" s="937"/>
      <c r="G584" s="937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4.5" x14ac:dyDescent="0.35">
      <c r="A585" s="5"/>
      <c r="B585" s="1"/>
      <c r="C585" s="937"/>
      <c r="D585" s="937"/>
      <c r="E585" s="937"/>
      <c r="F585" s="937"/>
      <c r="G585" s="937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4.5" x14ac:dyDescent="0.35">
      <c r="A586" s="5"/>
      <c r="B586" s="1"/>
      <c r="C586" s="937"/>
      <c r="D586" s="937"/>
      <c r="E586" s="937"/>
      <c r="F586" s="937"/>
      <c r="G586" s="937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4.5" x14ac:dyDescent="0.35">
      <c r="A587" s="5"/>
      <c r="B587" s="1"/>
      <c r="C587" s="937"/>
      <c r="D587" s="937"/>
      <c r="E587" s="937"/>
      <c r="F587" s="937"/>
      <c r="G587" s="937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4.5" x14ac:dyDescent="0.35">
      <c r="A588" s="5"/>
      <c r="B588" s="1"/>
      <c r="C588" s="937"/>
      <c r="D588" s="937"/>
      <c r="E588" s="937"/>
      <c r="F588" s="937"/>
      <c r="G588" s="937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4.5" x14ac:dyDescent="0.35">
      <c r="A589" s="5"/>
      <c r="B589" s="1"/>
      <c r="C589" s="937"/>
      <c r="D589" s="937"/>
      <c r="E589" s="937"/>
      <c r="F589" s="937"/>
      <c r="G589" s="937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4.5" x14ac:dyDescent="0.35">
      <c r="A590" s="5"/>
      <c r="B590" s="1"/>
      <c r="C590" s="937"/>
      <c r="D590" s="937"/>
      <c r="E590" s="937"/>
      <c r="F590" s="937"/>
      <c r="G590" s="937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4.5" x14ac:dyDescent="0.35">
      <c r="A591" s="5"/>
      <c r="B591" s="1"/>
      <c r="C591" s="937"/>
      <c r="D591" s="937"/>
      <c r="E591" s="937"/>
      <c r="F591" s="937"/>
      <c r="G591" s="937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4.5" x14ac:dyDescent="0.35">
      <c r="A592" s="5"/>
      <c r="B592" s="1"/>
      <c r="C592" s="937"/>
      <c r="D592" s="937"/>
      <c r="E592" s="937"/>
      <c r="F592" s="937"/>
      <c r="G592" s="937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4.5" x14ac:dyDescent="0.35">
      <c r="A593" s="5"/>
      <c r="B593" s="1"/>
      <c r="C593" s="937"/>
      <c r="D593" s="937"/>
      <c r="E593" s="937"/>
      <c r="F593" s="937"/>
      <c r="G593" s="937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4.5" x14ac:dyDescent="0.35">
      <c r="A594" s="5"/>
      <c r="B594" s="1"/>
      <c r="C594" s="937"/>
      <c r="D594" s="937"/>
      <c r="E594" s="937"/>
      <c r="F594" s="937"/>
      <c r="G594" s="937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4.5" x14ac:dyDescent="0.35">
      <c r="A595" s="5"/>
      <c r="B595" s="1"/>
      <c r="C595" s="937"/>
      <c r="D595" s="937"/>
      <c r="E595" s="937"/>
      <c r="F595" s="937"/>
      <c r="G595" s="937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4.5" x14ac:dyDescent="0.35">
      <c r="A596" s="5"/>
      <c r="B596" s="1"/>
      <c r="C596" s="937"/>
      <c r="D596" s="937"/>
      <c r="E596" s="937"/>
      <c r="F596" s="937"/>
      <c r="G596" s="937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4.5" x14ac:dyDescent="0.35">
      <c r="A597" s="5"/>
      <c r="B597" s="1"/>
      <c r="C597" s="937"/>
      <c r="D597" s="937"/>
      <c r="E597" s="937"/>
      <c r="F597" s="937"/>
      <c r="G597" s="937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4.5" x14ac:dyDescent="0.35">
      <c r="A598" s="5"/>
      <c r="B598" s="1"/>
      <c r="C598" s="937"/>
      <c r="D598" s="937"/>
      <c r="E598" s="937"/>
      <c r="F598" s="937"/>
      <c r="G598" s="937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4.5" x14ac:dyDescent="0.35">
      <c r="A599" s="5"/>
      <c r="B599" s="1"/>
      <c r="C599" s="937"/>
      <c r="D599" s="937"/>
      <c r="E599" s="937"/>
      <c r="F599" s="937"/>
      <c r="G599" s="937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4.5" x14ac:dyDescent="0.35">
      <c r="A600" s="5"/>
      <c r="B600" s="1"/>
      <c r="C600" s="937"/>
      <c r="D600" s="937"/>
      <c r="E600" s="937"/>
      <c r="F600" s="937"/>
      <c r="G600" s="937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4.5" x14ac:dyDescent="0.35">
      <c r="A601" s="5"/>
      <c r="B601" s="1"/>
      <c r="C601" s="937"/>
      <c r="D601" s="937"/>
      <c r="E601" s="937"/>
      <c r="F601" s="937"/>
      <c r="G601" s="937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4.5" x14ac:dyDescent="0.35">
      <c r="A602" s="5"/>
      <c r="B602" s="1"/>
      <c r="C602" s="937"/>
      <c r="D602" s="937"/>
      <c r="E602" s="937"/>
      <c r="F602" s="937"/>
      <c r="G602" s="937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4.5" x14ac:dyDescent="0.35">
      <c r="A603" s="5"/>
      <c r="B603" s="1"/>
      <c r="C603" s="937"/>
      <c r="D603" s="937"/>
      <c r="E603" s="937"/>
      <c r="F603" s="937"/>
      <c r="G603" s="937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4.5" x14ac:dyDescent="0.35">
      <c r="A604" s="5"/>
      <c r="B604" s="1"/>
      <c r="C604" s="937"/>
      <c r="D604" s="937"/>
      <c r="E604" s="937"/>
      <c r="F604" s="937"/>
      <c r="G604" s="937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4.5" x14ac:dyDescent="0.35">
      <c r="A605" s="5"/>
      <c r="B605" s="1"/>
      <c r="C605" s="937"/>
      <c r="D605" s="937"/>
      <c r="E605" s="937"/>
      <c r="F605" s="937"/>
      <c r="G605" s="937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4.5" x14ac:dyDescent="0.35">
      <c r="A606" s="5"/>
      <c r="B606" s="1"/>
      <c r="C606" s="937"/>
      <c r="D606" s="937"/>
      <c r="E606" s="937"/>
      <c r="F606" s="937"/>
      <c r="G606" s="937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4.5" x14ac:dyDescent="0.35">
      <c r="A607" s="5"/>
      <c r="B607" s="1"/>
      <c r="C607" s="937"/>
      <c r="D607" s="937"/>
      <c r="E607" s="937"/>
      <c r="F607" s="937"/>
      <c r="G607" s="937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4.5" x14ac:dyDescent="0.35">
      <c r="A608" s="5"/>
      <c r="B608" s="1"/>
      <c r="C608" s="937"/>
      <c r="D608" s="937"/>
      <c r="E608" s="937"/>
      <c r="F608" s="937"/>
      <c r="G608" s="937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4.5" x14ac:dyDescent="0.35">
      <c r="A609" s="5"/>
      <c r="B609" s="1"/>
      <c r="C609" s="937"/>
      <c r="D609" s="937"/>
      <c r="E609" s="937"/>
      <c r="F609" s="937"/>
      <c r="G609" s="937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4.5" x14ac:dyDescent="0.35">
      <c r="A610" s="5"/>
      <c r="B610" s="1"/>
      <c r="C610" s="937"/>
      <c r="D610" s="937"/>
      <c r="E610" s="937"/>
      <c r="F610" s="937"/>
      <c r="G610" s="937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4.5" x14ac:dyDescent="0.35">
      <c r="A611" s="5"/>
      <c r="B611" s="1"/>
      <c r="C611" s="937"/>
      <c r="D611" s="937"/>
      <c r="E611" s="937"/>
      <c r="F611" s="937"/>
      <c r="G611" s="937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4.5" x14ac:dyDescent="0.35">
      <c r="A612" s="5"/>
      <c r="B612" s="1"/>
      <c r="C612" s="937"/>
      <c r="D612" s="937"/>
      <c r="E612" s="937"/>
      <c r="F612" s="937"/>
      <c r="G612" s="937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4.5" x14ac:dyDescent="0.35">
      <c r="A613" s="5"/>
      <c r="B613" s="1"/>
      <c r="C613" s="937"/>
      <c r="D613" s="937"/>
      <c r="E613" s="937"/>
      <c r="F613" s="937"/>
      <c r="G613" s="937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4.5" x14ac:dyDescent="0.35">
      <c r="A614" s="5"/>
      <c r="B614" s="1"/>
      <c r="C614" s="937"/>
      <c r="D614" s="937"/>
      <c r="E614" s="937"/>
      <c r="F614" s="937"/>
      <c r="G614" s="937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4.5" x14ac:dyDescent="0.35">
      <c r="A615" s="5"/>
      <c r="B615" s="1"/>
      <c r="C615" s="937"/>
      <c r="D615" s="937"/>
      <c r="E615" s="937"/>
      <c r="F615" s="937"/>
      <c r="G615" s="937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4.5" x14ac:dyDescent="0.35">
      <c r="A616" s="5"/>
      <c r="B616" s="1"/>
      <c r="C616" s="937"/>
      <c r="D616" s="937"/>
      <c r="E616" s="937"/>
      <c r="F616" s="937"/>
      <c r="G616" s="937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4.5" x14ac:dyDescent="0.35">
      <c r="A617" s="5"/>
      <c r="B617" s="1"/>
      <c r="C617" s="937"/>
      <c r="D617" s="937"/>
      <c r="E617" s="937"/>
      <c r="F617" s="937"/>
      <c r="G617" s="937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4.5" x14ac:dyDescent="0.35">
      <c r="A618" s="5"/>
      <c r="B618" s="1"/>
      <c r="C618" s="937"/>
      <c r="D618" s="937"/>
      <c r="E618" s="937"/>
      <c r="F618" s="937"/>
      <c r="G618" s="937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4.5" x14ac:dyDescent="0.35">
      <c r="A619" s="5"/>
      <c r="B619" s="1"/>
      <c r="C619" s="937"/>
      <c r="D619" s="937"/>
      <c r="E619" s="937"/>
      <c r="F619" s="937"/>
      <c r="G619" s="937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4.5" x14ac:dyDescent="0.35">
      <c r="A620" s="5"/>
      <c r="B620" s="1"/>
      <c r="C620" s="937"/>
      <c r="D620" s="937"/>
      <c r="E620" s="937"/>
      <c r="F620" s="937"/>
      <c r="G620" s="937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4.5" x14ac:dyDescent="0.35">
      <c r="A621" s="5"/>
      <c r="B621" s="1"/>
      <c r="C621" s="937"/>
      <c r="D621" s="937"/>
      <c r="E621" s="937"/>
      <c r="F621" s="937"/>
      <c r="G621" s="937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4.5" x14ac:dyDescent="0.35">
      <c r="A622" s="5"/>
      <c r="B622" s="1"/>
      <c r="C622" s="937"/>
      <c r="D622" s="937"/>
      <c r="E622" s="937"/>
      <c r="F622" s="937"/>
      <c r="G622" s="937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4.5" x14ac:dyDescent="0.35">
      <c r="A623" s="5"/>
      <c r="B623" s="1"/>
      <c r="C623" s="937"/>
      <c r="D623" s="937"/>
      <c r="E623" s="937"/>
      <c r="F623" s="937"/>
      <c r="G623" s="937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4.5" x14ac:dyDescent="0.35">
      <c r="A624" s="5"/>
      <c r="B624" s="1"/>
      <c r="C624" s="937"/>
      <c r="D624" s="937"/>
      <c r="E624" s="937"/>
      <c r="F624" s="937"/>
      <c r="G624" s="937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4.5" x14ac:dyDescent="0.35">
      <c r="A625" s="5"/>
      <c r="B625" s="1"/>
      <c r="C625" s="937"/>
      <c r="D625" s="937"/>
      <c r="E625" s="937"/>
      <c r="F625" s="937"/>
      <c r="G625" s="937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4.5" x14ac:dyDescent="0.35">
      <c r="A626" s="5"/>
      <c r="B626" s="1"/>
      <c r="C626" s="937"/>
      <c r="D626" s="937"/>
      <c r="E626" s="937"/>
      <c r="F626" s="937"/>
      <c r="G626" s="937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4.5" x14ac:dyDescent="0.35">
      <c r="A627" s="5"/>
      <c r="B627" s="1"/>
      <c r="C627" s="937"/>
      <c r="D627" s="937"/>
      <c r="E627" s="937"/>
      <c r="F627" s="937"/>
      <c r="G627" s="937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4.5" x14ac:dyDescent="0.35">
      <c r="A628" s="5"/>
      <c r="B628" s="1"/>
      <c r="C628" s="937"/>
      <c r="D628" s="937"/>
      <c r="E628" s="937"/>
      <c r="F628" s="937"/>
      <c r="G628" s="937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4.5" x14ac:dyDescent="0.35">
      <c r="A629" s="5"/>
      <c r="B629" s="1"/>
      <c r="C629" s="937"/>
      <c r="D629" s="937"/>
      <c r="E629" s="937"/>
      <c r="F629" s="937"/>
      <c r="G629" s="937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4.5" x14ac:dyDescent="0.35">
      <c r="A630" s="5"/>
      <c r="B630" s="1"/>
      <c r="C630" s="937"/>
      <c r="D630" s="937"/>
      <c r="E630" s="937"/>
      <c r="F630" s="937"/>
      <c r="G630" s="937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4.5" x14ac:dyDescent="0.35">
      <c r="A631" s="5"/>
      <c r="B631" s="1"/>
      <c r="C631" s="937"/>
      <c r="D631" s="937"/>
      <c r="E631" s="937"/>
      <c r="F631" s="937"/>
      <c r="G631" s="937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4.5" x14ac:dyDescent="0.35">
      <c r="A632" s="5"/>
      <c r="B632" s="1"/>
      <c r="C632" s="937"/>
      <c r="D632" s="937"/>
      <c r="E632" s="937"/>
      <c r="F632" s="937"/>
      <c r="G632" s="937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4.5" x14ac:dyDescent="0.35">
      <c r="A633" s="5"/>
      <c r="B633" s="1"/>
      <c r="C633" s="937"/>
      <c r="D633" s="937"/>
      <c r="E633" s="937"/>
      <c r="F633" s="937"/>
      <c r="G633" s="937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4.5" x14ac:dyDescent="0.35">
      <c r="A634" s="5"/>
      <c r="B634" s="1"/>
      <c r="C634" s="937"/>
      <c r="D634" s="937"/>
      <c r="E634" s="937"/>
      <c r="F634" s="937"/>
      <c r="G634" s="937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4.5" x14ac:dyDescent="0.35">
      <c r="A635" s="5"/>
      <c r="B635" s="1"/>
      <c r="C635" s="937"/>
      <c r="D635" s="937"/>
      <c r="E635" s="937"/>
      <c r="F635" s="937"/>
      <c r="G635" s="937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4.5" x14ac:dyDescent="0.35">
      <c r="A636" s="5"/>
      <c r="B636" s="1"/>
      <c r="C636" s="937"/>
      <c r="D636" s="937"/>
      <c r="E636" s="937"/>
      <c r="F636" s="937"/>
      <c r="G636" s="937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4.5" x14ac:dyDescent="0.35">
      <c r="A637" s="5"/>
      <c r="B637" s="1"/>
      <c r="C637" s="937"/>
      <c r="D637" s="937"/>
      <c r="E637" s="937"/>
      <c r="F637" s="937"/>
      <c r="G637" s="937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4.5" x14ac:dyDescent="0.35">
      <c r="A638" s="5"/>
      <c r="B638" s="1"/>
      <c r="C638" s="937"/>
      <c r="D638" s="937"/>
      <c r="E638" s="937"/>
      <c r="F638" s="937"/>
      <c r="G638" s="937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4.5" x14ac:dyDescent="0.35">
      <c r="A639" s="5"/>
      <c r="B639" s="1"/>
      <c r="C639" s="937"/>
      <c r="D639" s="937"/>
      <c r="E639" s="937"/>
      <c r="F639" s="937"/>
      <c r="G639" s="937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4.5" x14ac:dyDescent="0.35">
      <c r="A640" s="5"/>
      <c r="B640" s="1"/>
      <c r="C640" s="937"/>
      <c r="D640" s="937"/>
      <c r="E640" s="937"/>
      <c r="F640" s="937"/>
      <c r="G640" s="937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4.5" x14ac:dyDescent="0.35">
      <c r="A641" s="5"/>
      <c r="B641" s="1"/>
      <c r="C641" s="937"/>
      <c r="D641" s="937"/>
      <c r="E641" s="937"/>
      <c r="F641" s="937"/>
      <c r="G641" s="937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4.5" x14ac:dyDescent="0.35">
      <c r="A642" s="5"/>
      <c r="B642" s="1"/>
      <c r="C642" s="937"/>
      <c r="D642" s="937"/>
      <c r="E642" s="937"/>
      <c r="F642" s="937"/>
      <c r="G642" s="937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4.5" x14ac:dyDescent="0.35">
      <c r="A643" s="5"/>
      <c r="B643" s="1"/>
      <c r="C643" s="937"/>
      <c r="D643" s="937"/>
      <c r="E643" s="937"/>
      <c r="F643" s="937"/>
      <c r="G643" s="937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4.5" x14ac:dyDescent="0.35">
      <c r="A644" s="5"/>
      <c r="B644" s="1"/>
      <c r="C644" s="937"/>
      <c r="D644" s="937"/>
      <c r="E644" s="937"/>
      <c r="F644" s="937"/>
      <c r="G644" s="937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4.5" x14ac:dyDescent="0.35">
      <c r="A645" s="5"/>
      <c r="B645" s="1"/>
      <c r="C645" s="937"/>
      <c r="D645" s="937"/>
      <c r="E645" s="937"/>
      <c r="F645" s="937"/>
      <c r="G645" s="937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4.5" x14ac:dyDescent="0.35">
      <c r="A646" s="5"/>
      <c r="B646" s="1"/>
      <c r="C646" s="937"/>
      <c r="D646" s="937"/>
      <c r="E646" s="937"/>
      <c r="F646" s="937"/>
      <c r="G646" s="937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4.5" x14ac:dyDescent="0.35">
      <c r="A647" s="5"/>
      <c r="B647" s="1"/>
      <c r="C647" s="937"/>
      <c r="D647" s="937"/>
      <c r="E647" s="937"/>
      <c r="F647" s="937"/>
      <c r="G647" s="937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4.5" x14ac:dyDescent="0.35">
      <c r="A648" s="5"/>
      <c r="B648" s="1"/>
      <c r="C648" s="937"/>
      <c r="D648" s="937"/>
      <c r="E648" s="937"/>
      <c r="F648" s="937"/>
      <c r="G648" s="937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4.5" x14ac:dyDescent="0.35">
      <c r="A649" s="5"/>
      <c r="B649" s="1"/>
      <c r="C649" s="937"/>
      <c r="D649" s="937"/>
      <c r="E649" s="937"/>
      <c r="F649" s="937"/>
      <c r="G649" s="937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4.5" x14ac:dyDescent="0.35">
      <c r="A650" s="5"/>
      <c r="B650" s="1"/>
      <c r="C650" s="937"/>
      <c r="D650" s="937"/>
      <c r="E650" s="937"/>
      <c r="F650" s="937"/>
      <c r="G650" s="937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4.5" x14ac:dyDescent="0.35">
      <c r="A651" s="5"/>
      <c r="B651" s="1"/>
      <c r="C651" s="937"/>
      <c r="D651" s="937"/>
      <c r="E651" s="937"/>
      <c r="F651" s="937"/>
      <c r="G651" s="937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4.5" x14ac:dyDescent="0.35">
      <c r="A652" s="5"/>
      <c r="B652" s="1"/>
      <c r="C652" s="937"/>
      <c r="D652" s="937"/>
      <c r="E652" s="937"/>
      <c r="F652" s="937"/>
      <c r="G652" s="937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4.5" x14ac:dyDescent="0.35">
      <c r="A653" s="5"/>
      <c r="B653" s="1"/>
      <c r="C653" s="937"/>
      <c r="D653" s="937"/>
      <c r="E653" s="937"/>
      <c r="F653" s="937"/>
      <c r="G653" s="937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4.5" x14ac:dyDescent="0.35">
      <c r="A654" s="5"/>
      <c r="B654" s="1"/>
      <c r="C654" s="937"/>
      <c r="D654" s="937"/>
      <c r="E654" s="937"/>
      <c r="F654" s="937"/>
      <c r="G654" s="937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4.5" x14ac:dyDescent="0.35">
      <c r="A655" s="5"/>
      <c r="B655" s="1"/>
      <c r="C655" s="937"/>
      <c r="D655" s="937"/>
      <c r="E655" s="937"/>
      <c r="F655" s="937"/>
      <c r="G655" s="937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4.5" x14ac:dyDescent="0.35">
      <c r="A656" s="5"/>
      <c r="B656" s="1"/>
      <c r="C656" s="937"/>
      <c r="D656" s="937"/>
      <c r="E656" s="937"/>
      <c r="F656" s="937"/>
      <c r="G656" s="937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4.5" x14ac:dyDescent="0.35">
      <c r="A657" s="5"/>
      <c r="B657" s="1"/>
      <c r="C657" s="937"/>
      <c r="D657" s="937"/>
      <c r="E657" s="937"/>
      <c r="F657" s="937"/>
      <c r="G657" s="937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4.5" x14ac:dyDescent="0.35">
      <c r="A658" s="5"/>
      <c r="B658" s="1"/>
      <c r="C658" s="937"/>
      <c r="D658" s="937"/>
      <c r="E658" s="937"/>
      <c r="F658" s="937"/>
      <c r="G658" s="937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4.5" x14ac:dyDescent="0.35">
      <c r="A659" s="5"/>
      <c r="B659" s="1"/>
      <c r="C659" s="937"/>
      <c r="D659" s="937"/>
      <c r="E659" s="937"/>
      <c r="F659" s="937"/>
      <c r="G659" s="937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4.5" x14ac:dyDescent="0.35">
      <c r="A660" s="5"/>
      <c r="B660" s="1"/>
      <c r="C660" s="937"/>
      <c r="D660" s="937"/>
      <c r="E660" s="937"/>
      <c r="F660" s="937"/>
      <c r="G660" s="937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4.5" x14ac:dyDescent="0.35">
      <c r="A661" s="5"/>
      <c r="B661" s="1"/>
      <c r="C661" s="937"/>
      <c r="D661" s="937"/>
      <c r="E661" s="937"/>
      <c r="F661" s="937"/>
      <c r="G661" s="937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4.5" x14ac:dyDescent="0.35">
      <c r="A662" s="5"/>
      <c r="B662" s="1"/>
      <c r="C662" s="937"/>
      <c r="D662" s="937"/>
      <c r="E662" s="937"/>
      <c r="F662" s="937"/>
      <c r="G662" s="937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4.5" x14ac:dyDescent="0.35">
      <c r="A663" s="5"/>
      <c r="B663" s="1"/>
      <c r="C663" s="937"/>
      <c r="D663" s="937"/>
      <c r="E663" s="937"/>
      <c r="F663" s="937"/>
      <c r="G663" s="937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4.5" x14ac:dyDescent="0.35">
      <c r="A664" s="5"/>
      <c r="B664" s="1"/>
      <c r="C664" s="937"/>
      <c r="D664" s="937"/>
      <c r="E664" s="937"/>
      <c r="F664" s="937"/>
      <c r="G664" s="937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4.5" x14ac:dyDescent="0.35">
      <c r="A665" s="5"/>
      <c r="B665" s="1"/>
      <c r="C665" s="937"/>
      <c r="D665" s="937"/>
      <c r="E665" s="937"/>
      <c r="F665" s="937"/>
      <c r="G665" s="937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4.5" x14ac:dyDescent="0.35">
      <c r="A666" s="5"/>
      <c r="B666" s="1"/>
      <c r="C666" s="937"/>
      <c r="D666" s="937"/>
      <c r="E666" s="937"/>
      <c r="F666" s="937"/>
      <c r="G666" s="937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4.5" x14ac:dyDescent="0.35">
      <c r="A667" s="5"/>
      <c r="B667" s="1"/>
      <c r="C667" s="937"/>
      <c r="D667" s="937"/>
      <c r="E667" s="937"/>
      <c r="F667" s="937"/>
      <c r="G667" s="937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4.5" x14ac:dyDescent="0.35">
      <c r="A668" s="5"/>
      <c r="B668" s="1"/>
      <c r="C668" s="937"/>
      <c r="D668" s="937"/>
      <c r="E668" s="937"/>
      <c r="F668" s="937"/>
      <c r="G668" s="937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4.5" x14ac:dyDescent="0.35">
      <c r="A669" s="5"/>
      <c r="B669" s="1"/>
      <c r="C669" s="937"/>
      <c r="D669" s="937"/>
      <c r="E669" s="937"/>
      <c r="F669" s="937"/>
      <c r="G669" s="937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4.5" x14ac:dyDescent="0.35">
      <c r="A670" s="5"/>
      <c r="B670" s="1"/>
      <c r="C670" s="937"/>
      <c r="D670" s="937"/>
      <c r="E670" s="937"/>
      <c r="F670" s="937"/>
      <c r="G670" s="937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4.5" x14ac:dyDescent="0.35">
      <c r="A671" s="5"/>
      <c r="B671" s="1"/>
      <c r="C671" s="937"/>
      <c r="D671" s="937"/>
      <c r="E671" s="937"/>
      <c r="F671" s="937"/>
      <c r="G671" s="937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4.5" x14ac:dyDescent="0.35">
      <c r="A672" s="5"/>
      <c r="B672" s="1"/>
      <c r="C672" s="937"/>
      <c r="D672" s="937"/>
      <c r="E672" s="937"/>
      <c r="F672" s="937"/>
      <c r="G672" s="937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4.5" x14ac:dyDescent="0.35">
      <c r="A673" s="5"/>
      <c r="B673" s="1"/>
      <c r="C673" s="937"/>
      <c r="D673" s="937"/>
      <c r="E673" s="937"/>
      <c r="F673" s="937"/>
      <c r="G673" s="937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4.5" x14ac:dyDescent="0.35">
      <c r="A674" s="5"/>
      <c r="B674" s="1"/>
      <c r="C674" s="937"/>
      <c r="D674" s="937"/>
      <c r="E674" s="937"/>
      <c r="F674" s="937"/>
      <c r="G674" s="937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4.5" x14ac:dyDescent="0.35">
      <c r="A675" s="5"/>
      <c r="B675" s="1"/>
      <c r="C675" s="937"/>
      <c r="D675" s="937"/>
      <c r="E675" s="937"/>
      <c r="F675" s="937"/>
      <c r="G675" s="937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4.5" x14ac:dyDescent="0.35">
      <c r="A676" s="5"/>
      <c r="B676" s="1"/>
      <c r="C676" s="937"/>
      <c r="D676" s="937"/>
      <c r="E676" s="937"/>
      <c r="F676" s="937"/>
      <c r="G676" s="937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4.5" x14ac:dyDescent="0.35">
      <c r="A677" s="5"/>
      <c r="B677" s="1"/>
      <c r="C677" s="937"/>
      <c r="D677" s="937"/>
      <c r="E677" s="937"/>
      <c r="F677" s="937"/>
      <c r="G677" s="937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4.5" x14ac:dyDescent="0.35">
      <c r="A678" s="5"/>
      <c r="B678" s="1"/>
      <c r="C678" s="937"/>
      <c r="D678" s="937"/>
      <c r="E678" s="937"/>
      <c r="F678" s="937"/>
      <c r="G678" s="937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4.5" x14ac:dyDescent="0.35">
      <c r="A679" s="5"/>
      <c r="B679" s="1"/>
      <c r="C679" s="937"/>
      <c r="D679" s="937"/>
      <c r="E679" s="937"/>
      <c r="F679" s="937"/>
      <c r="G679" s="937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4.5" x14ac:dyDescent="0.35">
      <c r="A680" s="5"/>
      <c r="B680" s="1"/>
      <c r="C680" s="937"/>
      <c r="D680" s="937"/>
      <c r="E680" s="937"/>
      <c r="F680" s="937"/>
      <c r="G680" s="937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4.5" x14ac:dyDescent="0.35">
      <c r="A681" s="5"/>
      <c r="B681" s="1"/>
      <c r="C681" s="937"/>
      <c r="D681" s="937"/>
      <c r="E681" s="937"/>
      <c r="F681" s="937"/>
      <c r="G681" s="937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4.5" x14ac:dyDescent="0.35">
      <c r="A682" s="5"/>
      <c r="B682" s="1"/>
      <c r="C682" s="937"/>
      <c r="D682" s="937"/>
      <c r="E682" s="937"/>
      <c r="F682" s="937"/>
      <c r="G682" s="937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4.5" x14ac:dyDescent="0.35">
      <c r="A683" s="5"/>
      <c r="B683" s="1"/>
      <c r="C683" s="937"/>
      <c r="D683" s="937"/>
      <c r="E683" s="937"/>
      <c r="F683" s="937"/>
      <c r="G683" s="937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4.5" x14ac:dyDescent="0.35">
      <c r="A684" s="5"/>
      <c r="B684" s="1"/>
      <c r="C684" s="937"/>
      <c r="D684" s="937"/>
      <c r="E684" s="937"/>
      <c r="F684" s="937"/>
      <c r="G684" s="937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4.5" x14ac:dyDescent="0.35">
      <c r="A685" s="5"/>
      <c r="B685" s="1"/>
      <c r="C685" s="937"/>
      <c r="D685" s="937"/>
      <c r="E685" s="937"/>
      <c r="F685" s="937"/>
      <c r="G685" s="937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4.5" x14ac:dyDescent="0.35">
      <c r="A686" s="5"/>
      <c r="B686" s="1"/>
      <c r="C686" s="937"/>
      <c r="D686" s="937"/>
      <c r="E686" s="937"/>
      <c r="F686" s="937"/>
      <c r="G686" s="937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4.5" x14ac:dyDescent="0.35">
      <c r="A687" s="5"/>
      <c r="B687" s="1"/>
      <c r="C687" s="937"/>
      <c r="D687" s="937"/>
      <c r="E687" s="937"/>
      <c r="F687" s="937"/>
      <c r="G687" s="937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4.5" x14ac:dyDescent="0.35">
      <c r="A688" s="5"/>
      <c r="B688" s="1"/>
      <c r="C688" s="937"/>
      <c r="D688" s="937"/>
      <c r="E688" s="937"/>
      <c r="F688" s="937"/>
      <c r="G688" s="937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4.5" x14ac:dyDescent="0.35">
      <c r="A689" s="5"/>
      <c r="B689" s="1"/>
      <c r="C689" s="937"/>
      <c r="D689" s="937"/>
      <c r="E689" s="937"/>
      <c r="F689" s="937"/>
      <c r="G689" s="937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4.5" x14ac:dyDescent="0.35">
      <c r="A690" s="5"/>
      <c r="B690" s="1"/>
      <c r="C690" s="937"/>
      <c r="D690" s="937"/>
      <c r="E690" s="937"/>
      <c r="F690" s="937"/>
      <c r="G690" s="937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4.5" x14ac:dyDescent="0.35">
      <c r="A691" s="5"/>
      <c r="B691" s="1"/>
      <c r="C691" s="937"/>
      <c r="D691" s="937"/>
      <c r="E691" s="937"/>
      <c r="F691" s="937"/>
      <c r="G691" s="937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4.5" x14ac:dyDescent="0.35">
      <c r="A692" s="5"/>
      <c r="B692" s="1"/>
      <c r="C692" s="937"/>
      <c r="D692" s="937"/>
      <c r="E692" s="937"/>
      <c r="F692" s="937"/>
      <c r="G692" s="937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4.5" x14ac:dyDescent="0.35">
      <c r="A693" s="5"/>
      <c r="B693" s="1"/>
      <c r="C693" s="937"/>
      <c r="D693" s="937"/>
      <c r="E693" s="937"/>
      <c r="F693" s="937"/>
      <c r="G693" s="937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4.5" x14ac:dyDescent="0.35">
      <c r="A694" s="5"/>
      <c r="B694" s="1"/>
      <c r="C694" s="937"/>
      <c r="D694" s="937"/>
      <c r="E694" s="937"/>
      <c r="F694" s="937"/>
      <c r="G694" s="937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4.5" x14ac:dyDescent="0.35">
      <c r="A695" s="5"/>
      <c r="B695" s="1"/>
      <c r="C695" s="937"/>
      <c r="D695" s="937"/>
      <c r="E695" s="937"/>
      <c r="F695" s="937"/>
      <c r="G695" s="937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4.5" x14ac:dyDescent="0.35">
      <c r="A696" s="5"/>
      <c r="B696" s="1"/>
      <c r="C696" s="937"/>
      <c r="D696" s="937"/>
      <c r="E696" s="937"/>
      <c r="F696" s="937"/>
      <c r="G696" s="937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4.5" x14ac:dyDescent="0.35">
      <c r="A697" s="5"/>
      <c r="B697" s="1"/>
      <c r="C697" s="937"/>
      <c r="D697" s="937"/>
      <c r="E697" s="937"/>
      <c r="F697" s="937"/>
      <c r="G697" s="937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4.5" x14ac:dyDescent="0.35">
      <c r="A698" s="5"/>
      <c r="B698" s="1"/>
      <c r="C698" s="937"/>
      <c r="D698" s="937"/>
      <c r="E698" s="937"/>
      <c r="F698" s="937"/>
      <c r="G698" s="937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4.5" x14ac:dyDescent="0.35">
      <c r="A699" s="5"/>
      <c r="B699" s="1"/>
      <c r="C699" s="937"/>
      <c r="D699" s="937"/>
      <c r="E699" s="937"/>
      <c r="F699" s="937"/>
      <c r="G699" s="937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4.5" x14ac:dyDescent="0.35">
      <c r="A700" s="5"/>
      <c r="B700" s="1"/>
      <c r="C700" s="937"/>
      <c r="D700" s="937"/>
      <c r="E700" s="937"/>
      <c r="F700" s="937"/>
      <c r="G700" s="937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4.5" x14ac:dyDescent="0.35">
      <c r="A701" s="5"/>
      <c r="B701" s="1"/>
      <c r="C701" s="937"/>
      <c r="D701" s="937"/>
      <c r="E701" s="937"/>
      <c r="F701" s="937"/>
      <c r="G701" s="937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4.5" x14ac:dyDescent="0.35">
      <c r="A702" s="5"/>
      <c r="B702" s="1"/>
      <c r="C702" s="937"/>
      <c r="D702" s="937"/>
      <c r="E702" s="937"/>
      <c r="F702" s="937"/>
      <c r="G702" s="937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4.5" x14ac:dyDescent="0.35">
      <c r="A703" s="5"/>
      <c r="B703" s="1"/>
      <c r="C703" s="937"/>
      <c r="D703" s="937"/>
      <c r="E703" s="937"/>
      <c r="F703" s="937"/>
      <c r="G703" s="937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4.5" x14ac:dyDescent="0.35">
      <c r="A704" s="5"/>
      <c r="B704" s="1"/>
      <c r="C704" s="937"/>
      <c r="D704" s="937"/>
      <c r="E704" s="937"/>
      <c r="F704" s="937"/>
      <c r="G704" s="937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4.5" x14ac:dyDescent="0.35">
      <c r="A705" s="5"/>
      <c r="B705" s="1"/>
      <c r="C705" s="937"/>
      <c r="D705" s="937"/>
      <c r="E705" s="937"/>
      <c r="F705" s="937"/>
      <c r="G705" s="937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4.5" x14ac:dyDescent="0.35">
      <c r="A706" s="5"/>
      <c r="B706" s="1"/>
      <c r="C706" s="937"/>
      <c r="D706" s="937"/>
      <c r="E706" s="937"/>
      <c r="F706" s="937"/>
      <c r="G706" s="937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4.5" x14ac:dyDescent="0.35">
      <c r="A707" s="5"/>
      <c r="B707" s="1"/>
      <c r="C707" s="937"/>
      <c r="D707" s="937"/>
      <c r="E707" s="937"/>
      <c r="F707" s="937"/>
      <c r="G707" s="937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4.5" x14ac:dyDescent="0.35">
      <c r="A708" s="5"/>
      <c r="B708" s="1"/>
      <c r="C708" s="937"/>
      <c r="D708" s="937"/>
      <c r="E708" s="937"/>
      <c r="F708" s="937"/>
      <c r="G708" s="937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4.5" x14ac:dyDescent="0.35">
      <c r="A709" s="5"/>
      <c r="B709" s="1"/>
      <c r="C709" s="937"/>
      <c r="D709" s="937"/>
      <c r="E709" s="937"/>
      <c r="F709" s="937"/>
      <c r="G709" s="937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4.5" x14ac:dyDescent="0.35">
      <c r="A710" s="5"/>
      <c r="B710" s="1"/>
      <c r="C710" s="937"/>
      <c r="D710" s="937"/>
      <c r="E710" s="937"/>
      <c r="F710" s="937"/>
      <c r="G710" s="937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4.5" x14ac:dyDescent="0.35">
      <c r="A711" s="5"/>
      <c r="B711" s="1"/>
      <c r="C711" s="937"/>
      <c r="D711" s="937"/>
      <c r="E711" s="937"/>
      <c r="F711" s="937"/>
      <c r="G711" s="937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4.5" x14ac:dyDescent="0.35">
      <c r="A712" s="5"/>
      <c r="B712" s="1"/>
      <c r="C712" s="937"/>
      <c r="D712" s="937"/>
      <c r="E712" s="937"/>
      <c r="F712" s="937"/>
      <c r="G712" s="937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4.5" x14ac:dyDescent="0.35">
      <c r="A713" s="5"/>
      <c r="B713" s="1"/>
      <c r="C713" s="937"/>
      <c r="D713" s="937"/>
      <c r="E713" s="937"/>
      <c r="F713" s="937"/>
      <c r="G713" s="937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4.5" x14ac:dyDescent="0.35">
      <c r="A714" s="5"/>
      <c r="B714" s="1"/>
      <c r="C714" s="937"/>
      <c r="D714" s="937"/>
      <c r="E714" s="937"/>
      <c r="F714" s="937"/>
      <c r="G714" s="937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4.5" x14ac:dyDescent="0.35">
      <c r="A715" s="5"/>
      <c r="B715" s="1"/>
      <c r="C715" s="937"/>
      <c r="D715" s="937"/>
      <c r="E715" s="937"/>
      <c r="F715" s="937"/>
      <c r="G715" s="937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4.5" x14ac:dyDescent="0.35">
      <c r="A716" s="5"/>
      <c r="B716" s="1"/>
      <c r="C716" s="937"/>
      <c r="D716" s="937"/>
      <c r="E716" s="937"/>
      <c r="F716" s="937"/>
      <c r="G716" s="937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4.5" x14ac:dyDescent="0.35">
      <c r="A717" s="5"/>
      <c r="B717" s="1"/>
      <c r="C717" s="937"/>
      <c r="D717" s="937"/>
      <c r="E717" s="937"/>
      <c r="F717" s="937"/>
      <c r="G717" s="937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4.5" x14ac:dyDescent="0.35">
      <c r="A718" s="5"/>
      <c r="B718" s="1"/>
      <c r="C718" s="937"/>
      <c r="D718" s="937"/>
      <c r="E718" s="937"/>
      <c r="F718" s="937"/>
      <c r="G718" s="937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4.5" x14ac:dyDescent="0.35">
      <c r="A719" s="5"/>
      <c r="B719" s="1"/>
      <c r="C719" s="937"/>
      <c r="D719" s="937"/>
      <c r="E719" s="937"/>
      <c r="F719" s="937"/>
      <c r="G719" s="937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4.5" x14ac:dyDescent="0.35">
      <c r="A720" s="5"/>
      <c r="B720" s="1"/>
      <c r="C720" s="937"/>
      <c r="D720" s="937"/>
      <c r="E720" s="937"/>
      <c r="F720" s="937"/>
      <c r="G720" s="937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4.5" x14ac:dyDescent="0.35">
      <c r="A721" s="5"/>
      <c r="B721" s="1"/>
      <c r="C721" s="937"/>
      <c r="D721" s="937"/>
      <c r="E721" s="937"/>
      <c r="F721" s="937"/>
      <c r="G721" s="937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4.5" x14ac:dyDescent="0.35">
      <c r="A722" s="5"/>
      <c r="B722" s="1"/>
      <c r="C722" s="937"/>
      <c r="D722" s="937"/>
      <c r="E722" s="937"/>
      <c r="F722" s="937"/>
      <c r="G722" s="937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4.5" x14ac:dyDescent="0.35">
      <c r="A723" s="5"/>
      <c r="B723" s="1"/>
      <c r="C723" s="937"/>
      <c r="D723" s="937"/>
      <c r="E723" s="937"/>
      <c r="F723" s="937"/>
      <c r="G723" s="937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4.5" x14ac:dyDescent="0.35">
      <c r="A724" s="5"/>
      <c r="B724" s="1"/>
      <c r="C724" s="937"/>
      <c r="D724" s="937"/>
      <c r="E724" s="937"/>
      <c r="F724" s="937"/>
      <c r="G724" s="937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4.5" x14ac:dyDescent="0.35">
      <c r="A725" s="5"/>
      <c r="B725" s="1"/>
      <c r="C725" s="937"/>
      <c r="D725" s="937"/>
      <c r="E725" s="937"/>
      <c r="F725" s="937"/>
      <c r="G725" s="937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4.5" x14ac:dyDescent="0.35">
      <c r="A726" s="5"/>
      <c r="B726" s="1"/>
      <c r="C726" s="937"/>
      <c r="D726" s="937"/>
      <c r="E726" s="937"/>
      <c r="F726" s="937"/>
      <c r="G726" s="937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4.5" x14ac:dyDescent="0.35">
      <c r="A727" s="5"/>
      <c r="B727" s="1"/>
      <c r="C727" s="937"/>
      <c r="D727" s="937"/>
      <c r="E727" s="937"/>
      <c r="F727" s="937"/>
      <c r="G727" s="937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4.5" x14ac:dyDescent="0.35">
      <c r="A728" s="5"/>
      <c r="B728" s="1"/>
      <c r="C728" s="937"/>
      <c r="D728" s="937"/>
      <c r="E728" s="937"/>
      <c r="F728" s="937"/>
      <c r="G728" s="937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4.5" x14ac:dyDescent="0.35">
      <c r="A729" s="5"/>
      <c r="B729" s="1"/>
      <c r="C729" s="937"/>
      <c r="D729" s="937"/>
      <c r="E729" s="937"/>
      <c r="F729" s="937"/>
      <c r="G729" s="937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4.5" x14ac:dyDescent="0.35">
      <c r="A730" s="5"/>
      <c r="B730" s="1"/>
      <c r="C730" s="937"/>
      <c r="D730" s="937"/>
      <c r="E730" s="937"/>
      <c r="F730" s="937"/>
      <c r="G730" s="937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4.5" x14ac:dyDescent="0.35">
      <c r="A731" s="5"/>
      <c r="B731" s="1"/>
      <c r="C731" s="937"/>
      <c r="D731" s="937"/>
      <c r="E731" s="937"/>
      <c r="F731" s="937"/>
      <c r="G731" s="937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4.5" x14ac:dyDescent="0.35">
      <c r="A732" s="5"/>
      <c r="B732" s="1"/>
      <c r="C732" s="937"/>
      <c r="D732" s="937"/>
      <c r="E732" s="937"/>
      <c r="F732" s="937"/>
      <c r="G732" s="937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4.5" x14ac:dyDescent="0.35">
      <c r="A733" s="5"/>
      <c r="B733" s="1"/>
      <c r="C733" s="937"/>
      <c r="D733" s="937"/>
      <c r="E733" s="937"/>
      <c r="F733" s="937"/>
      <c r="G733" s="937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4.5" x14ac:dyDescent="0.35">
      <c r="A734" s="5"/>
      <c r="B734" s="1"/>
      <c r="C734" s="937"/>
      <c r="D734" s="937"/>
      <c r="E734" s="937"/>
      <c r="F734" s="937"/>
      <c r="G734" s="937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4.5" x14ac:dyDescent="0.35">
      <c r="A735" s="5"/>
      <c r="B735" s="1"/>
      <c r="C735" s="937"/>
      <c r="D735" s="937"/>
      <c r="E735" s="937"/>
      <c r="F735" s="937"/>
      <c r="G735" s="937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4.5" x14ac:dyDescent="0.35">
      <c r="A736" s="5"/>
      <c r="B736" s="1"/>
      <c r="C736" s="937"/>
      <c r="D736" s="937"/>
      <c r="E736" s="937"/>
      <c r="F736" s="937"/>
      <c r="G736" s="937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4.5" x14ac:dyDescent="0.35">
      <c r="A737" s="5"/>
      <c r="B737" s="1"/>
      <c r="C737" s="937"/>
      <c r="D737" s="937"/>
      <c r="E737" s="937"/>
      <c r="F737" s="937"/>
      <c r="G737" s="937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4.5" x14ac:dyDescent="0.35">
      <c r="A738" s="5"/>
      <c r="B738" s="1"/>
      <c r="C738" s="937"/>
      <c r="D738" s="937"/>
      <c r="E738" s="937"/>
      <c r="F738" s="937"/>
      <c r="G738" s="937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4.5" x14ac:dyDescent="0.35">
      <c r="A739" s="5"/>
      <c r="B739" s="1"/>
      <c r="C739" s="937"/>
      <c r="D739" s="937"/>
      <c r="E739" s="937"/>
      <c r="F739" s="937"/>
      <c r="G739" s="937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4.5" x14ac:dyDescent="0.35">
      <c r="A740" s="5"/>
      <c r="B740" s="1"/>
      <c r="C740" s="937"/>
      <c r="D740" s="937"/>
      <c r="E740" s="937"/>
      <c r="F740" s="937"/>
      <c r="G740" s="937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4.5" x14ac:dyDescent="0.35">
      <c r="A741" s="5"/>
      <c r="B741" s="1"/>
      <c r="C741" s="937"/>
      <c r="D741" s="937"/>
      <c r="E741" s="937"/>
      <c r="F741" s="937"/>
      <c r="G741" s="937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4.5" x14ac:dyDescent="0.35">
      <c r="A742" s="5"/>
      <c r="B742" s="1"/>
      <c r="C742" s="937"/>
      <c r="D742" s="937"/>
      <c r="E742" s="937"/>
      <c r="F742" s="937"/>
      <c r="G742" s="937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4.5" x14ac:dyDescent="0.35">
      <c r="A743" s="5"/>
      <c r="B743" s="1"/>
      <c r="C743" s="937"/>
      <c r="D743" s="937"/>
      <c r="E743" s="937"/>
      <c r="F743" s="937"/>
      <c r="G743" s="937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4.5" x14ac:dyDescent="0.35">
      <c r="A744" s="5"/>
      <c r="B744" s="1"/>
      <c r="C744" s="937"/>
      <c r="D744" s="937"/>
      <c r="E744" s="937"/>
      <c r="F744" s="937"/>
      <c r="G744" s="937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4.5" x14ac:dyDescent="0.35">
      <c r="A745" s="5"/>
      <c r="B745" s="1"/>
      <c r="C745" s="937"/>
      <c r="D745" s="937"/>
      <c r="E745" s="937"/>
      <c r="F745" s="937"/>
      <c r="G745" s="937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4.5" x14ac:dyDescent="0.35">
      <c r="A746" s="5"/>
      <c r="B746" s="1"/>
      <c r="C746" s="937"/>
      <c r="D746" s="937"/>
      <c r="E746" s="937"/>
      <c r="F746" s="937"/>
      <c r="G746" s="937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4.5" x14ac:dyDescent="0.35">
      <c r="A747" s="5"/>
      <c r="B747" s="1"/>
      <c r="C747" s="937"/>
      <c r="D747" s="937"/>
      <c r="E747" s="937"/>
      <c r="F747" s="937"/>
      <c r="G747" s="937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4.5" x14ac:dyDescent="0.35">
      <c r="A748" s="5"/>
      <c r="B748" s="1"/>
      <c r="C748" s="937"/>
      <c r="D748" s="937"/>
      <c r="E748" s="937"/>
      <c r="F748" s="937"/>
      <c r="G748" s="937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4.5" x14ac:dyDescent="0.35">
      <c r="A749" s="5"/>
      <c r="B749" s="1"/>
      <c r="C749" s="937"/>
      <c r="D749" s="937"/>
      <c r="E749" s="937"/>
      <c r="F749" s="937"/>
      <c r="G749" s="937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4.5" x14ac:dyDescent="0.35">
      <c r="A750" s="5"/>
      <c r="B750" s="1"/>
      <c r="C750" s="937"/>
      <c r="D750" s="937"/>
      <c r="E750" s="937"/>
      <c r="F750" s="937"/>
      <c r="G750" s="937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4.5" x14ac:dyDescent="0.35">
      <c r="A751" s="5"/>
      <c r="B751" s="1"/>
      <c r="C751" s="937"/>
      <c r="D751" s="937"/>
      <c r="E751" s="937"/>
      <c r="F751" s="937"/>
      <c r="G751" s="937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4.5" x14ac:dyDescent="0.35">
      <c r="A752" s="5"/>
      <c r="B752" s="1"/>
      <c r="C752" s="937"/>
      <c r="D752" s="937"/>
      <c r="E752" s="937"/>
      <c r="F752" s="937"/>
      <c r="G752" s="937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4.5" x14ac:dyDescent="0.35">
      <c r="A753" s="5"/>
      <c r="B753" s="1"/>
      <c r="C753" s="937"/>
      <c r="D753" s="937"/>
      <c r="E753" s="937"/>
      <c r="F753" s="937"/>
      <c r="G753" s="937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4.5" x14ac:dyDescent="0.35">
      <c r="A754" s="5"/>
      <c r="B754" s="1"/>
      <c r="C754" s="937"/>
      <c r="D754" s="937"/>
      <c r="E754" s="937"/>
      <c r="F754" s="937"/>
      <c r="G754" s="937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4.5" x14ac:dyDescent="0.35">
      <c r="A755" s="5"/>
      <c r="B755" s="1"/>
      <c r="C755" s="937"/>
      <c r="D755" s="937"/>
      <c r="E755" s="937"/>
      <c r="F755" s="937"/>
      <c r="G755" s="937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4.5" x14ac:dyDescent="0.35">
      <c r="A756" s="5"/>
      <c r="B756" s="1"/>
      <c r="C756" s="937"/>
      <c r="D756" s="937"/>
      <c r="E756" s="937"/>
      <c r="F756" s="937"/>
      <c r="G756" s="937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4.5" x14ac:dyDescent="0.35">
      <c r="A757" s="5"/>
      <c r="B757" s="1"/>
      <c r="C757" s="937"/>
      <c r="D757" s="937"/>
      <c r="E757" s="937"/>
      <c r="F757" s="937"/>
      <c r="G757" s="937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4.5" x14ac:dyDescent="0.35">
      <c r="A758" s="5"/>
      <c r="B758" s="1"/>
      <c r="C758" s="937"/>
      <c r="D758" s="937"/>
      <c r="E758" s="937"/>
      <c r="F758" s="937"/>
      <c r="G758" s="937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4.5" x14ac:dyDescent="0.35">
      <c r="A759" s="5"/>
      <c r="B759" s="1"/>
      <c r="C759" s="937"/>
      <c r="D759" s="937"/>
      <c r="E759" s="937"/>
      <c r="F759" s="937"/>
      <c r="G759" s="937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4.5" x14ac:dyDescent="0.35">
      <c r="A760" s="5"/>
      <c r="B760" s="1"/>
      <c r="C760" s="937"/>
      <c r="D760" s="937"/>
      <c r="E760" s="937"/>
      <c r="F760" s="937"/>
      <c r="G760" s="937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4.5" x14ac:dyDescent="0.35">
      <c r="A761" s="5"/>
      <c r="B761" s="1"/>
      <c r="C761" s="937"/>
      <c r="D761" s="937"/>
      <c r="E761" s="937"/>
      <c r="F761" s="937"/>
      <c r="G761" s="937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4.5" x14ac:dyDescent="0.35">
      <c r="A762" s="5"/>
      <c r="B762" s="1"/>
      <c r="C762" s="937"/>
      <c r="D762" s="937"/>
      <c r="E762" s="937"/>
      <c r="F762" s="937"/>
      <c r="G762" s="937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4.5" x14ac:dyDescent="0.35">
      <c r="A763" s="5"/>
      <c r="B763" s="1"/>
      <c r="C763" s="937"/>
      <c r="D763" s="937"/>
      <c r="E763" s="937"/>
      <c r="F763" s="937"/>
      <c r="G763" s="937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4.5" x14ac:dyDescent="0.35">
      <c r="A764" s="5"/>
      <c r="B764" s="1"/>
      <c r="C764" s="937"/>
      <c r="D764" s="937"/>
      <c r="E764" s="937"/>
      <c r="F764" s="937"/>
      <c r="G764" s="937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4.5" x14ac:dyDescent="0.35">
      <c r="A765" s="5"/>
      <c r="B765" s="1"/>
      <c r="C765" s="937"/>
      <c r="D765" s="937"/>
      <c r="E765" s="937"/>
      <c r="F765" s="937"/>
      <c r="G765" s="937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4.5" x14ac:dyDescent="0.35">
      <c r="A766" s="5"/>
      <c r="B766" s="1"/>
      <c r="C766" s="937"/>
      <c r="D766" s="937"/>
      <c r="E766" s="937"/>
      <c r="F766" s="937"/>
      <c r="G766" s="937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4.5" x14ac:dyDescent="0.35">
      <c r="A767" s="5"/>
      <c r="B767" s="1"/>
      <c r="C767" s="937"/>
      <c r="D767" s="937"/>
      <c r="E767" s="937"/>
      <c r="F767" s="937"/>
      <c r="G767" s="937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4.5" x14ac:dyDescent="0.35">
      <c r="A768" s="5"/>
      <c r="B768" s="1"/>
      <c r="C768" s="937"/>
      <c r="D768" s="937"/>
      <c r="E768" s="937"/>
      <c r="F768" s="937"/>
      <c r="G768" s="937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4.5" x14ac:dyDescent="0.35">
      <c r="A769" s="5"/>
      <c r="B769" s="1"/>
      <c r="C769" s="937"/>
      <c r="D769" s="937"/>
      <c r="E769" s="937"/>
      <c r="F769" s="937"/>
      <c r="G769" s="937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4.5" x14ac:dyDescent="0.35">
      <c r="A770" s="5"/>
      <c r="B770" s="1"/>
      <c r="C770" s="937"/>
      <c r="D770" s="937"/>
      <c r="E770" s="937"/>
      <c r="F770" s="937"/>
      <c r="G770" s="937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4.5" x14ac:dyDescent="0.35">
      <c r="A771" s="5"/>
      <c r="B771" s="1"/>
      <c r="C771" s="937"/>
      <c r="D771" s="937"/>
      <c r="E771" s="937"/>
      <c r="F771" s="937"/>
      <c r="G771" s="937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4.5" x14ac:dyDescent="0.35">
      <c r="A772" s="5"/>
      <c r="B772" s="1"/>
      <c r="C772" s="937"/>
      <c r="D772" s="937"/>
      <c r="E772" s="937"/>
      <c r="F772" s="937"/>
      <c r="G772" s="937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4.5" x14ac:dyDescent="0.35">
      <c r="A773" s="5"/>
      <c r="B773" s="1"/>
      <c r="C773" s="937"/>
      <c r="D773" s="937"/>
      <c r="E773" s="937"/>
      <c r="F773" s="937"/>
      <c r="G773" s="937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4.5" x14ac:dyDescent="0.35">
      <c r="A774" s="5"/>
      <c r="B774" s="1"/>
      <c r="C774" s="937"/>
      <c r="D774" s="937"/>
      <c r="E774" s="937"/>
      <c r="F774" s="937"/>
      <c r="G774" s="937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4.5" x14ac:dyDescent="0.35">
      <c r="A775" s="5"/>
      <c r="B775" s="1"/>
      <c r="C775" s="937"/>
      <c r="D775" s="937"/>
      <c r="E775" s="937"/>
      <c r="F775" s="937"/>
      <c r="G775" s="937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4.5" x14ac:dyDescent="0.35">
      <c r="A776" s="5"/>
      <c r="B776" s="1"/>
      <c r="C776" s="937"/>
      <c r="D776" s="937"/>
      <c r="E776" s="937"/>
      <c r="F776" s="937"/>
      <c r="G776" s="937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4.5" x14ac:dyDescent="0.35">
      <c r="A777" s="5"/>
      <c r="B777" s="1"/>
      <c r="C777" s="937"/>
      <c r="D777" s="937"/>
      <c r="E777" s="937"/>
      <c r="F777" s="937"/>
      <c r="G777" s="937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4.5" x14ac:dyDescent="0.35">
      <c r="A778" s="5"/>
      <c r="B778" s="1"/>
      <c r="C778" s="937"/>
      <c r="D778" s="937"/>
      <c r="E778" s="937"/>
      <c r="F778" s="937"/>
      <c r="G778" s="937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4.5" x14ac:dyDescent="0.35">
      <c r="A779" s="5"/>
      <c r="B779" s="1"/>
      <c r="C779" s="937"/>
      <c r="D779" s="937"/>
      <c r="E779" s="937"/>
      <c r="F779" s="937"/>
      <c r="G779" s="937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4.5" x14ac:dyDescent="0.35">
      <c r="A780" s="5"/>
      <c r="B780" s="1"/>
      <c r="C780" s="937"/>
      <c r="D780" s="937"/>
      <c r="E780" s="937"/>
      <c r="F780" s="937"/>
      <c r="G780" s="937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4.5" x14ac:dyDescent="0.35">
      <c r="A781" s="5"/>
      <c r="B781" s="1"/>
      <c r="C781" s="937"/>
      <c r="D781" s="937"/>
      <c r="E781" s="937"/>
      <c r="F781" s="937"/>
      <c r="G781" s="937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4.5" x14ac:dyDescent="0.35">
      <c r="A782" s="5"/>
      <c r="B782" s="1"/>
      <c r="C782" s="937"/>
      <c r="D782" s="937"/>
      <c r="E782" s="937"/>
      <c r="F782" s="937"/>
      <c r="G782" s="937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4.5" x14ac:dyDescent="0.35">
      <c r="A783" s="5"/>
      <c r="B783" s="1"/>
      <c r="C783" s="937"/>
      <c r="D783" s="937"/>
      <c r="E783" s="937"/>
      <c r="F783" s="937"/>
      <c r="G783" s="937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4.5" x14ac:dyDescent="0.35">
      <c r="A784" s="5"/>
      <c r="B784" s="1"/>
      <c r="C784" s="937"/>
      <c r="D784" s="937"/>
      <c r="E784" s="937"/>
      <c r="F784" s="937"/>
      <c r="G784" s="937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4.5" x14ac:dyDescent="0.35">
      <c r="A785" s="5"/>
      <c r="B785" s="1"/>
      <c r="C785" s="937"/>
      <c r="D785" s="937"/>
      <c r="E785" s="937"/>
      <c r="F785" s="937"/>
      <c r="G785" s="937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4.5" x14ac:dyDescent="0.35">
      <c r="A786" s="5"/>
      <c r="B786" s="1"/>
      <c r="C786" s="937"/>
      <c r="D786" s="937"/>
      <c r="E786" s="937"/>
      <c r="F786" s="937"/>
      <c r="G786" s="937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4.5" x14ac:dyDescent="0.35">
      <c r="A787" s="5"/>
      <c r="B787" s="1"/>
      <c r="C787" s="937"/>
      <c r="D787" s="937"/>
      <c r="E787" s="937"/>
      <c r="F787" s="937"/>
      <c r="G787" s="937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4.5" x14ac:dyDescent="0.35">
      <c r="A788" s="5"/>
      <c r="B788" s="1"/>
      <c r="C788" s="937"/>
      <c r="D788" s="937"/>
      <c r="E788" s="937"/>
      <c r="F788" s="937"/>
      <c r="G788" s="937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4.5" x14ac:dyDescent="0.35">
      <c r="A789" s="5"/>
      <c r="B789" s="1"/>
      <c r="C789" s="937"/>
      <c r="D789" s="937"/>
      <c r="E789" s="937"/>
      <c r="F789" s="937"/>
      <c r="G789" s="937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4.5" x14ac:dyDescent="0.35">
      <c r="A790" s="5"/>
      <c r="B790" s="1"/>
      <c r="C790" s="937"/>
      <c r="D790" s="937"/>
      <c r="E790" s="937"/>
      <c r="F790" s="937"/>
      <c r="G790" s="937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4.5" x14ac:dyDescent="0.35">
      <c r="A791" s="5"/>
      <c r="B791" s="1"/>
      <c r="C791" s="937"/>
      <c r="D791" s="937"/>
      <c r="E791" s="937"/>
      <c r="F791" s="937"/>
      <c r="G791" s="937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4.5" x14ac:dyDescent="0.35">
      <c r="A792" s="5"/>
      <c r="B792" s="1"/>
      <c r="C792" s="937"/>
      <c r="D792" s="937"/>
      <c r="E792" s="937"/>
      <c r="F792" s="937"/>
      <c r="G792" s="937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4.5" x14ac:dyDescent="0.35">
      <c r="A793" s="5"/>
      <c r="B793" s="1"/>
      <c r="C793" s="937"/>
      <c r="D793" s="937"/>
      <c r="E793" s="937"/>
      <c r="F793" s="937"/>
      <c r="G793" s="937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4.5" x14ac:dyDescent="0.35">
      <c r="A794" s="5"/>
      <c r="B794" s="1"/>
      <c r="C794" s="937"/>
      <c r="D794" s="937"/>
      <c r="E794" s="937"/>
      <c r="F794" s="937"/>
      <c r="G794" s="937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4.5" x14ac:dyDescent="0.35">
      <c r="A795" s="5"/>
      <c r="B795" s="1"/>
      <c r="C795" s="937"/>
      <c r="D795" s="937"/>
      <c r="E795" s="937"/>
      <c r="F795" s="937"/>
      <c r="G795" s="937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4.5" x14ac:dyDescent="0.35">
      <c r="A796" s="5"/>
      <c r="B796" s="1"/>
      <c r="C796" s="937"/>
      <c r="D796" s="937"/>
      <c r="E796" s="937"/>
      <c r="F796" s="937"/>
      <c r="G796" s="937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4.5" x14ac:dyDescent="0.35">
      <c r="A797" s="5"/>
      <c r="B797" s="1"/>
      <c r="C797" s="937"/>
      <c r="D797" s="937"/>
      <c r="E797" s="937"/>
      <c r="F797" s="937"/>
      <c r="G797" s="937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4.5" x14ac:dyDescent="0.35">
      <c r="A798" s="5"/>
      <c r="B798" s="1"/>
      <c r="C798" s="937"/>
      <c r="D798" s="937"/>
      <c r="E798" s="937"/>
      <c r="F798" s="937"/>
      <c r="G798" s="937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4.5" x14ac:dyDescent="0.35">
      <c r="A799" s="5"/>
      <c r="B799" s="1"/>
      <c r="C799" s="937"/>
      <c r="D799" s="937"/>
      <c r="E799" s="937"/>
      <c r="F799" s="937"/>
      <c r="G799" s="937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4.5" x14ac:dyDescent="0.35">
      <c r="A800" s="5"/>
      <c r="B800" s="1"/>
      <c r="C800" s="937"/>
      <c r="D800" s="937"/>
      <c r="E800" s="937"/>
      <c r="F800" s="937"/>
      <c r="G800" s="937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4.5" x14ac:dyDescent="0.35">
      <c r="A801" s="5"/>
      <c r="B801" s="1"/>
      <c r="C801" s="937"/>
      <c r="D801" s="937"/>
      <c r="E801" s="937"/>
      <c r="F801" s="937"/>
      <c r="G801" s="937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4.5" x14ac:dyDescent="0.35">
      <c r="A802" s="5"/>
      <c r="B802" s="1"/>
      <c r="C802" s="937"/>
      <c r="D802" s="937"/>
      <c r="E802" s="937"/>
      <c r="F802" s="937"/>
      <c r="G802" s="937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4.5" x14ac:dyDescent="0.35">
      <c r="A803" s="5"/>
      <c r="B803" s="1"/>
      <c r="C803" s="937"/>
      <c r="D803" s="937"/>
      <c r="E803" s="937"/>
      <c r="F803" s="937"/>
      <c r="G803" s="937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4.5" x14ac:dyDescent="0.35">
      <c r="A804" s="5"/>
      <c r="B804" s="1"/>
      <c r="C804" s="937"/>
      <c r="D804" s="937"/>
      <c r="E804" s="937"/>
      <c r="F804" s="937"/>
      <c r="G804" s="937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4.5" x14ac:dyDescent="0.35">
      <c r="A805" s="5"/>
      <c r="B805" s="1"/>
      <c r="C805" s="937"/>
      <c r="D805" s="937"/>
      <c r="E805" s="937"/>
      <c r="F805" s="937"/>
      <c r="G805" s="937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4.5" x14ac:dyDescent="0.35">
      <c r="A806" s="5"/>
      <c r="B806" s="1"/>
      <c r="C806" s="937"/>
      <c r="D806" s="937"/>
      <c r="E806" s="937"/>
      <c r="F806" s="937"/>
      <c r="G806" s="937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4.5" x14ac:dyDescent="0.35">
      <c r="A807" s="5"/>
      <c r="B807" s="1"/>
      <c r="C807" s="937"/>
      <c r="D807" s="937"/>
      <c r="E807" s="937"/>
      <c r="F807" s="937"/>
      <c r="G807" s="937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4.5" x14ac:dyDescent="0.35">
      <c r="A808" s="5"/>
      <c r="B808" s="1"/>
      <c r="C808" s="937"/>
      <c r="D808" s="937"/>
      <c r="E808" s="937"/>
      <c r="F808" s="937"/>
      <c r="G808" s="937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4.5" x14ac:dyDescent="0.35">
      <c r="A809" s="5"/>
      <c r="B809" s="1"/>
      <c r="C809" s="937"/>
      <c r="D809" s="937"/>
      <c r="E809" s="937"/>
      <c r="F809" s="937"/>
      <c r="G809" s="937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4.5" x14ac:dyDescent="0.35">
      <c r="A810" s="5"/>
      <c r="B810" s="1"/>
      <c r="C810" s="937"/>
      <c r="D810" s="937"/>
      <c r="E810" s="937"/>
      <c r="F810" s="937"/>
      <c r="G810" s="937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4.5" x14ac:dyDescent="0.35">
      <c r="A811" s="5"/>
      <c r="B811" s="1"/>
      <c r="C811" s="937"/>
      <c r="D811" s="937"/>
      <c r="E811" s="937"/>
      <c r="F811" s="937"/>
      <c r="G811" s="937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4.5" x14ac:dyDescent="0.35">
      <c r="A812" s="5"/>
      <c r="B812" s="1"/>
      <c r="C812" s="937"/>
      <c r="D812" s="937"/>
      <c r="E812" s="937"/>
      <c r="F812" s="937"/>
      <c r="G812" s="937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4.5" x14ac:dyDescent="0.35">
      <c r="A813" s="5"/>
      <c r="B813" s="1"/>
      <c r="C813" s="937"/>
      <c r="D813" s="937"/>
      <c r="E813" s="937"/>
      <c r="F813" s="937"/>
      <c r="G813" s="937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4.5" x14ac:dyDescent="0.35">
      <c r="A814" s="5"/>
      <c r="B814" s="1"/>
      <c r="C814" s="937"/>
      <c r="D814" s="937"/>
      <c r="E814" s="937"/>
      <c r="F814" s="937"/>
      <c r="G814" s="937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4.5" x14ac:dyDescent="0.35">
      <c r="A815" s="5"/>
      <c r="B815" s="1"/>
      <c r="C815" s="937"/>
      <c r="D815" s="937"/>
      <c r="E815" s="937"/>
      <c r="F815" s="937"/>
      <c r="G815" s="937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4.5" x14ac:dyDescent="0.35">
      <c r="A816" s="5"/>
      <c r="B816" s="1"/>
      <c r="C816" s="937"/>
      <c r="D816" s="937"/>
      <c r="E816" s="937"/>
      <c r="F816" s="937"/>
      <c r="G816" s="937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4.5" x14ac:dyDescent="0.35">
      <c r="A817" s="5"/>
      <c r="B817" s="1"/>
      <c r="C817" s="937"/>
      <c r="D817" s="937"/>
      <c r="E817" s="937"/>
      <c r="F817" s="937"/>
      <c r="G817" s="937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4.5" x14ac:dyDescent="0.35">
      <c r="A818" s="5"/>
      <c r="B818" s="1"/>
      <c r="C818" s="937"/>
      <c r="D818" s="937"/>
      <c r="E818" s="937"/>
      <c r="F818" s="937"/>
      <c r="G818" s="937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4.5" x14ac:dyDescent="0.35">
      <c r="A819" s="5"/>
      <c r="B819" s="1"/>
      <c r="C819" s="937"/>
      <c r="D819" s="937"/>
      <c r="E819" s="937"/>
      <c r="F819" s="937"/>
      <c r="G819" s="937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4.5" x14ac:dyDescent="0.35">
      <c r="A820" s="5"/>
      <c r="B820" s="1"/>
      <c r="C820" s="937"/>
      <c r="D820" s="937"/>
      <c r="E820" s="937"/>
      <c r="F820" s="937"/>
      <c r="G820" s="937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4.5" x14ac:dyDescent="0.35">
      <c r="A821" s="5"/>
      <c r="B821" s="1"/>
      <c r="C821" s="937"/>
      <c r="D821" s="937"/>
      <c r="E821" s="937"/>
      <c r="F821" s="937"/>
      <c r="G821" s="937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4.5" x14ac:dyDescent="0.35">
      <c r="A822" s="5"/>
      <c r="B822" s="1"/>
      <c r="C822" s="937"/>
      <c r="D822" s="937"/>
      <c r="E822" s="937"/>
      <c r="F822" s="937"/>
      <c r="G822" s="937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4.5" x14ac:dyDescent="0.35">
      <c r="A823" s="5"/>
      <c r="B823" s="1"/>
      <c r="C823" s="937"/>
      <c r="D823" s="937"/>
      <c r="E823" s="937"/>
      <c r="F823" s="937"/>
      <c r="G823" s="937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4.5" x14ac:dyDescent="0.35">
      <c r="A824" s="5"/>
      <c r="B824" s="1"/>
      <c r="C824" s="937"/>
      <c r="D824" s="937"/>
      <c r="E824" s="937"/>
      <c r="F824" s="937"/>
      <c r="G824" s="937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4.5" x14ac:dyDescent="0.35">
      <c r="A825" s="5"/>
      <c r="B825" s="1"/>
      <c r="C825" s="937"/>
      <c r="D825" s="937"/>
      <c r="E825" s="937"/>
      <c r="F825" s="937"/>
      <c r="G825" s="937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4.5" x14ac:dyDescent="0.35">
      <c r="A826" s="5"/>
      <c r="B826" s="1"/>
      <c r="C826" s="937"/>
      <c r="D826" s="937"/>
      <c r="E826" s="937"/>
      <c r="F826" s="937"/>
      <c r="G826" s="937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4.5" x14ac:dyDescent="0.35">
      <c r="A827" s="5"/>
      <c r="B827" s="1"/>
      <c r="C827" s="937"/>
      <c r="D827" s="937"/>
      <c r="E827" s="937"/>
      <c r="F827" s="937"/>
      <c r="G827" s="937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4.5" x14ac:dyDescent="0.35">
      <c r="A828" s="5"/>
      <c r="B828" s="1"/>
      <c r="C828" s="937"/>
      <c r="D828" s="937"/>
      <c r="E828" s="937"/>
      <c r="F828" s="937"/>
      <c r="G828" s="937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4.5" x14ac:dyDescent="0.35">
      <c r="A829" s="5"/>
      <c r="B829" s="1"/>
      <c r="C829" s="937"/>
      <c r="D829" s="937"/>
      <c r="E829" s="937"/>
      <c r="F829" s="937"/>
      <c r="G829" s="937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4.5" x14ac:dyDescent="0.35">
      <c r="A830" s="5"/>
      <c r="B830" s="1"/>
      <c r="C830" s="937"/>
      <c r="D830" s="937"/>
      <c r="E830" s="937"/>
      <c r="F830" s="937"/>
      <c r="G830" s="937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4.5" x14ac:dyDescent="0.35">
      <c r="A831" s="5"/>
      <c r="B831" s="1"/>
      <c r="C831" s="937"/>
      <c r="D831" s="937"/>
      <c r="E831" s="937"/>
      <c r="F831" s="937"/>
      <c r="G831" s="937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4.5" x14ac:dyDescent="0.35">
      <c r="A832" s="5"/>
      <c r="B832" s="1"/>
      <c r="C832" s="937"/>
      <c r="D832" s="937"/>
      <c r="E832" s="937"/>
      <c r="F832" s="937"/>
      <c r="G832" s="937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4.5" x14ac:dyDescent="0.35">
      <c r="A833" s="5"/>
      <c r="B833" s="1"/>
      <c r="C833" s="937"/>
      <c r="D833" s="937"/>
      <c r="E833" s="937"/>
      <c r="F833" s="937"/>
      <c r="G833" s="937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4.5" x14ac:dyDescent="0.35">
      <c r="A834" s="5"/>
      <c r="B834" s="1"/>
      <c r="C834" s="937"/>
      <c r="D834" s="937"/>
      <c r="E834" s="937"/>
      <c r="F834" s="937"/>
      <c r="G834" s="937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4.5" x14ac:dyDescent="0.35">
      <c r="A835" s="5"/>
      <c r="B835" s="1"/>
      <c r="C835" s="937"/>
      <c r="D835" s="937"/>
      <c r="E835" s="937"/>
      <c r="F835" s="937"/>
      <c r="G835" s="937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4.5" x14ac:dyDescent="0.35">
      <c r="A836" s="5"/>
      <c r="B836" s="1"/>
      <c r="C836" s="937"/>
      <c r="D836" s="937"/>
      <c r="E836" s="937"/>
      <c r="F836" s="937"/>
      <c r="G836" s="937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4.5" x14ac:dyDescent="0.35">
      <c r="A837" s="5"/>
      <c r="B837" s="1"/>
      <c r="C837" s="937"/>
      <c r="D837" s="937"/>
      <c r="E837" s="937"/>
      <c r="F837" s="937"/>
      <c r="G837" s="937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4.5" x14ac:dyDescent="0.35">
      <c r="A838" s="5"/>
      <c r="B838" s="1"/>
      <c r="C838" s="937"/>
      <c r="D838" s="937"/>
      <c r="E838" s="937"/>
      <c r="F838" s="937"/>
      <c r="G838" s="937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4.5" x14ac:dyDescent="0.35">
      <c r="A839" s="5"/>
      <c r="B839" s="1"/>
      <c r="C839" s="937"/>
      <c r="D839" s="937"/>
      <c r="E839" s="937"/>
      <c r="F839" s="937"/>
      <c r="G839" s="937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4.5" x14ac:dyDescent="0.35">
      <c r="A840" s="5"/>
      <c r="B840" s="1"/>
      <c r="C840" s="937"/>
      <c r="D840" s="937"/>
      <c r="E840" s="937"/>
      <c r="F840" s="937"/>
      <c r="G840" s="937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4.5" x14ac:dyDescent="0.35">
      <c r="A841" s="5"/>
      <c r="B841" s="1"/>
      <c r="C841" s="937"/>
      <c r="D841" s="937"/>
      <c r="E841" s="937"/>
      <c r="F841" s="937"/>
      <c r="G841" s="937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4.5" x14ac:dyDescent="0.35">
      <c r="A842" s="5"/>
      <c r="B842" s="1"/>
      <c r="C842" s="937"/>
      <c r="D842" s="937"/>
      <c r="E842" s="937"/>
      <c r="F842" s="937"/>
      <c r="G842" s="937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4.5" x14ac:dyDescent="0.35">
      <c r="A843" s="5"/>
      <c r="B843" s="1"/>
      <c r="C843" s="937"/>
      <c r="D843" s="937"/>
      <c r="E843" s="937"/>
      <c r="F843" s="937"/>
      <c r="G843" s="937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4.5" x14ac:dyDescent="0.35">
      <c r="A844" s="5"/>
      <c r="B844" s="1"/>
      <c r="C844" s="937"/>
      <c r="D844" s="937"/>
      <c r="E844" s="937"/>
      <c r="F844" s="937"/>
      <c r="G844" s="937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4.5" x14ac:dyDescent="0.35">
      <c r="A845" s="5"/>
      <c r="B845" s="1"/>
      <c r="C845" s="937"/>
      <c r="D845" s="937"/>
      <c r="E845" s="937"/>
      <c r="F845" s="937"/>
      <c r="G845" s="937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4.5" x14ac:dyDescent="0.35">
      <c r="A846" s="5"/>
      <c r="B846" s="1"/>
      <c r="C846" s="937"/>
      <c r="D846" s="937"/>
      <c r="E846" s="937"/>
      <c r="F846" s="937"/>
      <c r="G846" s="937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4.5" x14ac:dyDescent="0.35">
      <c r="A847" s="5"/>
      <c r="B847" s="1"/>
      <c r="C847" s="937"/>
      <c r="D847" s="937"/>
      <c r="E847" s="937"/>
      <c r="F847" s="937"/>
      <c r="G847" s="937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4.5" x14ac:dyDescent="0.35">
      <c r="A848" s="5"/>
      <c r="B848" s="1"/>
      <c r="C848" s="937"/>
      <c r="D848" s="937"/>
      <c r="E848" s="937"/>
      <c r="F848" s="937"/>
      <c r="G848" s="937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4.5" x14ac:dyDescent="0.35">
      <c r="A849" s="5"/>
      <c r="B849" s="1"/>
      <c r="C849" s="937"/>
      <c r="D849" s="937"/>
      <c r="E849" s="937"/>
      <c r="F849" s="937"/>
      <c r="G849" s="937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4.5" x14ac:dyDescent="0.35">
      <c r="A850" s="5"/>
      <c r="B850" s="1"/>
      <c r="C850" s="937"/>
      <c r="D850" s="937"/>
      <c r="E850" s="937"/>
      <c r="F850" s="937"/>
      <c r="G850" s="937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4.5" x14ac:dyDescent="0.35">
      <c r="A851" s="5"/>
      <c r="B851" s="1"/>
      <c r="C851" s="937"/>
      <c r="D851" s="937"/>
      <c r="E851" s="937"/>
      <c r="F851" s="937"/>
      <c r="G851" s="937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4.5" x14ac:dyDescent="0.35">
      <c r="A852" s="5"/>
      <c r="B852" s="1"/>
      <c r="C852" s="937"/>
      <c r="D852" s="937"/>
      <c r="E852" s="937"/>
      <c r="F852" s="937"/>
      <c r="G852" s="937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4.5" x14ac:dyDescent="0.35">
      <c r="A853" s="5"/>
      <c r="B853" s="1"/>
      <c r="C853" s="937"/>
      <c r="D853" s="937"/>
      <c r="E853" s="937"/>
      <c r="F853" s="937"/>
      <c r="G853" s="937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4.5" x14ac:dyDescent="0.35">
      <c r="A854" s="5"/>
      <c r="B854" s="1"/>
      <c r="C854" s="937"/>
      <c r="D854" s="937"/>
      <c r="E854" s="937"/>
      <c r="F854" s="937"/>
      <c r="G854" s="937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4.5" x14ac:dyDescent="0.35">
      <c r="A855" s="5"/>
      <c r="B855" s="1"/>
      <c r="C855" s="937"/>
      <c r="D855" s="937"/>
      <c r="E855" s="937"/>
      <c r="F855" s="937"/>
      <c r="G855" s="937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4.5" x14ac:dyDescent="0.35">
      <c r="A856" s="5"/>
      <c r="B856" s="1"/>
      <c r="C856" s="937"/>
      <c r="D856" s="937"/>
      <c r="E856" s="937"/>
      <c r="F856" s="937"/>
      <c r="G856" s="937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4.5" x14ac:dyDescent="0.35">
      <c r="A857" s="5"/>
      <c r="B857" s="1"/>
      <c r="C857" s="937"/>
      <c r="D857" s="937"/>
      <c r="E857" s="937"/>
      <c r="F857" s="937"/>
      <c r="G857" s="937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4.5" x14ac:dyDescent="0.35">
      <c r="A858" s="5"/>
      <c r="B858" s="1"/>
      <c r="C858" s="937"/>
      <c r="D858" s="937"/>
      <c r="E858" s="937"/>
      <c r="F858" s="937"/>
      <c r="G858" s="937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4.5" x14ac:dyDescent="0.35">
      <c r="A859" s="5"/>
      <c r="B859" s="1"/>
      <c r="C859" s="937"/>
      <c r="D859" s="937"/>
      <c r="E859" s="937"/>
      <c r="F859" s="937"/>
      <c r="G859" s="937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4.5" x14ac:dyDescent="0.35">
      <c r="A860" s="5"/>
      <c r="B860" s="1"/>
      <c r="C860" s="937"/>
      <c r="D860" s="937"/>
      <c r="E860" s="937"/>
      <c r="F860" s="937"/>
      <c r="G860" s="937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4.5" x14ac:dyDescent="0.35">
      <c r="A861" s="5"/>
      <c r="B861" s="1"/>
      <c r="C861" s="937"/>
      <c r="D861" s="937"/>
      <c r="E861" s="937"/>
      <c r="F861" s="937"/>
      <c r="G861" s="937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4.5" x14ac:dyDescent="0.35">
      <c r="A862" s="5"/>
      <c r="B862" s="1"/>
      <c r="C862" s="937"/>
      <c r="D862" s="937"/>
      <c r="E862" s="937"/>
      <c r="F862" s="937"/>
      <c r="G862" s="937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4.5" x14ac:dyDescent="0.35">
      <c r="A863" s="5"/>
      <c r="B863" s="1"/>
      <c r="C863" s="937"/>
      <c r="D863" s="937"/>
      <c r="E863" s="937"/>
      <c r="F863" s="937"/>
      <c r="G863" s="937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4.5" x14ac:dyDescent="0.35">
      <c r="A864" s="5"/>
      <c r="B864" s="1"/>
      <c r="C864" s="937"/>
      <c r="D864" s="937"/>
      <c r="E864" s="937"/>
      <c r="F864" s="937"/>
      <c r="G864" s="937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4.5" x14ac:dyDescent="0.35">
      <c r="A865" s="5"/>
      <c r="B865" s="1"/>
      <c r="C865" s="937"/>
      <c r="D865" s="937"/>
      <c r="E865" s="937"/>
      <c r="F865" s="937"/>
      <c r="G865" s="937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4.5" x14ac:dyDescent="0.35">
      <c r="A866" s="5"/>
      <c r="B866" s="1"/>
      <c r="C866" s="937"/>
      <c r="D866" s="937"/>
      <c r="E866" s="937"/>
      <c r="F866" s="937"/>
      <c r="G866" s="937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4.5" x14ac:dyDescent="0.35">
      <c r="A867" s="5"/>
      <c r="B867" s="1"/>
      <c r="C867" s="937"/>
      <c r="D867" s="937"/>
      <c r="E867" s="937"/>
      <c r="F867" s="937"/>
      <c r="G867" s="937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4.5" x14ac:dyDescent="0.35">
      <c r="A868" s="5"/>
      <c r="B868" s="1"/>
      <c r="C868" s="937"/>
      <c r="D868" s="937"/>
      <c r="E868" s="937"/>
      <c r="F868" s="937"/>
      <c r="G868" s="937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4.5" x14ac:dyDescent="0.35">
      <c r="A869" s="5"/>
      <c r="B869" s="1"/>
      <c r="C869" s="937"/>
      <c r="D869" s="937"/>
      <c r="E869" s="937"/>
      <c r="F869" s="937"/>
      <c r="G869" s="937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4.5" x14ac:dyDescent="0.35">
      <c r="A870" s="5"/>
      <c r="B870" s="1"/>
      <c r="C870" s="937"/>
      <c r="D870" s="937"/>
      <c r="E870" s="937"/>
      <c r="F870" s="937"/>
      <c r="G870" s="937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4.5" x14ac:dyDescent="0.35">
      <c r="A871" s="5"/>
      <c r="B871" s="1"/>
      <c r="C871" s="937"/>
      <c r="D871" s="937"/>
      <c r="E871" s="937"/>
      <c r="F871" s="937"/>
      <c r="G871" s="937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4.5" x14ac:dyDescent="0.35">
      <c r="A872" s="5"/>
      <c r="B872" s="1"/>
      <c r="C872" s="937"/>
      <c r="D872" s="937"/>
      <c r="E872" s="937"/>
      <c r="F872" s="937"/>
      <c r="G872" s="937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4.5" x14ac:dyDescent="0.35">
      <c r="A873" s="5"/>
      <c r="B873" s="1"/>
      <c r="C873" s="937"/>
      <c r="D873" s="937"/>
      <c r="E873" s="937"/>
      <c r="F873" s="937"/>
      <c r="G873" s="937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4.5" x14ac:dyDescent="0.35">
      <c r="A874" s="5"/>
      <c r="B874" s="1"/>
      <c r="C874" s="937"/>
      <c r="D874" s="937"/>
      <c r="E874" s="937"/>
      <c r="F874" s="937"/>
      <c r="G874" s="937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4.5" x14ac:dyDescent="0.35">
      <c r="A875" s="5"/>
      <c r="B875" s="1"/>
      <c r="C875" s="937"/>
      <c r="D875" s="937"/>
      <c r="E875" s="937"/>
      <c r="F875" s="937"/>
      <c r="G875" s="937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4.5" x14ac:dyDescent="0.35">
      <c r="A876" s="5"/>
      <c r="B876" s="1"/>
      <c r="C876" s="937"/>
      <c r="D876" s="937"/>
      <c r="E876" s="937"/>
      <c r="F876" s="937"/>
      <c r="G876" s="937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4.5" x14ac:dyDescent="0.35">
      <c r="A877" s="5"/>
      <c r="B877" s="1"/>
      <c r="C877" s="937"/>
      <c r="D877" s="937"/>
      <c r="E877" s="937"/>
      <c r="F877" s="937"/>
      <c r="G877" s="937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4.5" x14ac:dyDescent="0.35">
      <c r="A878" s="5"/>
      <c r="B878" s="1"/>
      <c r="C878" s="937"/>
      <c r="D878" s="937"/>
      <c r="E878" s="937"/>
      <c r="F878" s="937"/>
      <c r="G878" s="937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4.5" x14ac:dyDescent="0.35">
      <c r="A879" s="5"/>
      <c r="B879" s="1"/>
      <c r="C879" s="937"/>
      <c r="D879" s="937"/>
      <c r="E879" s="937"/>
      <c r="F879" s="937"/>
      <c r="G879" s="937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4.5" x14ac:dyDescent="0.35">
      <c r="A880" s="5"/>
      <c r="B880" s="1"/>
      <c r="C880" s="937"/>
      <c r="D880" s="937"/>
      <c r="E880" s="937"/>
      <c r="F880" s="937"/>
      <c r="G880" s="937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4.5" x14ac:dyDescent="0.35">
      <c r="A881" s="5"/>
      <c r="B881" s="1"/>
      <c r="C881" s="937"/>
      <c r="D881" s="937"/>
      <c r="E881" s="937"/>
      <c r="F881" s="937"/>
      <c r="G881" s="937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4.5" x14ac:dyDescent="0.35">
      <c r="A882" s="5"/>
      <c r="B882" s="1"/>
      <c r="C882" s="937"/>
      <c r="D882" s="937"/>
      <c r="E882" s="937"/>
      <c r="F882" s="937"/>
      <c r="G882" s="937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4.5" x14ac:dyDescent="0.35">
      <c r="A883" s="5"/>
      <c r="B883" s="1"/>
      <c r="C883" s="937"/>
      <c r="D883" s="937"/>
      <c r="E883" s="937"/>
      <c r="F883" s="937"/>
      <c r="G883" s="937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4.5" x14ac:dyDescent="0.35">
      <c r="A884" s="5"/>
      <c r="B884" s="1"/>
      <c r="C884" s="937"/>
      <c r="D884" s="937"/>
      <c r="E884" s="937"/>
      <c r="F884" s="937"/>
      <c r="G884" s="937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4.5" x14ac:dyDescent="0.35">
      <c r="A885" s="5"/>
      <c r="B885" s="1"/>
      <c r="C885" s="937"/>
      <c r="D885" s="937"/>
      <c r="E885" s="937"/>
      <c r="F885" s="937"/>
      <c r="G885" s="937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4.5" x14ac:dyDescent="0.35">
      <c r="A886" s="5"/>
      <c r="B886" s="1"/>
      <c r="C886" s="937"/>
      <c r="D886" s="937"/>
      <c r="E886" s="937"/>
      <c r="F886" s="937"/>
      <c r="G886" s="937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4.5" x14ac:dyDescent="0.35">
      <c r="A887" s="5"/>
      <c r="B887" s="1"/>
      <c r="C887" s="937"/>
      <c r="D887" s="937"/>
      <c r="E887" s="937"/>
      <c r="F887" s="937"/>
      <c r="G887" s="937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4.5" x14ac:dyDescent="0.35">
      <c r="A888" s="5"/>
      <c r="B888" s="1"/>
      <c r="C888" s="937"/>
      <c r="D888" s="937"/>
      <c r="E888" s="937"/>
      <c r="F888" s="937"/>
      <c r="G888" s="937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4.5" x14ac:dyDescent="0.35">
      <c r="A889" s="5"/>
      <c r="B889" s="1"/>
      <c r="C889" s="937"/>
      <c r="D889" s="937"/>
      <c r="E889" s="937"/>
      <c r="F889" s="937"/>
      <c r="G889" s="937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4.5" x14ac:dyDescent="0.35">
      <c r="A890" s="5"/>
      <c r="B890" s="1"/>
      <c r="C890" s="937"/>
      <c r="D890" s="937"/>
      <c r="E890" s="937"/>
      <c r="F890" s="937"/>
      <c r="G890" s="937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4.5" x14ac:dyDescent="0.35">
      <c r="A891" s="5"/>
      <c r="B891" s="1"/>
      <c r="C891" s="937"/>
      <c r="D891" s="937"/>
      <c r="E891" s="937"/>
      <c r="F891" s="937"/>
      <c r="G891" s="937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4.5" x14ac:dyDescent="0.35">
      <c r="A892" s="5"/>
      <c r="B892" s="1"/>
      <c r="C892" s="937"/>
      <c r="D892" s="937"/>
      <c r="E892" s="937"/>
      <c r="F892" s="937"/>
      <c r="G892" s="937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4.5" x14ac:dyDescent="0.35">
      <c r="A893" s="5"/>
      <c r="B893" s="1"/>
      <c r="C893" s="937"/>
      <c r="D893" s="937"/>
      <c r="E893" s="937"/>
      <c r="F893" s="937"/>
      <c r="G893" s="937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4.5" x14ac:dyDescent="0.35">
      <c r="A894" s="5"/>
      <c r="B894" s="1"/>
      <c r="C894" s="937"/>
      <c r="D894" s="937"/>
      <c r="E894" s="937"/>
      <c r="F894" s="937"/>
      <c r="G894" s="937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4.5" x14ac:dyDescent="0.35">
      <c r="A895" s="5"/>
      <c r="B895" s="1"/>
      <c r="C895" s="937"/>
      <c r="D895" s="937"/>
      <c r="E895" s="937"/>
      <c r="F895" s="937"/>
      <c r="G895" s="937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4.5" x14ac:dyDescent="0.35">
      <c r="A896" s="5"/>
      <c r="B896" s="1"/>
      <c r="C896" s="937"/>
      <c r="D896" s="937"/>
      <c r="E896" s="937"/>
      <c r="F896" s="937"/>
      <c r="G896" s="937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4.5" x14ac:dyDescent="0.35">
      <c r="A897" s="5"/>
      <c r="B897" s="1"/>
      <c r="C897" s="937"/>
      <c r="D897" s="937"/>
      <c r="E897" s="937"/>
      <c r="F897" s="937"/>
      <c r="G897" s="937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4.5" x14ac:dyDescent="0.35">
      <c r="A898" s="5"/>
      <c r="B898" s="1"/>
      <c r="C898" s="937"/>
      <c r="D898" s="937"/>
      <c r="E898" s="937"/>
      <c r="F898" s="937"/>
      <c r="G898" s="937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4.5" x14ac:dyDescent="0.35">
      <c r="A899" s="5"/>
      <c r="B899" s="1"/>
      <c r="C899" s="937"/>
      <c r="D899" s="937"/>
      <c r="E899" s="937"/>
      <c r="F899" s="937"/>
      <c r="G899" s="937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4.5" x14ac:dyDescent="0.35">
      <c r="A900" s="5"/>
      <c r="B900" s="1"/>
      <c r="C900" s="937"/>
      <c r="D900" s="937"/>
      <c r="E900" s="937"/>
      <c r="F900" s="937"/>
      <c r="G900" s="937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4.5" x14ac:dyDescent="0.35">
      <c r="A901" s="5"/>
      <c r="B901" s="1"/>
      <c r="C901" s="937"/>
      <c r="D901" s="937"/>
      <c r="E901" s="937"/>
      <c r="F901" s="937"/>
      <c r="G901" s="937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4.5" x14ac:dyDescent="0.35">
      <c r="A902" s="5"/>
      <c r="B902" s="1"/>
      <c r="C902" s="937"/>
      <c r="D902" s="937"/>
      <c r="E902" s="937"/>
      <c r="F902" s="937"/>
      <c r="G902" s="937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4.5" x14ac:dyDescent="0.35">
      <c r="A903" s="5"/>
      <c r="B903" s="1"/>
      <c r="C903" s="937"/>
      <c r="D903" s="937"/>
      <c r="E903" s="937"/>
      <c r="F903" s="937"/>
      <c r="G903" s="937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4.5" x14ac:dyDescent="0.35">
      <c r="A904" s="5"/>
      <c r="B904" s="1"/>
      <c r="C904" s="937"/>
      <c r="D904" s="937"/>
      <c r="E904" s="937"/>
      <c r="F904" s="937"/>
      <c r="G904" s="937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4.5" x14ac:dyDescent="0.35">
      <c r="A905" s="5"/>
      <c r="B905" s="1"/>
      <c r="C905" s="937"/>
      <c r="D905" s="937"/>
      <c r="E905" s="937"/>
      <c r="F905" s="937"/>
      <c r="G905" s="937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4.5" x14ac:dyDescent="0.35">
      <c r="A906" s="5"/>
      <c r="B906" s="1"/>
      <c r="C906" s="937"/>
      <c r="D906" s="937"/>
      <c r="E906" s="937"/>
      <c r="F906" s="937"/>
      <c r="G906" s="937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4.5" x14ac:dyDescent="0.35">
      <c r="A907" s="5"/>
      <c r="B907" s="1"/>
      <c r="C907" s="937"/>
      <c r="D907" s="937"/>
      <c r="E907" s="937"/>
      <c r="F907" s="937"/>
      <c r="G907" s="937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4.5" x14ac:dyDescent="0.35">
      <c r="A908" s="5"/>
      <c r="B908" s="1"/>
      <c r="C908" s="937"/>
      <c r="D908" s="937"/>
      <c r="E908" s="937"/>
      <c r="F908" s="937"/>
      <c r="G908" s="937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4.5" x14ac:dyDescent="0.35">
      <c r="A909" s="5"/>
      <c r="B909" s="1"/>
      <c r="C909" s="937"/>
      <c r="D909" s="937"/>
      <c r="E909" s="937"/>
      <c r="F909" s="937"/>
      <c r="G909" s="937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4.5" x14ac:dyDescent="0.35">
      <c r="A910" s="5"/>
      <c r="B910" s="1"/>
      <c r="C910" s="937"/>
      <c r="D910" s="937"/>
      <c r="E910" s="937"/>
      <c r="F910" s="937"/>
      <c r="G910" s="937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4.5" x14ac:dyDescent="0.35">
      <c r="A911" s="5"/>
      <c r="B911" s="1"/>
      <c r="C911" s="937"/>
      <c r="D911" s="937"/>
      <c r="E911" s="937"/>
      <c r="F911" s="937"/>
      <c r="G911" s="937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4.5" x14ac:dyDescent="0.35">
      <c r="A912" s="5"/>
      <c r="B912" s="1"/>
      <c r="C912" s="937"/>
      <c r="D912" s="937"/>
      <c r="E912" s="937"/>
      <c r="F912" s="937"/>
      <c r="G912" s="937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4.5" x14ac:dyDescent="0.35">
      <c r="A913" s="5"/>
      <c r="B913" s="1"/>
      <c r="C913" s="937"/>
      <c r="D913" s="937"/>
      <c r="E913" s="937"/>
      <c r="F913" s="937"/>
      <c r="G913" s="937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4.5" x14ac:dyDescent="0.35">
      <c r="A914" s="5"/>
      <c r="B914" s="1"/>
      <c r="C914" s="937"/>
      <c r="D914" s="937"/>
      <c r="E914" s="937"/>
      <c r="F914" s="937"/>
      <c r="G914" s="937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4.5" x14ac:dyDescent="0.35">
      <c r="A915" s="5"/>
      <c r="B915" s="1"/>
      <c r="C915" s="937"/>
      <c r="D915" s="937"/>
      <c r="E915" s="937"/>
      <c r="F915" s="937"/>
      <c r="G915" s="937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4.5" x14ac:dyDescent="0.35">
      <c r="A916" s="5"/>
      <c r="B916" s="1"/>
      <c r="C916" s="937"/>
      <c r="D916" s="937"/>
      <c r="E916" s="937"/>
      <c r="F916" s="937"/>
      <c r="G916" s="937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4.5" x14ac:dyDescent="0.35">
      <c r="A917" s="5"/>
      <c r="B917" s="1"/>
      <c r="C917" s="937"/>
      <c r="D917" s="937"/>
      <c r="E917" s="937"/>
      <c r="F917" s="937"/>
      <c r="G917" s="937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4.5" x14ac:dyDescent="0.35">
      <c r="A918" s="5"/>
      <c r="B918" s="1"/>
      <c r="C918" s="937"/>
      <c r="D918" s="937"/>
      <c r="E918" s="937"/>
      <c r="F918" s="937"/>
      <c r="G918" s="937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4.5" x14ac:dyDescent="0.35">
      <c r="A919" s="5"/>
      <c r="B919" s="1"/>
      <c r="C919" s="937"/>
      <c r="D919" s="937"/>
      <c r="E919" s="937"/>
      <c r="F919" s="937"/>
      <c r="G919" s="937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4.5" x14ac:dyDescent="0.35">
      <c r="A920" s="5"/>
      <c r="B920" s="1"/>
      <c r="C920" s="937"/>
      <c r="D920" s="937"/>
      <c r="E920" s="937"/>
      <c r="F920" s="937"/>
      <c r="G920" s="937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4.5" x14ac:dyDescent="0.35">
      <c r="A921" s="5"/>
      <c r="B921" s="1"/>
      <c r="C921" s="937"/>
      <c r="D921" s="937"/>
      <c r="E921" s="937"/>
      <c r="F921" s="937"/>
      <c r="G921" s="937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4.5" x14ac:dyDescent="0.35">
      <c r="A922" s="5"/>
      <c r="B922" s="1"/>
      <c r="C922" s="937"/>
      <c r="D922" s="937"/>
      <c r="E922" s="937"/>
      <c r="F922" s="937"/>
      <c r="G922" s="937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4.5" x14ac:dyDescent="0.35">
      <c r="A923" s="5"/>
      <c r="B923" s="1"/>
      <c r="C923" s="937"/>
      <c r="D923" s="937"/>
      <c r="E923" s="937"/>
      <c r="F923" s="937"/>
      <c r="G923" s="937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4.5" x14ac:dyDescent="0.35">
      <c r="A924" s="5"/>
      <c r="B924" s="1"/>
      <c r="C924" s="937"/>
      <c r="D924" s="937"/>
      <c r="E924" s="937"/>
      <c r="F924" s="937"/>
      <c r="G924" s="937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4.5" x14ac:dyDescent="0.35">
      <c r="A925" s="5"/>
      <c r="B925" s="1"/>
      <c r="C925" s="937"/>
      <c r="D925" s="937"/>
      <c r="E925" s="937"/>
      <c r="F925" s="937"/>
      <c r="G925" s="937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4.5" x14ac:dyDescent="0.35">
      <c r="A926" s="5"/>
      <c r="B926" s="1"/>
      <c r="C926" s="937"/>
      <c r="D926" s="937"/>
      <c r="E926" s="937"/>
      <c r="F926" s="937"/>
      <c r="G926" s="937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4.5" x14ac:dyDescent="0.35">
      <c r="A927" s="5"/>
      <c r="B927" s="1"/>
      <c r="C927" s="937"/>
      <c r="D927" s="937"/>
      <c r="E927" s="937"/>
      <c r="F927" s="937"/>
      <c r="G927" s="937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4.5" x14ac:dyDescent="0.35">
      <c r="A928" s="5"/>
      <c r="B928" s="1"/>
      <c r="C928" s="937"/>
      <c r="D928" s="937"/>
      <c r="E928" s="937"/>
      <c r="F928" s="937"/>
      <c r="G928" s="937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4.5" x14ac:dyDescent="0.35">
      <c r="A929" s="5"/>
      <c r="B929" s="1"/>
      <c r="C929" s="937"/>
      <c r="D929" s="937"/>
      <c r="E929" s="937"/>
      <c r="F929" s="937"/>
      <c r="G929" s="937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4.5" x14ac:dyDescent="0.35">
      <c r="A930" s="5"/>
      <c r="B930" s="1"/>
      <c r="C930" s="937"/>
      <c r="D930" s="937"/>
      <c r="E930" s="937"/>
      <c r="F930" s="937"/>
      <c r="G930" s="937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4.5" x14ac:dyDescent="0.35">
      <c r="A931" s="5"/>
      <c r="B931" s="1"/>
      <c r="C931" s="937"/>
      <c r="D931" s="937"/>
      <c r="E931" s="937"/>
      <c r="F931" s="937"/>
      <c r="G931" s="937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4.5" x14ac:dyDescent="0.35">
      <c r="A932" s="5"/>
      <c r="B932" s="1"/>
      <c r="C932" s="937"/>
      <c r="D932" s="937"/>
      <c r="E932" s="937"/>
      <c r="F932" s="937"/>
      <c r="G932" s="937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4.5" x14ac:dyDescent="0.35">
      <c r="A933" s="5"/>
      <c r="B933" s="1"/>
      <c r="C933" s="937"/>
      <c r="D933" s="937"/>
      <c r="E933" s="937"/>
      <c r="F933" s="937"/>
      <c r="G933" s="937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4.5" x14ac:dyDescent="0.35">
      <c r="A934" s="5"/>
      <c r="B934" s="1"/>
      <c r="C934" s="937"/>
      <c r="D934" s="937"/>
      <c r="E934" s="937"/>
      <c r="F934" s="937"/>
      <c r="G934" s="937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4.5" x14ac:dyDescent="0.35">
      <c r="A935" s="5"/>
      <c r="B935" s="1"/>
      <c r="C935" s="937"/>
      <c r="D935" s="937"/>
      <c r="E935" s="937"/>
      <c r="F935" s="937"/>
      <c r="G935" s="937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4.5" x14ac:dyDescent="0.35">
      <c r="A936" s="5"/>
      <c r="B936" s="1"/>
      <c r="C936" s="937"/>
      <c r="D936" s="937"/>
      <c r="E936" s="937"/>
      <c r="F936" s="937"/>
      <c r="G936" s="937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4.5" x14ac:dyDescent="0.35">
      <c r="A937" s="5"/>
      <c r="B937" s="1"/>
      <c r="C937" s="937"/>
      <c r="D937" s="937"/>
      <c r="E937" s="937"/>
      <c r="F937" s="937"/>
      <c r="G937" s="937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4.5" x14ac:dyDescent="0.35">
      <c r="A938" s="5"/>
      <c r="B938" s="1"/>
      <c r="C938" s="937"/>
      <c r="D938" s="937"/>
      <c r="E938" s="937"/>
      <c r="F938" s="937"/>
      <c r="G938" s="937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4.5" x14ac:dyDescent="0.35">
      <c r="A939" s="5"/>
      <c r="B939" s="1"/>
      <c r="C939" s="937"/>
      <c r="D939" s="937"/>
      <c r="E939" s="937"/>
      <c r="F939" s="937"/>
      <c r="G939" s="937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4.5" x14ac:dyDescent="0.35">
      <c r="A940" s="5"/>
      <c r="B940" s="1"/>
      <c r="C940" s="937"/>
      <c r="D940" s="937"/>
      <c r="E940" s="937"/>
      <c r="F940" s="937"/>
      <c r="G940" s="937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4.5" x14ac:dyDescent="0.35">
      <c r="A941" s="5"/>
      <c r="B941" s="1"/>
      <c r="C941" s="937"/>
      <c r="D941" s="937"/>
      <c r="E941" s="937"/>
      <c r="F941" s="937"/>
      <c r="G941" s="937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4.5" x14ac:dyDescent="0.35">
      <c r="A942" s="5"/>
      <c r="B942" s="1"/>
      <c r="C942" s="937"/>
      <c r="D942" s="937"/>
      <c r="E942" s="937"/>
      <c r="F942" s="937"/>
      <c r="G942" s="937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4.5" x14ac:dyDescent="0.35">
      <c r="A943" s="5"/>
      <c r="B943" s="1"/>
      <c r="C943" s="937"/>
      <c r="D943" s="937"/>
      <c r="E943" s="937"/>
      <c r="F943" s="937"/>
      <c r="G943" s="937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4.5" x14ac:dyDescent="0.35">
      <c r="A944" s="5"/>
      <c r="B944" s="1"/>
      <c r="C944" s="937"/>
      <c r="D944" s="937"/>
      <c r="E944" s="937"/>
      <c r="F944" s="937"/>
      <c r="G944" s="937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4.5" x14ac:dyDescent="0.35">
      <c r="A945" s="5"/>
      <c r="B945" s="1"/>
      <c r="C945" s="937"/>
      <c r="D945" s="937"/>
      <c r="E945" s="937"/>
      <c r="F945" s="937"/>
      <c r="G945" s="937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4.5" x14ac:dyDescent="0.35">
      <c r="A946" s="5"/>
      <c r="B946" s="1"/>
      <c r="C946" s="937"/>
      <c r="D946" s="937"/>
      <c r="E946" s="937"/>
      <c r="F946" s="937"/>
      <c r="G946" s="937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4.5" x14ac:dyDescent="0.35">
      <c r="A947" s="5"/>
      <c r="B947" s="1"/>
      <c r="C947" s="937"/>
      <c r="D947" s="937"/>
      <c r="E947" s="937"/>
      <c r="F947" s="937"/>
      <c r="G947" s="937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4.5" x14ac:dyDescent="0.35">
      <c r="A948" s="5"/>
      <c r="B948" s="1"/>
      <c r="C948" s="937"/>
      <c r="D948" s="937"/>
      <c r="E948" s="937"/>
      <c r="F948" s="937"/>
      <c r="G948" s="937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4.5" x14ac:dyDescent="0.35">
      <c r="A949" s="5"/>
      <c r="B949" s="1"/>
      <c r="C949" s="937"/>
      <c r="D949" s="937"/>
      <c r="E949" s="937"/>
      <c r="F949" s="937"/>
      <c r="G949" s="937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4.5" x14ac:dyDescent="0.35">
      <c r="A950" s="5"/>
      <c r="B950" s="1"/>
      <c r="C950" s="937"/>
      <c r="D950" s="937"/>
      <c r="E950" s="937"/>
      <c r="F950" s="937"/>
      <c r="G950" s="937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4.5" x14ac:dyDescent="0.35">
      <c r="A951" s="5"/>
      <c r="B951" s="1"/>
      <c r="C951" s="937"/>
      <c r="D951" s="937"/>
      <c r="E951" s="937"/>
      <c r="F951" s="937"/>
      <c r="G951" s="937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4.5" x14ac:dyDescent="0.35">
      <c r="A952" s="5"/>
      <c r="B952" s="1"/>
      <c r="C952" s="937"/>
      <c r="D952" s="937"/>
      <c r="E952" s="937"/>
      <c r="F952" s="937"/>
      <c r="G952" s="937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4.5" x14ac:dyDescent="0.35">
      <c r="A953" s="5"/>
      <c r="B953" s="1"/>
      <c r="C953" s="937"/>
      <c r="D953" s="937"/>
      <c r="E953" s="937"/>
      <c r="F953" s="937"/>
      <c r="G953" s="937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4.5" x14ac:dyDescent="0.35">
      <c r="A954" s="5"/>
      <c r="B954" s="1"/>
      <c r="C954" s="937"/>
      <c r="D954" s="937"/>
      <c r="E954" s="937"/>
      <c r="F954" s="937"/>
      <c r="G954" s="937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4.5" x14ac:dyDescent="0.35">
      <c r="A955" s="5"/>
      <c r="B955" s="1"/>
      <c r="C955" s="937"/>
      <c r="D955" s="937"/>
      <c r="E955" s="937"/>
      <c r="F955" s="937"/>
      <c r="G955" s="937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4.5" x14ac:dyDescent="0.35">
      <c r="A956" s="5"/>
      <c r="B956" s="1"/>
      <c r="C956" s="937"/>
      <c r="D956" s="937"/>
      <c r="E956" s="937"/>
      <c r="F956" s="937"/>
      <c r="G956" s="937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4.5" x14ac:dyDescent="0.35">
      <c r="A957" s="5"/>
      <c r="B957" s="1"/>
      <c r="C957" s="937"/>
      <c r="D957" s="937"/>
      <c r="E957" s="937"/>
      <c r="F957" s="937"/>
      <c r="G957" s="937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4.5" x14ac:dyDescent="0.35">
      <c r="A958" s="5"/>
      <c r="B958" s="1"/>
      <c r="C958" s="937"/>
      <c r="D958" s="937"/>
      <c r="E958" s="937"/>
      <c r="F958" s="937"/>
      <c r="G958" s="937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4.5" x14ac:dyDescent="0.35">
      <c r="A959" s="5"/>
      <c r="B959" s="1"/>
      <c r="C959" s="937"/>
      <c r="D959" s="937"/>
      <c r="E959" s="937"/>
      <c r="F959" s="937"/>
      <c r="G959" s="937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4.5" x14ac:dyDescent="0.35">
      <c r="A960" s="5"/>
      <c r="B960" s="1"/>
      <c r="C960" s="937"/>
      <c r="D960" s="937"/>
      <c r="E960" s="937"/>
      <c r="F960" s="937"/>
      <c r="G960" s="937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4.5" x14ac:dyDescent="0.35">
      <c r="A961" s="5"/>
      <c r="B961" s="1"/>
      <c r="C961" s="937"/>
      <c r="D961" s="937"/>
      <c r="E961" s="937"/>
      <c r="F961" s="937"/>
      <c r="G961" s="937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4.5" x14ac:dyDescent="0.35">
      <c r="A962" s="5"/>
      <c r="B962" s="1"/>
      <c r="C962" s="937"/>
      <c r="D962" s="937"/>
      <c r="E962" s="937"/>
      <c r="F962" s="937"/>
      <c r="G962" s="937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4.5" x14ac:dyDescent="0.35">
      <c r="A963" s="5"/>
      <c r="B963" s="1"/>
      <c r="C963" s="937"/>
      <c r="D963" s="937"/>
      <c r="E963" s="937"/>
      <c r="F963" s="937"/>
      <c r="G963" s="937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4.5" x14ac:dyDescent="0.35">
      <c r="A964" s="5"/>
      <c r="B964" s="1"/>
      <c r="C964" s="937"/>
      <c r="D964" s="937"/>
      <c r="E964" s="937"/>
      <c r="F964" s="937"/>
      <c r="G964" s="937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4.5" x14ac:dyDescent="0.35">
      <c r="A965" s="5"/>
      <c r="B965" s="1"/>
      <c r="C965" s="937"/>
      <c r="D965" s="937"/>
      <c r="E965" s="937"/>
      <c r="F965" s="937"/>
      <c r="G965" s="937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4.5" x14ac:dyDescent="0.35">
      <c r="A966" s="5"/>
      <c r="B966" s="1"/>
      <c r="C966" s="937"/>
      <c r="D966" s="937"/>
      <c r="E966" s="937"/>
      <c r="F966" s="937"/>
      <c r="G966" s="937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4.5" x14ac:dyDescent="0.35">
      <c r="A967" s="5"/>
      <c r="B967" s="1"/>
      <c r="C967" s="937"/>
      <c r="D967" s="937"/>
      <c r="E967" s="937"/>
      <c r="F967" s="937"/>
      <c r="G967" s="937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4.5" x14ac:dyDescent="0.35">
      <c r="A968" s="5"/>
      <c r="B968" s="1"/>
      <c r="C968" s="937"/>
      <c r="D968" s="937"/>
      <c r="E968" s="937"/>
      <c r="F968" s="937"/>
      <c r="G968" s="937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4.5" x14ac:dyDescent="0.35">
      <c r="A969" s="5"/>
      <c r="B969" s="1"/>
      <c r="C969" s="937"/>
      <c r="D969" s="937"/>
      <c r="E969" s="937"/>
      <c r="F969" s="937"/>
      <c r="G969" s="937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4.5" x14ac:dyDescent="0.35">
      <c r="A970" s="5"/>
      <c r="B970" s="1"/>
      <c r="C970" s="937"/>
      <c r="D970" s="937"/>
      <c r="E970" s="937"/>
      <c r="F970" s="937"/>
      <c r="G970" s="937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4.5" x14ac:dyDescent="0.35">
      <c r="A971" s="5"/>
      <c r="B971" s="1"/>
      <c r="C971" s="937"/>
      <c r="D971" s="937"/>
      <c r="E971" s="937"/>
      <c r="F971" s="937"/>
      <c r="G971" s="937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4.5" x14ac:dyDescent="0.35">
      <c r="A972" s="5"/>
      <c r="B972" s="1"/>
      <c r="C972" s="937"/>
      <c r="D972" s="937"/>
      <c r="E972" s="937"/>
      <c r="F972" s="937"/>
      <c r="G972" s="937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4.5" x14ac:dyDescent="0.35">
      <c r="A973" s="5"/>
      <c r="B973" s="1"/>
      <c r="C973" s="937"/>
      <c r="D973" s="937"/>
      <c r="E973" s="937"/>
      <c r="F973" s="937"/>
      <c r="G973" s="937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4.5" x14ac:dyDescent="0.35">
      <c r="A974" s="5"/>
      <c r="B974" s="1"/>
      <c r="C974" s="937"/>
      <c r="D974" s="937"/>
      <c r="E974" s="937"/>
      <c r="F974" s="937"/>
      <c r="G974" s="937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4.5" x14ac:dyDescent="0.35">
      <c r="A975" s="5"/>
      <c r="B975" s="1"/>
      <c r="C975" s="937"/>
      <c r="D975" s="937"/>
      <c r="E975" s="937"/>
      <c r="F975" s="937"/>
      <c r="G975" s="937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4.5" x14ac:dyDescent="0.35">
      <c r="A976" s="5"/>
      <c r="B976" s="1"/>
      <c r="C976" s="937"/>
      <c r="D976" s="937"/>
      <c r="E976" s="937"/>
      <c r="F976" s="937"/>
      <c r="G976" s="937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4.5" x14ac:dyDescent="0.35">
      <c r="A977" s="5"/>
      <c r="B977" s="1"/>
      <c r="C977" s="937"/>
      <c r="D977" s="937"/>
      <c r="E977" s="937"/>
      <c r="F977" s="937"/>
      <c r="G977" s="937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4.5" x14ac:dyDescent="0.35">
      <c r="A978" s="5"/>
      <c r="B978" s="1"/>
      <c r="C978" s="937"/>
      <c r="D978" s="937"/>
      <c r="E978" s="937"/>
      <c r="F978" s="937"/>
      <c r="G978" s="937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4.5" x14ac:dyDescent="0.35">
      <c r="A979" s="5"/>
      <c r="B979" s="1"/>
      <c r="C979" s="937"/>
      <c r="D979" s="937"/>
      <c r="E979" s="937"/>
      <c r="F979" s="937"/>
      <c r="G979" s="937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4.5" x14ac:dyDescent="0.35">
      <c r="A980" s="5"/>
      <c r="B980" s="1"/>
      <c r="C980" s="937"/>
      <c r="D980" s="937"/>
      <c r="E980" s="937"/>
      <c r="F980" s="937"/>
      <c r="G980" s="937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4.5" x14ac:dyDescent="0.35">
      <c r="A981" s="5"/>
      <c r="B981" s="1"/>
      <c r="C981" s="937"/>
      <c r="D981" s="937"/>
      <c r="E981" s="937"/>
      <c r="F981" s="937"/>
      <c r="G981" s="937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4.5" x14ac:dyDescent="0.35">
      <c r="A982" s="5"/>
      <c r="B982" s="1"/>
      <c r="C982" s="937"/>
      <c r="D982" s="937"/>
      <c r="E982" s="937"/>
      <c r="F982" s="937"/>
      <c r="G982" s="937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4.5" x14ac:dyDescent="0.35">
      <c r="A983" s="5"/>
      <c r="B983" s="1"/>
      <c r="C983" s="937"/>
      <c r="D983" s="937"/>
      <c r="E983" s="937"/>
      <c r="F983" s="937"/>
      <c r="G983" s="937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4.5" x14ac:dyDescent="0.35">
      <c r="A984" s="5"/>
      <c r="B984" s="1"/>
      <c r="C984" s="937"/>
      <c r="D984" s="937"/>
      <c r="E984" s="937"/>
      <c r="F984" s="937"/>
      <c r="G984" s="937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4.5" x14ac:dyDescent="0.35">
      <c r="A985" s="5"/>
      <c r="B985" s="1"/>
      <c r="C985" s="937"/>
      <c r="D985" s="937"/>
      <c r="E985" s="937"/>
      <c r="F985" s="937"/>
      <c r="G985" s="937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4.5" x14ac:dyDescent="0.35">
      <c r="A986" s="5"/>
      <c r="B986" s="1"/>
      <c r="C986" s="937"/>
      <c r="D986" s="937"/>
      <c r="E986" s="937"/>
      <c r="F986" s="937"/>
      <c r="G986" s="937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4.5" x14ac:dyDescent="0.35">
      <c r="A987" s="5"/>
      <c r="B987" s="1"/>
      <c r="C987" s="937"/>
      <c r="D987" s="937"/>
      <c r="E987" s="937"/>
      <c r="F987" s="937"/>
      <c r="G987" s="937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4.5" x14ac:dyDescent="0.35">
      <c r="A988" s="5"/>
      <c r="B988" s="1"/>
      <c r="C988" s="937"/>
      <c r="D988" s="937"/>
      <c r="E988" s="937"/>
      <c r="F988" s="937"/>
      <c r="G988" s="937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4.5" x14ac:dyDescent="0.35">
      <c r="A989" s="5"/>
      <c r="B989" s="1"/>
      <c r="C989" s="937"/>
      <c r="D989" s="937"/>
      <c r="E989" s="937"/>
      <c r="F989" s="937"/>
      <c r="G989" s="937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4.5" x14ac:dyDescent="0.35">
      <c r="A990" s="5"/>
      <c r="B990" s="1"/>
      <c r="C990" s="937"/>
      <c r="D990" s="937"/>
      <c r="E990" s="937"/>
      <c r="F990" s="937"/>
      <c r="G990" s="937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4.5" x14ac:dyDescent="0.35">
      <c r="A991" s="5"/>
      <c r="B991" s="1"/>
      <c r="C991" s="937"/>
      <c r="D991" s="937"/>
      <c r="E991" s="937"/>
      <c r="F991" s="937"/>
      <c r="G991" s="937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4.5" x14ac:dyDescent="0.35">
      <c r="A992" s="5"/>
      <c r="B992" s="1"/>
      <c r="C992" s="937"/>
      <c r="D992" s="937"/>
      <c r="E992" s="937"/>
      <c r="F992" s="937"/>
      <c r="G992" s="937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4.5" x14ac:dyDescent="0.35">
      <c r="A993" s="5"/>
      <c r="B993" s="1"/>
      <c r="C993" s="937"/>
      <c r="D993" s="937"/>
      <c r="E993" s="937"/>
      <c r="F993" s="937"/>
      <c r="G993" s="937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4.5" x14ac:dyDescent="0.35">
      <c r="A994" s="5"/>
      <c r="B994" s="1"/>
      <c r="C994" s="937"/>
      <c r="D994" s="937"/>
      <c r="E994" s="937"/>
      <c r="F994" s="937"/>
      <c r="G994" s="937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4.5" x14ac:dyDescent="0.35">
      <c r="A995" s="5"/>
      <c r="B995" s="1"/>
      <c r="C995" s="937"/>
      <c r="D995" s="937"/>
      <c r="E995" s="937"/>
      <c r="F995" s="937"/>
      <c r="G995" s="937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4.5" x14ac:dyDescent="0.35">
      <c r="A996" s="5"/>
      <c r="B996" s="1"/>
      <c r="C996" s="937"/>
      <c r="D996" s="937"/>
      <c r="E996" s="937"/>
      <c r="F996" s="937"/>
      <c r="G996" s="937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4.5" x14ac:dyDescent="0.35">
      <c r="A997" s="5"/>
      <c r="B997" s="1"/>
      <c r="C997" s="937"/>
      <c r="D997" s="937"/>
      <c r="E997" s="937"/>
      <c r="F997" s="937"/>
      <c r="G997" s="937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4.5" x14ac:dyDescent="0.35">
      <c r="A998" s="5"/>
      <c r="B998" s="1"/>
      <c r="C998" s="937"/>
      <c r="D998" s="937"/>
      <c r="E998" s="937"/>
      <c r="F998" s="937"/>
      <c r="G998" s="937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4.5" x14ac:dyDescent="0.35">
      <c r="A999" s="5"/>
      <c r="B999" s="1"/>
      <c r="C999" s="937"/>
      <c r="D999" s="937"/>
      <c r="E999" s="937"/>
      <c r="F999" s="937"/>
      <c r="G999" s="937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4.5" x14ac:dyDescent="0.35">
      <c r="A1000" s="5"/>
      <c r="B1000" s="1"/>
      <c r="C1000" s="937"/>
      <c r="D1000" s="937"/>
      <c r="E1000" s="937"/>
      <c r="F1000" s="937"/>
      <c r="G1000" s="937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  <row r="1001" spans="1:19" ht="14.5" x14ac:dyDescent="0.35">
      <c r="A1001" s="5"/>
      <c r="B1001" s="1"/>
      <c r="C1001" s="937"/>
      <c r="D1001" s="937"/>
      <c r="E1001" s="937"/>
      <c r="F1001" s="937"/>
      <c r="G1001" s="937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</row>
    <row r="1002" spans="1:19" ht="14.5" x14ac:dyDescent="0.35">
      <c r="A1002" s="5"/>
      <c r="B1002" s="1"/>
      <c r="C1002" s="937"/>
      <c r="D1002" s="937"/>
      <c r="E1002" s="937"/>
      <c r="F1002" s="937"/>
      <c r="G1002" s="937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</row>
    <row r="1003" spans="1:19" ht="14.5" x14ac:dyDescent="0.35">
      <c r="A1003" s="5"/>
      <c r="B1003" s="1"/>
      <c r="C1003" s="937"/>
      <c r="D1003" s="937"/>
      <c r="E1003" s="937"/>
      <c r="F1003" s="937"/>
      <c r="G1003" s="937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</row>
    <row r="1004" spans="1:19" ht="14.5" x14ac:dyDescent="0.35">
      <c r="A1004" s="5"/>
      <c r="B1004" s="1"/>
      <c r="C1004" s="937"/>
      <c r="D1004" s="937"/>
      <c r="E1004" s="937"/>
      <c r="F1004" s="937"/>
      <c r="G1004" s="937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</row>
    <row r="1005" spans="1:19" ht="14.5" x14ac:dyDescent="0.35">
      <c r="A1005" s="5"/>
      <c r="B1005" s="1"/>
      <c r="C1005" s="937"/>
      <c r="D1005" s="937"/>
      <c r="E1005" s="937"/>
      <c r="F1005" s="937"/>
      <c r="G1005" s="937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</row>
    <row r="1006" spans="1:19" ht="14.5" x14ac:dyDescent="0.35">
      <c r="A1006" s="5"/>
      <c r="B1006" s="1"/>
      <c r="C1006" s="937"/>
      <c r="D1006" s="937"/>
      <c r="E1006" s="937"/>
      <c r="F1006" s="937"/>
      <c r="G1006" s="937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</row>
    <row r="1007" spans="1:19" ht="14.5" x14ac:dyDescent="0.35">
      <c r="A1007" s="5"/>
      <c r="B1007" s="1"/>
      <c r="C1007" s="937"/>
      <c r="D1007" s="937"/>
      <c r="E1007" s="937"/>
      <c r="F1007" s="937"/>
      <c r="G1007" s="937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</row>
    <row r="1008" spans="1:19" ht="14.5" x14ac:dyDescent="0.35">
      <c r="A1008" s="5"/>
      <c r="B1008" s="1"/>
      <c r="C1008" s="937"/>
      <c r="D1008" s="937"/>
      <c r="E1008" s="937"/>
      <c r="F1008" s="937"/>
      <c r="G1008" s="937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</row>
    <row r="1009" spans="1:19" ht="14.5" x14ac:dyDescent="0.35">
      <c r="A1009" s="5"/>
      <c r="B1009" s="1"/>
      <c r="C1009" s="937"/>
      <c r="D1009" s="937"/>
      <c r="E1009" s="937"/>
      <c r="F1009" s="937"/>
      <c r="G1009" s="937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</row>
    <row r="1010" spans="1:19" ht="14.5" x14ac:dyDescent="0.35">
      <c r="A1010" s="5"/>
      <c r="B1010" s="1"/>
      <c r="C1010" s="937"/>
      <c r="D1010" s="937"/>
      <c r="E1010" s="937"/>
      <c r="F1010" s="937"/>
      <c r="G1010" s="937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</row>
  </sheetData>
  <sheetProtection algorithmName="SHA-512" hashValue="fKrTSAwwLIkkB2FmjnTIpFey7T7Q2SkEBicPLl9BYyxA/qaZt+vNWw1ah50SaYjNLb+tY739X/95QKOAeb362A==" saltValue="RGWB9g2E1EkeGwTwc+kyoA==" spinCount="100000" sheet="1" objects="1" scenarios="1"/>
  <customSheetViews>
    <customSheetView guid="{BE76FD70-CA4C-4303-ADB2-BCDE1C445427}" scale="110" showGridLines="0" fitToPage="1" hiddenColumns="1">
      <pane xSplit="2" ySplit="1" topLeftCell="C71" activePane="bottomRight" state="frozen"/>
      <selection pane="bottomRight" activeCell="F83" sqref="F83"/>
      <pageMargins left="0.7" right="0.7" top="0.75" bottom="0.75" header="0.3" footer="0.3"/>
      <pageSetup paperSize="9" fitToHeight="0" orientation="landscape" r:id="rId1"/>
    </customSheetView>
    <customSheetView guid="{B8CD8764-8103-4BA7-A294-F5FED5EA74ED}" scale="50" showGridLines="0">
      <pane xSplit="2" ySplit="1" topLeftCell="C68" activePane="bottomRight" state="frozen"/>
      <selection pane="bottomRight" activeCell="A55" sqref="A55:B55"/>
      <pageMargins left="0.7" right="0.7" top="0.75" bottom="0.75" header="0.3" footer="0.3"/>
      <pageSetup paperSize="9" orientation="portrait" r:id="rId2"/>
    </customSheetView>
    <customSheetView guid="{CF50DB9B-0F8D-41A5-9576-F9345942CE97}" scale="120" showGridLines="0" hiddenColumns="1">
      <pane xSplit="2" ySplit="1" topLeftCell="C65" activePane="bottomRight" state="frozen"/>
      <selection pane="bottomRight" activeCell="C89" sqref="C89"/>
      <pageMargins left="0.7" right="0.7" top="0.75" bottom="0.75" header="0.3" footer="0.3"/>
    </customSheetView>
    <customSheetView guid="{845F3A43-EF96-4057-9777-D2F2301CC149}" scale="110" showPageBreaks="1" showGridLines="0" fitToPage="1" hiddenColumns="1">
      <pane xSplit="2" ySplit="1" topLeftCell="C20" activePane="bottomRight" state="frozen"/>
      <selection pane="bottomRight" activeCell="F83" sqref="F83"/>
      <pageMargins left="0.7" right="0.7" top="0.75" bottom="0.75" header="0.3" footer="0.3"/>
      <pageSetup paperSize="9" fitToHeight="0" orientation="landscape" r:id="rId3"/>
    </customSheetView>
  </customSheetViews>
  <pageMargins left="0.7" right="0.7" top="0.75" bottom="0.75" header="0.3" footer="0.3"/>
  <pageSetup paperSize="9" fitToHeight="0" orientation="landscape" r:id="rId4"/>
  <drawing r:id="rId5"/>
  <legacy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9">
    <tabColor rgb="FF00B0F0"/>
    <pageSetUpPr fitToPage="1"/>
  </sheetPr>
  <dimension ref="A1:AA1062"/>
  <sheetViews>
    <sheetView topLeftCell="A151" workbookViewId="0">
      <selection activeCell="H66" sqref="H66"/>
    </sheetView>
  </sheetViews>
  <sheetFormatPr baseColWidth="10" defaultColWidth="11.54296875" defaultRowHeight="13" outlineLevelRow="1" x14ac:dyDescent="0.3"/>
  <cols>
    <col min="1" max="1" width="40.1796875" style="244" bestFit="1" customWidth="1"/>
    <col min="2" max="2" width="8.1796875" style="244" bestFit="1" customWidth="1"/>
    <col min="3" max="3" width="10.1796875" style="244" bestFit="1" customWidth="1"/>
    <col min="4" max="4" width="9.1796875" style="244" bestFit="1" customWidth="1"/>
    <col min="5" max="5" width="8" style="244" bestFit="1" customWidth="1"/>
    <col min="6" max="6" width="11.81640625" style="244" customWidth="1"/>
    <col min="7" max="7" width="10.1796875" style="244" bestFit="1" customWidth="1"/>
    <col min="8" max="8" width="9.26953125" style="244" bestFit="1" customWidth="1"/>
    <col min="9" max="9" width="8" style="244" bestFit="1" customWidth="1"/>
    <col min="10" max="10" width="10.1796875" style="244" bestFit="1" customWidth="1"/>
    <col min="11" max="11" width="6.90625" style="244" bestFit="1" customWidth="1"/>
    <col min="12" max="12" width="9.54296875" style="244" bestFit="1" customWidth="1"/>
    <col min="13" max="13" width="9.26953125" style="244" bestFit="1" customWidth="1"/>
    <col min="14" max="14" width="10.7265625" style="244" bestFit="1" customWidth="1"/>
    <col min="15" max="16384" width="11.54296875" style="244"/>
  </cols>
  <sheetData>
    <row r="1" spans="1:27" x14ac:dyDescent="0.3">
      <c r="A1" s="465" t="s">
        <v>398</v>
      </c>
      <c r="B1" s="211"/>
    </row>
    <row r="2" spans="1:27" x14ac:dyDescent="0.3">
      <c r="A2" s="198" t="s">
        <v>399</v>
      </c>
      <c r="B2" s="211"/>
    </row>
    <row r="3" spans="1:27" x14ac:dyDescent="0.3">
      <c r="A3" s="199" t="s">
        <v>68</v>
      </c>
      <c r="B3" s="193"/>
    </row>
    <row r="4" spans="1:27" x14ac:dyDescent="0.3">
      <c r="A4" s="194" t="s">
        <v>723</v>
      </c>
      <c r="B4" s="470">
        <v>11.6</v>
      </c>
    </row>
    <row r="5" spans="1:27" x14ac:dyDescent="0.3">
      <c r="A5" s="200" t="s">
        <v>724</v>
      </c>
      <c r="B5" s="471">
        <v>11.6</v>
      </c>
      <c r="O5" s="252"/>
      <c r="P5" s="252"/>
      <c r="Q5" s="252"/>
      <c r="R5" s="252"/>
      <c r="S5" s="252"/>
      <c r="T5" s="252"/>
      <c r="U5" s="252"/>
      <c r="V5" s="252"/>
      <c r="W5" s="252"/>
      <c r="X5" s="252"/>
      <c r="Y5" s="252"/>
      <c r="Z5" s="252"/>
      <c r="AA5" s="252"/>
    </row>
    <row r="6" spans="1:27" x14ac:dyDescent="0.3"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</row>
    <row r="7" spans="1:27" ht="27.5" x14ac:dyDescent="0.45">
      <c r="A7" s="619" t="s">
        <v>718</v>
      </c>
      <c r="B7" s="203" t="s">
        <v>719</v>
      </c>
      <c r="C7" s="1116" t="s">
        <v>721</v>
      </c>
      <c r="D7" s="1117"/>
      <c r="E7" s="1116" t="s">
        <v>119</v>
      </c>
      <c r="F7" s="1117"/>
      <c r="G7" s="1118" t="s">
        <v>501</v>
      </c>
      <c r="H7" s="1118"/>
      <c r="I7" s="1119" t="s">
        <v>548</v>
      </c>
      <c r="J7" s="1120"/>
      <c r="K7" s="722" t="s">
        <v>502</v>
      </c>
      <c r="L7" s="249" t="s">
        <v>568</v>
      </c>
      <c r="M7" s="683" t="s">
        <v>726</v>
      </c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2"/>
    </row>
    <row r="8" spans="1:27" x14ac:dyDescent="0.3">
      <c r="A8" s="620"/>
      <c r="B8" s="621"/>
      <c r="C8" s="620" t="s">
        <v>720</v>
      </c>
      <c r="D8" s="639" t="s">
        <v>634</v>
      </c>
      <c r="E8" s="620" t="s">
        <v>720</v>
      </c>
      <c r="F8" s="639" t="s">
        <v>634</v>
      </c>
      <c r="G8" s="621" t="s">
        <v>720</v>
      </c>
      <c r="H8" s="621" t="s">
        <v>634</v>
      </c>
      <c r="I8" s="620" t="s">
        <v>720</v>
      </c>
      <c r="J8" s="639" t="s">
        <v>634</v>
      </c>
      <c r="K8" s="621"/>
      <c r="L8" s="685"/>
      <c r="M8" s="622"/>
      <c r="O8" s="253"/>
      <c r="P8" s="253"/>
      <c r="Q8" s="253"/>
      <c r="R8" s="253"/>
      <c r="S8" s="253"/>
      <c r="T8" s="253"/>
      <c r="U8" s="253"/>
      <c r="V8" s="253"/>
      <c r="W8" s="253"/>
      <c r="X8" s="253"/>
      <c r="Y8" s="253"/>
      <c r="Z8" s="253"/>
      <c r="AA8" s="252"/>
    </row>
    <row r="9" spans="1:27" x14ac:dyDescent="0.3">
      <c r="A9" s="623" t="s">
        <v>500</v>
      </c>
      <c r="B9" s="624"/>
      <c r="C9" s="623"/>
      <c r="D9" s="626"/>
      <c r="E9" s="652"/>
      <c r="F9" s="654"/>
      <c r="G9" s="625"/>
      <c r="H9" s="655"/>
      <c r="I9" s="676"/>
      <c r="J9" s="654"/>
      <c r="K9" s="653"/>
      <c r="L9" s="684"/>
      <c r="M9" s="626"/>
      <c r="O9" s="253"/>
      <c r="P9" s="253"/>
      <c r="Q9" s="253"/>
      <c r="R9" s="253"/>
      <c r="S9" s="253"/>
      <c r="T9" s="253"/>
      <c r="U9" s="253"/>
      <c r="V9" s="253"/>
      <c r="W9" s="253"/>
      <c r="X9" s="253"/>
      <c r="Y9" s="253"/>
      <c r="Z9" s="253"/>
      <c r="AA9" s="252"/>
    </row>
    <row r="10" spans="1:27" x14ac:dyDescent="0.3">
      <c r="A10" s="634" t="s">
        <v>497</v>
      </c>
      <c r="B10" s="638"/>
      <c r="C10" s="1095"/>
      <c r="D10" s="1096"/>
      <c r="E10" s="1092"/>
      <c r="F10" s="1098"/>
      <c r="G10" s="540"/>
      <c r="H10" s="1107">
        <v>4000</v>
      </c>
      <c r="I10" s="1105"/>
      <c r="J10" s="679"/>
      <c r="K10" s="723">
        <v>4500</v>
      </c>
      <c r="L10" s="656">
        <v>3500</v>
      </c>
      <c r="M10" s="1091">
        <f>F10+H10+J10+K10+L10</f>
        <v>12000</v>
      </c>
      <c r="N10" s="690"/>
      <c r="O10" s="253"/>
      <c r="P10" s="253"/>
      <c r="Q10" s="253"/>
      <c r="R10" s="253"/>
      <c r="S10" s="253"/>
      <c r="T10" s="253"/>
      <c r="U10" s="253"/>
      <c r="V10" s="253"/>
      <c r="W10" s="253"/>
      <c r="X10" s="253"/>
      <c r="Y10" s="253"/>
      <c r="Z10" s="253"/>
      <c r="AA10" s="252"/>
    </row>
    <row r="11" spans="1:27" x14ac:dyDescent="0.3">
      <c r="A11" s="634" t="s">
        <v>499</v>
      </c>
      <c r="B11" s="642">
        <v>6</v>
      </c>
      <c r="C11" s="212"/>
      <c r="D11" s="640"/>
      <c r="E11" s="1093"/>
      <c r="F11" s="1099">
        <f>2*(1500*2+500*2+100*2*3)</f>
        <v>9200</v>
      </c>
      <c r="G11" s="1108">
        <f>550*2</f>
        <v>1100</v>
      </c>
      <c r="H11" s="647">
        <f>G11*B11</f>
        <v>6600</v>
      </c>
      <c r="I11" s="673"/>
      <c r="J11" s="656">
        <f>2*1400</f>
        <v>2800</v>
      </c>
      <c r="K11" s="682"/>
      <c r="L11" s="727"/>
      <c r="M11" s="662">
        <f>F11+H11+J11+K11+L11</f>
        <v>18600</v>
      </c>
      <c r="N11" s="690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  <c r="AA11" s="252"/>
    </row>
    <row r="12" spans="1:27" x14ac:dyDescent="0.3">
      <c r="A12" s="278" t="s">
        <v>317</v>
      </c>
      <c r="B12" s="641">
        <v>2</v>
      </c>
      <c r="C12" s="212"/>
      <c r="D12" s="640"/>
      <c r="E12" s="1093"/>
      <c r="F12" s="1100">
        <f>500*2*2</f>
        <v>2000</v>
      </c>
      <c r="G12" s="1109">
        <f>550*2</f>
        <v>1100</v>
      </c>
      <c r="H12" s="647">
        <f>G12*B12</f>
        <v>2200</v>
      </c>
      <c r="I12" s="673"/>
      <c r="J12" s="666">
        <v>1400</v>
      </c>
      <c r="K12" s="720"/>
      <c r="L12" s="728"/>
      <c r="M12" s="662">
        <f t="shared" ref="M12:M17" si="0">F12+H12+J12+K12+L12</f>
        <v>5600</v>
      </c>
      <c r="N12" s="690"/>
      <c r="O12" s="253"/>
      <c r="P12" s="253"/>
      <c r="Q12" s="253"/>
      <c r="R12" s="253"/>
      <c r="S12" s="253"/>
      <c r="T12" s="253"/>
      <c r="U12" s="253"/>
      <c r="V12" s="253"/>
      <c r="W12" s="253"/>
      <c r="X12" s="253"/>
      <c r="Y12" s="253"/>
      <c r="Z12" s="253"/>
      <c r="AA12" s="252"/>
    </row>
    <row r="13" spans="1:27" x14ac:dyDescent="0.3">
      <c r="A13" s="634" t="s">
        <v>353</v>
      </c>
      <c r="B13" s="641">
        <v>7</v>
      </c>
      <c r="C13" s="212"/>
      <c r="D13" s="640"/>
      <c r="E13" s="1093"/>
      <c r="F13" s="1101">
        <f>1500*2+500*2+100*2*3</f>
        <v>4600</v>
      </c>
      <c r="G13" s="541"/>
      <c r="H13" s="1110">
        <v>8500</v>
      </c>
      <c r="I13" s="673"/>
      <c r="J13" s="657">
        <v>4000</v>
      </c>
      <c r="K13" s="667">
        <v>7000</v>
      </c>
      <c r="L13" s="637"/>
      <c r="M13" s="662">
        <f t="shared" si="0"/>
        <v>24100</v>
      </c>
      <c r="N13" s="690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2"/>
    </row>
    <row r="14" spans="1:27" x14ac:dyDescent="0.3">
      <c r="A14" s="278" t="s">
        <v>144</v>
      </c>
      <c r="B14" s="643">
        <v>35</v>
      </c>
      <c r="C14" s="212"/>
      <c r="D14" s="640"/>
      <c r="E14" s="1093"/>
      <c r="F14" s="1102">
        <f>1500*2+500*2+100*2*3</f>
        <v>4600</v>
      </c>
      <c r="G14" s="646">
        <v>240</v>
      </c>
      <c r="H14" s="1111">
        <f>$B14*G14</f>
        <v>8400</v>
      </c>
      <c r="I14" s="1086">
        <v>280</v>
      </c>
      <c r="J14" s="680">
        <f>$B14*I14</f>
        <v>9800</v>
      </c>
      <c r="K14" s="1087">
        <v>3500</v>
      </c>
      <c r="L14" s="1088"/>
      <c r="M14" s="1089">
        <f t="shared" si="0"/>
        <v>26300</v>
      </c>
      <c r="N14" s="690"/>
      <c r="O14" s="253"/>
      <c r="P14" s="253"/>
      <c r="Q14" s="253"/>
      <c r="R14" s="253"/>
      <c r="S14" s="253"/>
      <c r="T14" s="253"/>
      <c r="U14" s="253"/>
      <c r="V14" s="253"/>
      <c r="W14" s="253"/>
      <c r="X14" s="253"/>
      <c r="Y14" s="253"/>
      <c r="Z14" s="253"/>
      <c r="AA14" s="252"/>
    </row>
    <row r="15" spans="1:27" x14ac:dyDescent="0.3">
      <c r="A15" s="278" t="s">
        <v>807</v>
      </c>
      <c r="B15" s="1084"/>
      <c r="C15" s="212"/>
      <c r="D15" s="865"/>
      <c r="E15" s="1084"/>
      <c r="F15" s="1082"/>
      <c r="G15" s="864"/>
      <c r="H15" s="1112"/>
      <c r="I15" s="1085"/>
      <c r="J15" s="1024"/>
      <c r="K15" s="1083"/>
      <c r="L15" s="372"/>
      <c r="M15" s="677"/>
      <c r="N15" s="690">
        <f>D15-M15</f>
        <v>0</v>
      </c>
      <c r="O15" s="260">
        <f>D15-M15</f>
        <v>0</v>
      </c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2"/>
    </row>
    <row r="16" spans="1:27" s="251" customFormat="1" x14ac:dyDescent="0.3">
      <c r="A16" s="635" t="s">
        <v>389</v>
      </c>
      <c r="B16" s="642">
        <v>20</v>
      </c>
      <c r="C16" s="644">
        <v>850</v>
      </c>
      <c r="D16" s="579">
        <f>B16*C16</f>
        <v>17000</v>
      </c>
      <c r="E16" s="669">
        <v>500</v>
      </c>
      <c r="F16" s="1103">
        <f>$B16*E16</f>
        <v>10000</v>
      </c>
      <c r="G16" s="644">
        <v>240</v>
      </c>
      <c r="H16" s="1113">
        <f>$B16*G16</f>
        <v>4800</v>
      </c>
      <c r="I16" s="669">
        <v>280</v>
      </c>
      <c r="J16" s="681">
        <f>$B16*I16</f>
        <v>5600</v>
      </c>
      <c r="K16" s="1090">
        <v>3500</v>
      </c>
      <c r="L16" s="656">
        <v>1000</v>
      </c>
      <c r="M16" s="1091">
        <f t="shared" si="0"/>
        <v>24900</v>
      </c>
      <c r="N16" s="690"/>
      <c r="O16" s="260">
        <f t="shared" ref="O16:O19" si="1">D16-M16</f>
        <v>-7900</v>
      </c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330"/>
    </row>
    <row r="17" spans="1:27" s="251" customFormat="1" x14ac:dyDescent="0.3">
      <c r="A17" s="635" t="s">
        <v>498</v>
      </c>
      <c r="B17" s="643">
        <v>20</v>
      </c>
      <c r="C17" s="645">
        <v>350</v>
      </c>
      <c r="D17" s="580">
        <f>B17*C17</f>
        <v>7000</v>
      </c>
      <c r="E17" s="670">
        <v>1000</v>
      </c>
      <c r="F17" s="668">
        <f>$B17*E17</f>
        <v>20000</v>
      </c>
      <c r="G17" s="645">
        <v>240</v>
      </c>
      <c r="H17" s="1114">
        <f>$B17*G17</f>
        <v>4800</v>
      </c>
      <c r="I17" s="670">
        <v>280</v>
      </c>
      <c r="J17" s="647">
        <f>$B17*I17</f>
        <v>5600</v>
      </c>
      <c r="K17" s="724">
        <v>3500</v>
      </c>
      <c r="L17" s="637">
        <v>1000</v>
      </c>
      <c r="M17" s="662">
        <f t="shared" si="0"/>
        <v>34900</v>
      </c>
      <c r="N17" s="690"/>
      <c r="O17" s="260">
        <f t="shared" si="1"/>
        <v>-27900</v>
      </c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330"/>
    </row>
    <row r="18" spans="1:27" s="251" customFormat="1" x14ac:dyDescent="0.3">
      <c r="A18" s="634" t="s">
        <v>354</v>
      </c>
      <c r="B18" s="671"/>
      <c r="C18" s="672"/>
      <c r="D18" s="688">
        <f>Landsmøtet!N58</f>
        <v>87952</v>
      </c>
      <c r="E18" s="674"/>
      <c r="F18" s="689">
        <f>Landsmøtet!M59</f>
        <v>7000</v>
      </c>
      <c r="G18" s="542"/>
      <c r="H18" s="651">
        <f>0.4*Landsmøtet!L59</f>
        <v>42858.400000000001</v>
      </c>
      <c r="I18" s="674"/>
      <c r="J18" s="647">
        <f>Landsmøtet!L59-H18</f>
        <v>64287.6</v>
      </c>
      <c r="K18" s="725"/>
      <c r="L18" s="637"/>
      <c r="M18" s="662">
        <f>F18+H18+J18+K18+L18</f>
        <v>114146</v>
      </c>
      <c r="N18" s="690"/>
      <c r="O18" s="260">
        <f t="shared" si="1"/>
        <v>-26194</v>
      </c>
      <c r="P18" s="664"/>
      <c r="Q18" s="664"/>
      <c r="R18" s="664"/>
      <c r="S18" s="664"/>
      <c r="T18" s="664"/>
      <c r="U18" s="664"/>
      <c r="V18" s="664"/>
      <c r="W18" s="664"/>
      <c r="X18" s="664"/>
      <c r="Y18" s="664"/>
      <c r="Z18" s="664"/>
      <c r="AA18" s="330"/>
    </row>
    <row r="19" spans="1:27" x14ac:dyDescent="0.3">
      <c r="A19" s="634" t="s">
        <v>145</v>
      </c>
      <c r="B19" s="638"/>
      <c r="C19" s="1097"/>
      <c r="D19" s="649">
        <f>Høstmøtet!O64</f>
        <v>130800</v>
      </c>
      <c r="E19" s="1094"/>
      <c r="F19" s="1104">
        <f>Høstmøtet!N65</f>
        <v>25000</v>
      </c>
      <c r="G19" s="543"/>
      <c r="H19" s="1115">
        <f>0.4*Høstmøtet!L65</f>
        <v>67468.800000000003</v>
      </c>
      <c r="I19" s="1106"/>
      <c r="J19" s="649">
        <f>Høstmøtet!L65-H19</f>
        <v>101203.2</v>
      </c>
      <c r="K19" s="726">
        <f>Høstmøtet!M65</f>
        <v>29891</v>
      </c>
      <c r="L19" s="657"/>
      <c r="M19" s="1089">
        <f>F19+H19+J19+K19+L19</f>
        <v>223563</v>
      </c>
      <c r="N19" s="690"/>
      <c r="O19" s="260">
        <f t="shared" si="1"/>
        <v>-92763</v>
      </c>
      <c r="P19" s="253"/>
      <c r="Q19" s="253"/>
      <c r="R19" s="253"/>
      <c r="S19" s="253"/>
      <c r="T19" s="253"/>
      <c r="U19" s="253"/>
      <c r="V19" s="253"/>
      <c r="W19" s="253"/>
      <c r="X19" s="253"/>
      <c r="Y19" s="253"/>
      <c r="Z19" s="253"/>
      <c r="AA19" s="252"/>
    </row>
    <row r="20" spans="1:27" x14ac:dyDescent="0.3">
      <c r="A20" s="247" t="s">
        <v>149</v>
      </c>
      <c r="B20" s="581"/>
      <c r="C20" s="318"/>
      <c r="D20" s="650">
        <f>SUM(D11:D19)</f>
        <v>242752</v>
      </c>
      <c r="E20" s="318"/>
      <c r="F20" s="658">
        <f>SUM(F11:F19)</f>
        <v>82400</v>
      </c>
      <c r="G20" s="581"/>
      <c r="H20" s="675">
        <f>SUM(H11:H19)</f>
        <v>145627.20000000001</v>
      </c>
      <c r="I20" s="678"/>
      <c r="J20" s="648">
        <f>SUM(J11:J19)</f>
        <v>194690.8</v>
      </c>
      <c r="K20" s="675">
        <f>SUM(K11:K19)</f>
        <v>47391</v>
      </c>
      <c r="L20" s="686">
        <f>SUM(L11:L19)</f>
        <v>2000</v>
      </c>
      <c r="M20" s="658">
        <f>SUM(M11:M19)</f>
        <v>472109</v>
      </c>
      <c r="N20" s="63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2"/>
    </row>
    <row r="21" spans="1:27" s="252" customFormat="1" x14ac:dyDescent="0.3">
      <c r="A21" s="630"/>
      <c r="B21" s="631"/>
      <c r="C21" s="718"/>
      <c r="D21" s="632"/>
      <c r="E21" s="718"/>
      <c r="F21" s="632"/>
      <c r="G21" s="631"/>
      <c r="H21" s="631"/>
      <c r="I21" s="718"/>
      <c r="J21" s="632"/>
      <c r="K21" s="631"/>
      <c r="L21" s="729"/>
      <c r="M21" s="632"/>
      <c r="N21" s="633"/>
      <c r="O21" s="253"/>
      <c r="P21" s="253"/>
      <c r="Q21" s="253"/>
      <c r="R21" s="253"/>
      <c r="S21" s="253"/>
      <c r="T21" s="253"/>
      <c r="U21" s="253"/>
      <c r="V21" s="253"/>
      <c r="W21" s="253"/>
      <c r="X21" s="253"/>
      <c r="Y21" s="253"/>
      <c r="Z21" s="253"/>
    </row>
    <row r="22" spans="1:27" x14ac:dyDescent="0.3">
      <c r="A22" s="627" t="s">
        <v>148</v>
      </c>
      <c r="B22" s="628"/>
      <c r="C22" s="636"/>
      <c r="D22" s="629"/>
      <c r="E22" s="636"/>
      <c r="F22" s="629"/>
      <c r="G22" s="628"/>
      <c r="H22" s="628"/>
      <c r="I22" s="636"/>
      <c r="J22" s="629"/>
      <c r="K22" s="628"/>
      <c r="L22" s="730"/>
      <c r="M22" s="629"/>
      <c r="N22" s="633"/>
      <c r="O22" s="253"/>
      <c r="P22" s="253"/>
      <c r="Q22" s="253"/>
      <c r="R22" s="253"/>
      <c r="S22" s="253"/>
      <c r="T22" s="253"/>
      <c r="U22" s="253"/>
      <c r="V22" s="253"/>
      <c r="W22" s="253"/>
      <c r="X22" s="253"/>
      <c r="Y22" s="253"/>
      <c r="Z22" s="253"/>
      <c r="AA22" s="252"/>
    </row>
    <row r="23" spans="1:27" x14ac:dyDescent="0.3">
      <c r="A23" s="278" t="s">
        <v>320</v>
      </c>
      <c r="C23" s="450"/>
      <c r="D23" s="852">
        <v>3000</v>
      </c>
      <c r="E23" s="450"/>
      <c r="F23" s="852">
        <v>5000</v>
      </c>
      <c r="H23" s="853"/>
      <c r="I23" s="450"/>
      <c r="J23" s="852"/>
      <c r="L23" s="732"/>
      <c r="M23" s="662">
        <f t="shared" ref="M23:M24" si="2">D23+F23+H23+J23+K23+L23</f>
        <v>8000</v>
      </c>
      <c r="N23" s="665"/>
      <c r="O23" s="253"/>
      <c r="P23" s="253"/>
      <c r="Q23" s="253"/>
      <c r="R23" s="253"/>
      <c r="S23" s="253"/>
      <c r="T23" s="253"/>
      <c r="U23" s="253"/>
      <c r="V23" s="253"/>
      <c r="W23" s="253"/>
      <c r="X23" s="253"/>
      <c r="Y23" s="253"/>
      <c r="Z23" s="253"/>
      <c r="AA23" s="252"/>
    </row>
    <row r="24" spans="1:27" x14ac:dyDescent="0.3">
      <c r="A24" s="278" t="s">
        <v>735</v>
      </c>
      <c r="C24" s="450"/>
      <c r="D24" s="329"/>
      <c r="E24" s="280"/>
      <c r="F24" s="329"/>
      <c r="G24" s="252"/>
      <c r="H24" s="733"/>
      <c r="I24" s="280"/>
      <c r="J24" s="329"/>
      <c r="K24" s="252"/>
      <c r="L24" s="329"/>
      <c r="M24" s="662">
        <f t="shared" si="2"/>
        <v>0</v>
      </c>
      <c r="N24" s="63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2"/>
    </row>
    <row r="25" spans="1:27" x14ac:dyDescent="0.3">
      <c r="A25" s="278" t="s">
        <v>355</v>
      </c>
      <c r="C25" s="450"/>
      <c r="D25" s="558"/>
      <c r="E25" s="734"/>
      <c r="F25" s="558">
        <v>25000</v>
      </c>
      <c r="G25" s="561"/>
      <c r="H25" s="563"/>
      <c r="I25" s="734"/>
      <c r="J25" s="558"/>
      <c r="L25" s="732"/>
      <c r="M25" s="662">
        <f>D25+F25+H25+J25+K25+L25</f>
        <v>25000</v>
      </c>
      <c r="O25" s="253"/>
      <c r="P25" s="253"/>
      <c r="Q25" s="253"/>
      <c r="R25" s="253"/>
      <c r="S25" s="253"/>
      <c r="T25" s="253"/>
      <c r="U25" s="253"/>
      <c r="V25" s="253"/>
      <c r="W25" s="253"/>
      <c r="X25" s="253"/>
      <c r="Y25" s="253"/>
      <c r="Z25" s="253"/>
      <c r="AA25" s="252"/>
    </row>
    <row r="26" spans="1:27" x14ac:dyDescent="0.3">
      <c r="A26" s="278" t="s">
        <v>803</v>
      </c>
      <c r="C26" s="450"/>
      <c r="D26" s="558"/>
      <c r="E26" s="734"/>
      <c r="F26" s="558">
        <v>5000</v>
      </c>
      <c r="G26" s="561"/>
      <c r="H26" s="563"/>
      <c r="I26" s="734"/>
      <c r="J26" s="558"/>
      <c r="L26" s="732"/>
      <c r="M26" s="662"/>
      <c r="O26" s="253"/>
      <c r="P26" s="253"/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2"/>
    </row>
    <row r="27" spans="1:27" s="561" customFormat="1" x14ac:dyDescent="0.3">
      <c r="A27" s="634" t="s">
        <v>804</v>
      </c>
      <c r="C27" s="734"/>
      <c r="D27" s="558"/>
      <c r="E27" s="734"/>
      <c r="F27" s="558">
        <v>10000</v>
      </c>
      <c r="H27" s="563"/>
      <c r="I27" s="734"/>
      <c r="J27" s="558"/>
      <c r="L27" s="1080"/>
      <c r="M27" s="660">
        <f>D27+F27+H27+J27+K27+L27</f>
        <v>10000</v>
      </c>
      <c r="N27" s="1081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1003"/>
    </row>
    <row r="28" spans="1:27" x14ac:dyDescent="0.3">
      <c r="A28" s="318" t="s">
        <v>149</v>
      </c>
      <c r="B28" s="581"/>
      <c r="C28" s="318"/>
      <c r="D28" s="320">
        <f>SUM(D23:D27)</f>
        <v>3000</v>
      </c>
      <c r="E28" s="318"/>
      <c r="F28" s="320">
        <f>SUM(F23:F27)</f>
        <v>45000</v>
      </c>
      <c r="G28" s="581"/>
      <c r="H28" s="581">
        <f>SUM(H23:H27)</f>
        <v>0</v>
      </c>
      <c r="I28" s="318"/>
      <c r="J28" s="320">
        <f>SUM(J23:J27)</f>
        <v>0</v>
      </c>
      <c r="K28" s="581"/>
      <c r="L28" s="555">
        <f>SUM(L23:L27)</f>
        <v>0</v>
      </c>
      <c r="M28" s="320">
        <f>SUM(M23:M27)</f>
        <v>43000</v>
      </c>
      <c r="N28" s="665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Z28" s="253"/>
      <c r="AA28" s="252"/>
    </row>
    <row r="29" spans="1:27" x14ac:dyDescent="0.3">
      <c r="A29" s="253"/>
      <c r="B29" s="252"/>
      <c r="C29" s="280"/>
      <c r="D29" s="719"/>
      <c r="E29" s="278"/>
      <c r="F29" s="719"/>
      <c r="G29" s="252"/>
      <c r="H29" s="252"/>
      <c r="I29" s="280"/>
      <c r="J29" s="721"/>
      <c r="K29" s="253"/>
      <c r="L29" s="731"/>
      <c r="M29" s="253"/>
      <c r="N29" s="253"/>
      <c r="O29" s="253"/>
      <c r="P29" s="253"/>
      <c r="Q29" s="253"/>
      <c r="R29" s="253"/>
      <c r="S29" s="253"/>
      <c r="T29" s="253"/>
      <c r="U29" s="253"/>
      <c r="V29" s="253"/>
      <c r="W29" s="253"/>
      <c r="X29" s="253"/>
      <c r="Y29" s="253"/>
      <c r="Z29" s="253"/>
      <c r="AA29" s="252"/>
    </row>
    <row r="30" spans="1:27" x14ac:dyDescent="0.3">
      <c r="A30" s="636" t="s">
        <v>722</v>
      </c>
      <c r="B30" s="628"/>
      <c r="C30" s="636"/>
      <c r="D30" s="629"/>
      <c r="E30" s="636"/>
      <c r="F30" s="629"/>
      <c r="G30" s="628"/>
      <c r="H30" s="628"/>
      <c r="I30" s="636"/>
      <c r="J30" s="629"/>
      <c r="K30" s="628"/>
      <c r="L30" s="730"/>
      <c r="M30" s="629" t="s">
        <v>149</v>
      </c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2"/>
    </row>
    <row r="31" spans="1:27" x14ac:dyDescent="0.3">
      <c r="A31" s="278" t="s">
        <v>352</v>
      </c>
      <c r="C31" s="450"/>
      <c r="D31" s="558">
        <v>1000</v>
      </c>
      <c r="E31" s="734"/>
      <c r="F31" s="558">
        <v>2000</v>
      </c>
      <c r="G31" s="561"/>
      <c r="H31" s="563">
        <v>1000</v>
      </c>
      <c r="I31" s="734"/>
      <c r="J31" s="558">
        <v>2000</v>
      </c>
      <c r="L31" s="732"/>
      <c r="M31" s="662">
        <f t="shared" ref="M31:M34" si="3">D31+F31+H31+J31+K31+L31</f>
        <v>6000</v>
      </c>
      <c r="O31" s="253"/>
      <c r="P31" s="253"/>
      <c r="Q31" s="253"/>
      <c r="R31" s="253"/>
      <c r="S31" s="253"/>
      <c r="T31" s="253"/>
      <c r="U31" s="253"/>
      <c r="V31" s="253"/>
      <c r="W31" s="253"/>
      <c r="X31" s="253"/>
      <c r="Y31" s="253"/>
      <c r="Z31" s="253"/>
      <c r="AA31" s="252"/>
    </row>
    <row r="32" spans="1:27" x14ac:dyDescent="0.3">
      <c r="A32" s="278" t="s">
        <v>381</v>
      </c>
      <c r="C32" s="450"/>
      <c r="D32" s="558">
        <v>2000</v>
      </c>
      <c r="E32" s="734"/>
      <c r="F32" s="558">
        <v>10000</v>
      </c>
      <c r="G32" s="561"/>
      <c r="H32" s="563">
        <v>1000</v>
      </c>
      <c r="I32" s="734"/>
      <c r="J32" s="558">
        <v>2000</v>
      </c>
      <c r="L32" s="732"/>
      <c r="M32" s="662">
        <f t="shared" si="3"/>
        <v>15000</v>
      </c>
      <c r="O32" s="253"/>
      <c r="P32" s="253"/>
      <c r="Q32" s="253"/>
      <c r="R32" s="253"/>
      <c r="S32" s="253"/>
      <c r="T32" s="253"/>
      <c r="U32" s="253"/>
      <c r="V32" s="253"/>
      <c r="W32" s="253"/>
      <c r="X32" s="253"/>
      <c r="Y32" s="253"/>
      <c r="Z32" s="253"/>
      <c r="AA32" s="252"/>
    </row>
    <row r="33" spans="1:27" x14ac:dyDescent="0.3">
      <c r="A33" s="278" t="s">
        <v>744</v>
      </c>
      <c r="C33" s="450"/>
      <c r="D33" s="558"/>
      <c r="E33" s="734"/>
      <c r="F33" s="558"/>
      <c r="G33" s="561"/>
      <c r="H33" s="563">
        <v>10000</v>
      </c>
      <c r="I33" s="734"/>
      <c r="J33" s="558"/>
      <c r="L33" s="732"/>
      <c r="M33" s="662"/>
      <c r="O33" s="253"/>
      <c r="P33" s="253"/>
      <c r="Q33" s="253"/>
      <c r="R33" s="253"/>
      <c r="S33" s="253"/>
      <c r="T33" s="253"/>
      <c r="U33" s="253"/>
      <c r="V33" s="253"/>
      <c r="W33" s="253"/>
      <c r="X33" s="253"/>
      <c r="Y33" s="253"/>
      <c r="Z33" s="253"/>
      <c r="AA33" s="252"/>
    </row>
    <row r="34" spans="1:27" x14ac:dyDescent="0.3">
      <c r="A34" s="278" t="s">
        <v>733</v>
      </c>
      <c r="C34" s="450"/>
      <c r="D34" s="558"/>
      <c r="E34" s="734"/>
      <c r="F34" s="558"/>
      <c r="G34" s="561"/>
      <c r="H34" s="563"/>
      <c r="I34" s="735"/>
      <c r="J34" s="854"/>
      <c r="L34" s="732"/>
      <c r="M34" s="662">
        <f t="shared" si="3"/>
        <v>0</v>
      </c>
      <c r="O34" s="253"/>
      <c r="P34" s="253"/>
      <c r="Q34" s="253"/>
      <c r="R34" s="253"/>
      <c r="S34" s="253"/>
      <c r="T34" s="253"/>
      <c r="U34" s="253"/>
      <c r="V34" s="253"/>
      <c r="W34" s="253"/>
      <c r="X34" s="253"/>
      <c r="Y34" s="253"/>
      <c r="Z34" s="253"/>
      <c r="AA34" s="252"/>
    </row>
    <row r="35" spans="1:27" x14ac:dyDescent="0.3">
      <c r="A35" s="318" t="s">
        <v>149</v>
      </c>
      <c r="B35" s="581"/>
      <c r="C35" s="318"/>
      <c r="D35" s="320">
        <f>SUM(D31:D34)</f>
        <v>3000</v>
      </c>
      <c r="E35" s="318"/>
      <c r="F35" s="320">
        <f>SUM(F31:F34)</f>
        <v>12000</v>
      </c>
      <c r="G35" s="581"/>
      <c r="H35" s="581">
        <f>SUM(H31:H34)</f>
        <v>12000</v>
      </c>
      <c r="I35" s="318"/>
      <c r="J35" s="320">
        <f>SUM(J31:J34)</f>
        <v>4000</v>
      </c>
      <c r="K35" s="581"/>
      <c r="L35" s="555"/>
      <c r="M35" s="320">
        <f>SUM(M31:M34)</f>
        <v>21000</v>
      </c>
      <c r="O35" s="253"/>
      <c r="P35" s="253"/>
      <c r="Q35" s="253"/>
      <c r="R35" s="253"/>
      <c r="S35" s="253"/>
      <c r="T35" s="253"/>
      <c r="U35" s="253"/>
      <c r="V35" s="253"/>
      <c r="W35" s="253"/>
      <c r="X35" s="253"/>
      <c r="Y35" s="253"/>
      <c r="Z35" s="253"/>
      <c r="AA35" s="252"/>
    </row>
    <row r="36" spans="1:27" x14ac:dyDescent="0.3"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</row>
    <row r="37" spans="1:27" x14ac:dyDescent="0.3"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  <c r="Z37" s="252"/>
      <c r="AA37" s="252"/>
    </row>
    <row r="38" spans="1:27" ht="18.5" x14ac:dyDescent="0.3">
      <c r="A38" s="583" t="s">
        <v>422</v>
      </c>
      <c r="B38" s="584"/>
      <c r="C38" s="584"/>
      <c r="D38" s="584"/>
      <c r="E38" s="584"/>
      <c r="F38" s="585"/>
      <c r="G38" s="330"/>
      <c r="H38" s="253"/>
      <c r="I38" s="253"/>
      <c r="J38" s="253"/>
      <c r="K38" s="253"/>
      <c r="L38" s="253"/>
      <c r="M38" s="253"/>
      <c r="N38" s="253"/>
      <c r="O38" s="253"/>
      <c r="P38" s="253"/>
      <c r="Q38" s="253"/>
      <c r="R38" s="253"/>
      <c r="S38" s="253"/>
      <c r="T38" s="253"/>
      <c r="U38" s="253"/>
      <c r="V38" s="253"/>
      <c r="W38" s="253"/>
      <c r="X38" s="253"/>
      <c r="Y38" s="253"/>
      <c r="Z38" s="253"/>
    </row>
    <row r="39" spans="1:27" x14ac:dyDescent="0.3">
      <c r="A39" s="247" t="s">
        <v>441</v>
      </c>
      <c r="B39" s="581" t="s">
        <v>690</v>
      </c>
      <c r="C39" s="581" t="s">
        <v>691</v>
      </c>
      <c r="D39" s="581" t="s">
        <v>692</v>
      </c>
      <c r="E39" s="581" t="s">
        <v>692</v>
      </c>
      <c r="F39" s="320" t="s">
        <v>634</v>
      </c>
      <c r="G39" s="330"/>
      <c r="H39" s="252"/>
      <c r="I39" s="252"/>
      <c r="J39" s="252"/>
      <c r="K39" s="253"/>
      <c r="L39" s="253"/>
      <c r="M39" s="253"/>
      <c r="N39" s="253"/>
      <c r="O39" s="253"/>
      <c r="P39" s="253"/>
      <c r="Q39" s="253"/>
      <c r="R39" s="253"/>
      <c r="S39" s="253"/>
      <c r="T39" s="253"/>
      <c r="U39" s="253"/>
      <c r="V39" s="253"/>
      <c r="W39" s="253"/>
      <c r="X39" s="253"/>
      <c r="Y39" s="253"/>
      <c r="Z39" s="253"/>
    </row>
    <row r="40" spans="1:27" s="252" customFormat="1" x14ac:dyDescent="0.3">
      <c r="A40" s="586" t="s">
        <v>562</v>
      </c>
      <c r="E40" s="880"/>
      <c r="F40" s="592">
        <v>500</v>
      </c>
      <c r="G40" s="451"/>
      <c r="K40" s="253"/>
      <c r="L40" s="253"/>
      <c r="M40" s="253"/>
      <c r="N40" s="253"/>
      <c r="O40" s="253"/>
      <c r="P40" s="253"/>
      <c r="Q40" s="253"/>
      <c r="R40" s="253"/>
      <c r="S40" s="253"/>
      <c r="T40" s="253"/>
      <c r="U40" s="253"/>
      <c r="V40" s="253"/>
      <c r="W40" s="253"/>
      <c r="X40" s="253"/>
      <c r="Y40" s="253"/>
      <c r="Z40" s="253"/>
    </row>
    <row r="41" spans="1:27" s="252" customFormat="1" x14ac:dyDescent="0.3">
      <c r="A41" s="586" t="s">
        <v>567</v>
      </c>
      <c r="E41" s="879"/>
      <c r="F41" s="576">
        <f>SUM(E42:E44)</f>
        <v>83144.226079999993</v>
      </c>
      <c r="G41" s="451"/>
      <c r="K41" s="253"/>
      <c r="L41" s="253"/>
      <c r="M41" s="253"/>
      <c r="N41" s="253"/>
      <c r="O41" s="253"/>
      <c r="P41" s="253"/>
      <c r="Q41" s="253"/>
      <c r="R41" s="253"/>
      <c r="S41" s="253"/>
      <c r="T41" s="253"/>
      <c r="U41" s="253"/>
      <c r="V41" s="253"/>
      <c r="W41" s="253"/>
      <c r="X41" s="253"/>
      <c r="Y41" s="253"/>
      <c r="Z41" s="253"/>
    </row>
    <row r="42" spans="1:27" s="252" customFormat="1" outlineLevel="1" x14ac:dyDescent="0.3">
      <c r="A42" s="326" t="s">
        <v>345</v>
      </c>
      <c r="B42" s="591">
        <v>22</v>
      </c>
      <c r="C42" s="590">
        <f>92.91*1.03</f>
        <v>95.697299999999998</v>
      </c>
      <c r="D42" s="252" t="s">
        <v>711</v>
      </c>
      <c r="E42" s="616">
        <f>Sentralt!$B$4*B42*C42</f>
        <v>24421.950959999998</v>
      </c>
      <c r="F42" s="879"/>
      <c r="G42" s="451" t="s">
        <v>566</v>
      </c>
      <c r="H42" s="253"/>
      <c r="I42" s="253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253"/>
      <c r="W42" s="253"/>
      <c r="X42" s="253"/>
      <c r="Y42" s="253"/>
      <c r="Z42" s="253"/>
    </row>
    <row r="43" spans="1:27" s="252" customFormat="1" outlineLevel="1" x14ac:dyDescent="0.3">
      <c r="A43" s="326" t="s">
        <v>350</v>
      </c>
      <c r="B43" s="606">
        <f>B42</f>
        <v>22</v>
      </c>
      <c r="C43" s="466">
        <f>109.27*1.03</f>
        <v>112.54810000000001</v>
      </c>
      <c r="D43" s="252" t="s">
        <v>711</v>
      </c>
      <c r="E43" s="616">
        <f>Sentralt!$B$4*B43*C43</f>
        <v>28722.275119999998</v>
      </c>
      <c r="F43" s="879"/>
      <c r="G43" s="451" t="s">
        <v>566</v>
      </c>
    </row>
    <row r="44" spans="1:27" s="252" customFormat="1" outlineLevel="1" x14ac:dyDescent="0.3">
      <c r="A44" s="326" t="s">
        <v>136</v>
      </c>
      <c r="E44" s="691">
        <v>30000</v>
      </c>
      <c r="F44" s="879"/>
      <c r="G44" s="451" t="s">
        <v>566</v>
      </c>
      <c r="I44" s="330"/>
      <c r="J44" s="253"/>
      <c r="K44" s="253"/>
      <c r="L44" s="253"/>
      <c r="M44" s="253"/>
      <c r="N44" s="253"/>
      <c r="O44" s="253"/>
      <c r="P44" s="253"/>
      <c r="Q44" s="253"/>
      <c r="R44" s="253"/>
      <c r="S44" s="253"/>
      <c r="T44" s="253"/>
      <c r="U44" s="253"/>
      <c r="V44" s="253"/>
      <c r="W44" s="253"/>
      <c r="X44" s="253"/>
      <c r="Y44" s="253"/>
      <c r="Z44" s="253"/>
    </row>
    <row r="45" spans="1:27" x14ac:dyDescent="0.3">
      <c r="A45" s="279" t="s">
        <v>429</v>
      </c>
      <c r="E45" s="732"/>
      <c r="F45" s="576">
        <f>Program!$G26</f>
        <v>326250</v>
      </c>
      <c r="G45" s="244" t="s">
        <v>717</v>
      </c>
      <c r="H45" s="252"/>
      <c r="I45" s="252"/>
      <c r="J45" s="252"/>
      <c r="K45" s="253"/>
      <c r="L45" s="253"/>
      <c r="M45" s="253"/>
      <c r="N45" s="253"/>
      <c r="O45" s="253"/>
      <c r="P45" s="253"/>
      <c r="Q45" s="253"/>
      <c r="R45" s="253"/>
      <c r="S45" s="253"/>
      <c r="T45" s="253"/>
      <c r="U45" s="253"/>
      <c r="V45" s="253"/>
      <c r="W45" s="253"/>
      <c r="X45" s="253"/>
      <c r="Y45" s="253"/>
      <c r="Z45" s="253"/>
    </row>
    <row r="46" spans="1:27" x14ac:dyDescent="0.3">
      <c r="A46" s="587" t="s">
        <v>430</v>
      </c>
      <c r="E46" s="732"/>
      <c r="F46" s="576">
        <f>E47</f>
        <v>20000</v>
      </c>
      <c r="G46" s="261"/>
      <c r="H46" s="252"/>
      <c r="I46" s="252"/>
      <c r="J46" s="252"/>
      <c r="K46" s="253"/>
      <c r="L46" s="253"/>
      <c r="M46" s="253"/>
      <c r="N46" s="253"/>
      <c r="O46" s="253"/>
      <c r="P46" s="253"/>
      <c r="Q46" s="253"/>
      <c r="R46" s="253"/>
      <c r="S46" s="253"/>
      <c r="T46" s="253"/>
      <c r="U46" s="253"/>
      <c r="V46" s="253"/>
      <c r="W46" s="253"/>
      <c r="X46" s="253"/>
      <c r="Y46" s="253"/>
      <c r="Z46" s="253"/>
    </row>
    <row r="47" spans="1:27" s="252" customFormat="1" outlineLevel="1" x14ac:dyDescent="0.3">
      <c r="A47" s="331" t="s">
        <v>551</v>
      </c>
      <c r="E47" s="582">
        <f>Prosjekter!E8</f>
        <v>20000</v>
      </c>
      <c r="F47" s="879"/>
      <c r="G47" s="452"/>
      <c r="K47" s="253"/>
      <c r="L47" s="253"/>
      <c r="M47" s="253"/>
      <c r="N47" s="253"/>
      <c r="O47" s="253"/>
      <c r="P47" s="253"/>
      <c r="Q47" s="253"/>
      <c r="R47" s="253"/>
      <c r="S47" s="253"/>
      <c r="T47" s="253"/>
      <c r="U47" s="253"/>
      <c r="V47" s="253"/>
      <c r="W47" s="253"/>
      <c r="X47" s="253"/>
      <c r="Y47" s="253"/>
      <c r="Z47" s="253"/>
    </row>
    <row r="48" spans="1:27" s="252" customFormat="1" x14ac:dyDescent="0.3">
      <c r="A48" s="279" t="s">
        <v>560</v>
      </c>
      <c r="B48" s="597">
        <v>1</v>
      </c>
      <c r="C48" s="692">
        <v>810000</v>
      </c>
      <c r="E48" s="879"/>
      <c r="F48" s="595">
        <f>B48*C48</f>
        <v>810000</v>
      </c>
      <c r="G48" s="599"/>
      <c r="K48" s="253"/>
      <c r="L48" s="253"/>
      <c r="M48" s="253"/>
      <c r="N48" s="253"/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</row>
    <row r="49" spans="1:27" s="252" customFormat="1" x14ac:dyDescent="0.3">
      <c r="A49" s="279" t="s">
        <v>657</v>
      </c>
      <c r="E49" s="879"/>
      <c r="F49" s="576">
        <f>D20</f>
        <v>242752</v>
      </c>
      <c r="G49" s="594"/>
      <c r="K49" s="253"/>
      <c r="L49" s="253"/>
      <c r="M49" s="253"/>
      <c r="N49" s="253"/>
      <c r="O49" s="253"/>
      <c r="P49" s="253"/>
      <c r="Q49" s="253"/>
      <c r="R49" s="253"/>
      <c r="S49" s="253"/>
      <c r="T49" s="253"/>
      <c r="U49" s="253"/>
      <c r="V49" s="253"/>
      <c r="W49" s="253"/>
      <c r="X49" s="253"/>
      <c r="Y49" s="253"/>
      <c r="Z49" s="253"/>
    </row>
    <row r="50" spans="1:27" s="252" customFormat="1" x14ac:dyDescent="0.3">
      <c r="A50" s="588" t="s">
        <v>561</v>
      </c>
      <c r="E50" s="879"/>
      <c r="F50" s="601">
        <v>1500000</v>
      </c>
      <c r="G50" s="594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3"/>
      <c r="Y50" s="253"/>
      <c r="Z50" s="253"/>
    </row>
    <row r="51" spans="1:27" s="252" customFormat="1" x14ac:dyDescent="0.3">
      <c r="A51" s="589" t="s">
        <v>431</v>
      </c>
      <c r="E51" s="879"/>
      <c r="F51" s="598">
        <f>L53</f>
        <v>85050</v>
      </c>
      <c r="G51" s="260"/>
      <c r="H51" s="1124" t="s">
        <v>413</v>
      </c>
      <c r="I51" s="1125"/>
      <c r="J51" s="1125"/>
      <c r="K51" s="1125"/>
      <c r="L51" s="659">
        <v>567000</v>
      </c>
      <c r="M51" s="253"/>
      <c r="N51" s="253"/>
      <c r="O51" s="253"/>
      <c r="P51" s="253"/>
      <c r="Q51" s="253"/>
      <c r="R51" s="253"/>
      <c r="S51" s="253"/>
      <c r="T51" s="253"/>
      <c r="U51" s="253"/>
      <c r="V51" s="253"/>
      <c r="W51" s="253"/>
      <c r="X51" s="253"/>
      <c r="Y51" s="253"/>
      <c r="Z51" s="253"/>
    </row>
    <row r="52" spans="1:27" s="252" customFormat="1" ht="12.75" customHeight="1" x14ac:dyDescent="0.3">
      <c r="A52" s="279" t="s">
        <v>658</v>
      </c>
      <c r="E52" s="879"/>
      <c r="F52" s="600">
        <v>510000</v>
      </c>
      <c r="G52" s="453"/>
      <c r="H52" s="1126" t="s">
        <v>130</v>
      </c>
      <c r="I52" s="1127"/>
      <c r="J52" s="1127"/>
      <c r="K52" s="1127"/>
      <c r="L52" s="660">
        <f>L54*L56</f>
        <v>481950</v>
      </c>
      <c r="M52" s="253"/>
      <c r="N52" s="253"/>
      <c r="O52" s="253"/>
      <c r="P52" s="253"/>
      <c r="Q52" s="253"/>
      <c r="R52" s="253"/>
      <c r="S52" s="253"/>
      <c r="T52" s="253"/>
      <c r="U52" s="253"/>
      <c r="V52" s="253"/>
      <c r="W52" s="253"/>
      <c r="X52" s="253"/>
      <c r="Y52" s="253"/>
      <c r="Z52" s="253"/>
    </row>
    <row r="53" spans="1:27" s="252" customFormat="1" ht="12.75" customHeight="1" x14ac:dyDescent="0.3">
      <c r="A53" s="279" t="s">
        <v>563</v>
      </c>
      <c r="E53" s="879"/>
      <c r="F53" s="595">
        <f>Prosjekter!G6</f>
        <v>0</v>
      </c>
      <c r="G53" s="453"/>
      <c r="H53" s="1128" t="s">
        <v>131</v>
      </c>
      <c r="I53" s="1129"/>
      <c r="J53" s="1129"/>
      <c r="K53" s="1129"/>
      <c r="L53" s="660">
        <f>L51-L52</f>
        <v>85050</v>
      </c>
      <c r="M53" s="253"/>
      <c r="N53" s="253"/>
      <c r="O53" s="253"/>
      <c r="P53" s="253"/>
      <c r="Q53" s="253"/>
      <c r="R53" s="253"/>
      <c r="S53" s="253"/>
      <c r="T53" s="253"/>
      <c r="U53" s="253"/>
      <c r="V53" s="253"/>
      <c r="W53" s="253"/>
      <c r="X53" s="253"/>
      <c r="Y53" s="253"/>
      <c r="Z53" s="253"/>
    </row>
    <row r="54" spans="1:27" s="252" customFormat="1" ht="12.75" customHeight="1" x14ac:dyDescent="0.3">
      <c r="A54" s="279" t="s">
        <v>564</v>
      </c>
      <c r="B54" s="596">
        <v>2800</v>
      </c>
      <c r="C54" s="469">
        <v>50</v>
      </c>
      <c r="D54" s="252" t="s">
        <v>712</v>
      </c>
      <c r="E54" s="879"/>
      <c r="F54" s="595">
        <f>B54*C54</f>
        <v>140000</v>
      </c>
      <c r="G54" s="454"/>
      <c r="H54" s="1128" t="s">
        <v>713</v>
      </c>
      <c r="I54" s="1129"/>
      <c r="J54" s="1129"/>
      <c r="K54" s="1129"/>
      <c r="L54" s="661">
        <v>686</v>
      </c>
      <c r="M54" s="253"/>
      <c r="N54" s="253"/>
      <c r="O54" s="253"/>
      <c r="P54" s="253"/>
      <c r="Q54" s="253"/>
      <c r="R54" s="253"/>
      <c r="S54" s="253"/>
      <c r="T54" s="253"/>
      <c r="U54" s="253"/>
      <c r="V54" s="253"/>
      <c r="W54" s="253"/>
      <c r="X54" s="253"/>
      <c r="Y54" s="253"/>
      <c r="Z54" s="253"/>
    </row>
    <row r="55" spans="1:27" s="252" customFormat="1" ht="12.75" customHeight="1" x14ac:dyDescent="0.3">
      <c r="A55" s="279" t="s">
        <v>565</v>
      </c>
      <c r="E55" s="879"/>
      <c r="F55" s="593">
        <v>2000</v>
      </c>
      <c r="G55" s="455"/>
      <c r="H55" s="1128" t="s">
        <v>327</v>
      </c>
      <c r="I55" s="1129"/>
      <c r="J55" s="1129"/>
      <c r="K55" s="1129"/>
      <c r="L55" s="662">
        <f>L51/L54</f>
        <v>826.53061224489795</v>
      </c>
      <c r="M55" s="253"/>
      <c r="N55" s="253"/>
      <c r="O55" s="253"/>
      <c r="P55" s="253"/>
      <c r="Q55" s="253"/>
      <c r="R55" s="253"/>
      <c r="S55" s="253"/>
      <c r="T55" s="253"/>
      <c r="U55" s="253"/>
      <c r="V55" s="253"/>
      <c r="W55" s="253"/>
      <c r="X55" s="253"/>
      <c r="Y55" s="253"/>
      <c r="Z55" s="253"/>
    </row>
    <row r="56" spans="1:27" ht="12.75" customHeight="1" x14ac:dyDescent="0.3">
      <c r="A56" s="247" t="s">
        <v>140</v>
      </c>
      <c r="B56" s="581"/>
      <c r="C56" s="581"/>
      <c r="D56" s="581"/>
      <c r="E56" s="555"/>
      <c r="F56" s="686">
        <f>SUM(F40:F55)</f>
        <v>3719696.2260799999</v>
      </c>
      <c r="G56" s="330"/>
      <c r="H56" s="1130" t="s">
        <v>132</v>
      </c>
      <c r="I56" s="1131"/>
      <c r="J56" s="1131"/>
      <c r="K56" s="1131"/>
      <c r="L56" s="663">
        <f>L55*85%</f>
        <v>702.55102040816325</v>
      </c>
      <c r="M56" s="253"/>
      <c r="N56" s="253"/>
      <c r="O56" s="253"/>
      <c r="P56" s="253"/>
      <c r="Q56" s="253"/>
      <c r="R56" s="253"/>
      <c r="S56" s="253"/>
      <c r="T56" s="253"/>
      <c r="U56" s="253"/>
      <c r="V56" s="253"/>
      <c r="W56" s="253"/>
      <c r="X56" s="253"/>
      <c r="Y56" s="253"/>
      <c r="Z56" s="253"/>
      <c r="AA56" s="252"/>
    </row>
    <row r="57" spans="1:27" x14ac:dyDescent="0.3">
      <c r="A57" s="243"/>
      <c r="B57" s="243"/>
      <c r="C57" s="243"/>
      <c r="D57" s="243"/>
      <c r="E57" s="243"/>
      <c r="F57" s="330"/>
      <c r="G57" s="330"/>
      <c r="H57" s="253"/>
      <c r="I57" s="253"/>
      <c r="J57" s="253"/>
      <c r="K57" s="253"/>
      <c r="L57" s="253"/>
      <c r="M57" s="253"/>
      <c r="N57" s="253"/>
      <c r="O57" s="253"/>
      <c r="P57" s="253"/>
      <c r="Q57" s="253"/>
      <c r="R57" s="253"/>
      <c r="S57" s="253"/>
      <c r="T57" s="253"/>
      <c r="U57" s="253"/>
      <c r="V57" s="253"/>
      <c r="W57" s="253"/>
      <c r="X57" s="253"/>
      <c r="Y57" s="253"/>
      <c r="Z57" s="253"/>
      <c r="AA57" s="252"/>
    </row>
    <row r="58" spans="1:27" ht="18.5" x14ac:dyDescent="0.3">
      <c r="A58" s="583" t="s">
        <v>423</v>
      </c>
      <c r="B58" s="584"/>
      <c r="C58" s="584"/>
      <c r="D58" s="584"/>
      <c r="E58" s="585"/>
      <c r="F58" s="585"/>
      <c r="G58" s="330"/>
      <c r="H58" s="253"/>
      <c r="I58" s="253"/>
      <c r="J58" s="253"/>
      <c r="K58" s="253"/>
      <c r="L58" s="253"/>
      <c r="M58" s="253"/>
      <c r="N58" s="253"/>
      <c r="O58" s="253"/>
      <c r="P58" s="253"/>
      <c r="Q58" s="253"/>
      <c r="R58" s="253"/>
      <c r="S58" s="253"/>
      <c r="T58" s="253"/>
      <c r="U58" s="253"/>
      <c r="V58" s="253"/>
      <c r="W58" s="253"/>
      <c r="X58" s="253"/>
      <c r="Y58" s="253"/>
      <c r="Z58" s="253"/>
      <c r="AA58" s="252"/>
    </row>
    <row r="59" spans="1:27" x14ac:dyDescent="0.3">
      <c r="A59" s="243"/>
      <c r="B59" s="243"/>
      <c r="C59" s="243"/>
      <c r="D59" s="243"/>
      <c r="E59" s="243"/>
      <c r="F59" s="330"/>
      <c r="G59" s="330"/>
      <c r="H59" s="253"/>
      <c r="I59" s="253"/>
      <c r="J59" s="253"/>
      <c r="K59" s="253"/>
      <c r="L59" s="253"/>
      <c r="M59" s="253"/>
      <c r="N59" s="253"/>
      <c r="O59" s="253"/>
      <c r="P59" s="253"/>
      <c r="Q59" s="253"/>
      <c r="R59" s="253"/>
      <c r="S59" s="253"/>
      <c r="T59" s="253"/>
      <c r="U59" s="253"/>
      <c r="V59" s="253"/>
      <c r="W59" s="253"/>
      <c r="X59" s="253"/>
      <c r="Y59" s="253"/>
      <c r="Z59" s="253"/>
      <c r="AA59" s="252"/>
    </row>
    <row r="60" spans="1:27" x14ac:dyDescent="0.3">
      <c r="A60" s="247" t="s">
        <v>766</v>
      </c>
      <c r="B60" s="581" t="s">
        <v>690</v>
      </c>
      <c r="C60" s="581" t="s">
        <v>691</v>
      </c>
      <c r="D60" s="581" t="s">
        <v>692</v>
      </c>
      <c r="E60" s="581"/>
      <c r="F60" s="320" t="s">
        <v>634</v>
      </c>
      <c r="G60" s="253"/>
      <c r="H60" s="253"/>
      <c r="I60" s="253"/>
      <c r="J60" s="253"/>
      <c r="K60" s="253"/>
      <c r="L60" s="253"/>
      <c r="M60" s="253"/>
      <c r="N60" s="253"/>
      <c r="O60" s="253"/>
      <c r="P60" s="253"/>
      <c r="Q60" s="253"/>
      <c r="R60" s="253"/>
      <c r="S60" s="253"/>
      <c r="T60" s="253"/>
      <c r="U60" s="253"/>
      <c r="V60" s="253"/>
      <c r="W60" s="253"/>
      <c r="X60" s="253"/>
      <c r="Y60" s="253"/>
      <c r="Z60" s="253"/>
      <c r="AA60" s="252"/>
    </row>
    <row r="61" spans="1:27" x14ac:dyDescent="0.3">
      <c r="A61" s="256" t="s">
        <v>558</v>
      </c>
      <c r="B61" s="252"/>
      <c r="C61" s="325"/>
      <c r="D61" s="253"/>
      <c r="E61" s="874"/>
      <c r="F61" s="881">
        <v>0</v>
      </c>
      <c r="G61" s="253"/>
      <c r="H61" s="253"/>
      <c r="I61" s="253"/>
      <c r="J61" s="253"/>
      <c r="K61" s="253"/>
      <c r="L61" s="253"/>
      <c r="M61" s="253"/>
      <c r="N61" s="253"/>
      <c r="O61" s="253"/>
      <c r="P61" s="253"/>
      <c r="Q61" s="253"/>
      <c r="R61" s="253"/>
      <c r="S61" s="253"/>
      <c r="T61" s="253"/>
      <c r="U61" s="253"/>
      <c r="V61" s="253"/>
      <c r="W61" s="253"/>
      <c r="X61" s="253"/>
      <c r="Y61" s="253"/>
      <c r="Z61" s="253"/>
      <c r="AA61" s="252"/>
    </row>
    <row r="62" spans="1:27" x14ac:dyDescent="0.3">
      <c r="A62" s="256" t="s">
        <v>433</v>
      </c>
      <c r="B62" s="252"/>
      <c r="C62" s="325"/>
      <c r="D62" s="253"/>
      <c r="E62" s="732"/>
      <c r="F62" s="576">
        <f>SUM(E63:E66)</f>
        <v>54907.033999999992</v>
      </c>
      <c r="G62" s="253"/>
      <c r="H62" s="253"/>
      <c r="I62" s="253"/>
      <c r="J62" s="253"/>
      <c r="K62" s="253"/>
      <c r="L62" s="253"/>
      <c r="M62" s="253"/>
      <c r="N62" s="253"/>
      <c r="O62" s="253"/>
      <c r="P62" s="253"/>
      <c r="Q62" s="253"/>
      <c r="R62" s="253"/>
      <c r="S62" s="253"/>
      <c r="T62" s="253"/>
      <c r="U62" s="253"/>
      <c r="V62" s="253"/>
      <c r="W62" s="253"/>
      <c r="X62" s="253"/>
      <c r="Y62" s="253"/>
      <c r="Z62" s="253"/>
      <c r="AA62" s="252"/>
    </row>
    <row r="63" spans="1:27" outlineLevel="1" x14ac:dyDescent="0.3">
      <c r="A63" s="326" t="s">
        <v>152</v>
      </c>
      <c r="B63" s="603">
        <v>1</v>
      </c>
      <c r="C63" s="607">
        <f>C42</f>
        <v>95.697299999999998</v>
      </c>
      <c r="D63" s="253" t="s">
        <v>716</v>
      </c>
      <c r="E63" s="582">
        <f>Sentralt!$B$5*B63*C63</f>
        <v>1110.0886799999998</v>
      </c>
      <c r="F63" s="732"/>
      <c r="G63" s="253"/>
      <c r="H63" s="253"/>
      <c r="I63" s="253"/>
      <c r="J63" s="253"/>
      <c r="K63" s="253"/>
      <c r="L63" s="253"/>
      <c r="M63" s="253"/>
      <c r="N63" s="253"/>
      <c r="O63" s="253"/>
      <c r="P63" s="253"/>
      <c r="Q63" s="253"/>
      <c r="R63" s="253"/>
      <c r="S63" s="253"/>
      <c r="T63" s="253"/>
      <c r="U63" s="253"/>
      <c r="V63" s="253"/>
      <c r="W63" s="253"/>
      <c r="X63" s="253"/>
      <c r="Y63" s="253"/>
      <c r="Z63" s="253"/>
      <c r="AA63" s="252"/>
    </row>
    <row r="64" spans="1:27" outlineLevel="1" x14ac:dyDescent="0.3">
      <c r="A64" s="327" t="s">
        <v>556</v>
      </c>
      <c r="B64" s="609">
        <f>$B$42</f>
        <v>22</v>
      </c>
      <c r="C64" s="608">
        <f>C42</f>
        <v>95.697299999999998</v>
      </c>
      <c r="D64" s="252" t="s">
        <v>711</v>
      </c>
      <c r="E64" s="582">
        <f>Sentralt!$B$5*B64*C64</f>
        <v>24421.950959999998</v>
      </c>
      <c r="F64" s="732"/>
      <c r="G64" s="253"/>
      <c r="H64" s="253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  <c r="U64" s="253"/>
      <c r="V64" s="253"/>
      <c r="W64" s="253"/>
      <c r="X64" s="253"/>
      <c r="Y64" s="253"/>
      <c r="Z64" s="253"/>
      <c r="AA64" s="252"/>
    </row>
    <row r="65" spans="1:27" outlineLevel="1" x14ac:dyDescent="0.3">
      <c r="A65" s="326" t="s">
        <v>715</v>
      </c>
      <c r="B65" s="609">
        <f>$B$42</f>
        <v>22</v>
      </c>
      <c r="C65" s="608">
        <f>C43</f>
        <v>112.54810000000001</v>
      </c>
      <c r="D65" s="252" t="s">
        <v>711</v>
      </c>
      <c r="E65" s="582">
        <f>Sentralt!$B$5*B65*C65</f>
        <v>28722.275119999998</v>
      </c>
      <c r="F65" s="732"/>
      <c r="G65" s="253"/>
      <c r="H65" s="253"/>
      <c r="I65" s="253"/>
      <c r="J65" s="253"/>
      <c r="K65" s="253"/>
      <c r="L65" s="253"/>
      <c r="M65" s="253"/>
      <c r="N65" s="253"/>
      <c r="O65" s="253"/>
      <c r="P65" s="253"/>
      <c r="Q65" s="253"/>
      <c r="R65" s="253"/>
      <c r="S65" s="253"/>
      <c r="T65" s="253"/>
      <c r="U65" s="253"/>
      <c r="V65" s="253"/>
      <c r="W65" s="253"/>
      <c r="X65" s="253"/>
      <c r="Y65" s="253"/>
      <c r="Z65" s="253"/>
      <c r="AA65" s="252"/>
    </row>
    <row r="66" spans="1:27" outlineLevel="1" x14ac:dyDescent="0.3">
      <c r="A66" s="321" t="s">
        <v>714</v>
      </c>
      <c r="B66" s="604">
        <v>1</v>
      </c>
      <c r="C66" s="602">
        <f>54.63*1.03</f>
        <v>56.268900000000002</v>
      </c>
      <c r="D66" s="253" t="s">
        <v>716</v>
      </c>
      <c r="E66" s="582">
        <f>Sentralt!$B$5*B66*C66</f>
        <v>652.71924000000001</v>
      </c>
      <c r="F66" s="732"/>
      <c r="G66" s="253"/>
      <c r="H66" s="253"/>
      <c r="I66" s="253"/>
      <c r="J66" s="253"/>
      <c r="K66" s="253"/>
      <c r="L66" s="253"/>
      <c r="M66" s="253"/>
      <c r="N66" s="253"/>
      <c r="O66" s="253"/>
      <c r="P66" s="253"/>
      <c r="Q66" s="253"/>
      <c r="R66" s="253"/>
      <c r="S66" s="253"/>
      <c r="T66" s="253"/>
      <c r="U66" s="253"/>
      <c r="V66" s="253"/>
      <c r="W66" s="253"/>
      <c r="X66" s="253"/>
      <c r="Y66" s="253"/>
      <c r="Z66" s="253"/>
      <c r="AA66" s="252"/>
    </row>
    <row r="67" spans="1:27" x14ac:dyDescent="0.3">
      <c r="A67" s="256" t="s">
        <v>660</v>
      </c>
      <c r="B67" s="568">
        <v>0.95</v>
      </c>
      <c r="C67" s="610">
        <f>F52</f>
        <v>510000</v>
      </c>
      <c r="D67" s="253"/>
      <c r="E67" s="732"/>
      <c r="F67" s="576">
        <f>B67*C67</f>
        <v>484500</v>
      </c>
      <c r="G67" s="253"/>
      <c r="H67" s="253"/>
      <c r="I67" s="253"/>
      <c r="J67" s="253"/>
      <c r="K67" s="253"/>
      <c r="L67" s="253"/>
      <c r="M67" s="253"/>
      <c r="N67" s="253"/>
      <c r="O67" s="253"/>
      <c r="P67" s="253"/>
      <c r="Q67" s="253"/>
      <c r="R67" s="253"/>
      <c r="S67" s="253"/>
      <c r="T67" s="253"/>
      <c r="U67" s="253"/>
      <c r="V67" s="253"/>
      <c r="W67" s="253"/>
      <c r="X67" s="253"/>
      <c r="Y67" s="253"/>
      <c r="Z67" s="253"/>
      <c r="AA67" s="252"/>
    </row>
    <row r="68" spans="1:27" x14ac:dyDescent="0.3">
      <c r="A68" s="256" t="s">
        <v>661</v>
      </c>
      <c r="B68" s="570">
        <v>0.65</v>
      </c>
      <c r="C68" s="611">
        <f>F48</f>
        <v>810000</v>
      </c>
      <c r="D68" s="253"/>
      <c r="E68" s="732"/>
      <c r="F68" s="576">
        <f>B68*C68</f>
        <v>526500</v>
      </c>
      <c r="G68" s="253"/>
      <c r="H68" s="253"/>
      <c r="I68" s="253"/>
      <c r="J68" s="253"/>
      <c r="K68" s="253"/>
      <c r="L68" s="253"/>
      <c r="M68" s="253"/>
      <c r="N68" s="253"/>
      <c r="O68" s="253"/>
      <c r="P68" s="253"/>
      <c r="Q68" s="253"/>
      <c r="R68" s="253"/>
      <c r="S68" s="253"/>
      <c r="T68" s="253"/>
      <c r="U68" s="253"/>
      <c r="V68" s="253"/>
      <c r="W68" s="253"/>
      <c r="X68" s="253"/>
      <c r="Y68" s="253"/>
      <c r="Z68" s="253"/>
      <c r="AA68" s="252"/>
    </row>
    <row r="69" spans="1:27" x14ac:dyDescent="0.3">
      <c r="A69" s="256" t="s">
        <v>557</v>
      </c>
      <c r="B69" s="578">
        <v>1</v>
      </c>
      <c r="C69" s="612">
        <f>F54</f>
        <v>140000</v>
      </c>
      <c r="D69" s="253"/>
      <c r="E69" s="875"/>
      <c r="F69" s="878">
        <f>B69*C69</f>
        <v>140000</v>
      </c>
      <c r="G69" s="253"/>
      <c r="H69" s="253"/>
      <c r="I69" s="253"/>
      <c r="J69" s="253"/>
      <c r="K69" s="253"/>
      <c r="L69" s="253"/>
      <c r="M69" s="253"/>
      <c r="N69" s="253"/>
      <c r="O69" s="253"/>
      <c r="P69" s="253"/>
      <c r="Q69" s="253"/>
      <c r="R69" s="253"/>
      <c r="S69" s="253"/>
      <c r="T69" s="253"/>
      <c r="U69" s="253"/>
      <c r="V69" s="253"/>
      <c r="W69" s="253"/>
      <c r="X69" s="253"/>
      <c r="Y69" s="253"/>
      <c r="Z69" s="253"/>
      <c r="AA69" s="252"/>
    </row>
    <row r="70" spans="1:27" x14ac:dyDescent="0.3">
      <c r="A70" s="247" t="s">
        <v>767</v>
      </c>
      <c r="B70" s="581"/>
      <c r="C70" s="581"/>
      <c r="D70" s="581"/>
      <c r="E70" s="581"/>
      <c r="F70" s="658">
        <f>SUM(F61:F69)</f>
        <v>1205907.034</v>
      </c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  <c r="AA70" s="252"/>
    </row>
    <row r="71" spans="1:27" x14ac:dyDescent="0.3">
      <c r="C71" s="319"/>
      <c r="D71" s="243"/>
      <c r="E71" s="243"/>
      <c r="F71" s="253"/>
      <c r="G71" s="253"/>
      <c r="H71" s="253"/>
      <c r="I71" s="253"/>
      <c r="J71" s="253"/>
      <c r="K71" s="253"/>
      <c r="L71" s="253"/>
      <c r="M71" s="253"/>
      <c r="N71" s="253"/>
      <c r="O71" s="253"/>
      <c r="P71" s="253"/>
      <c r="Q71" s="253"/>
      <c r="R71" s="253"/>
      <c r="S71" s="253"/>
      <c r="T71" s="253"/>
      <c r="U71" s="253"/>
      <c r="V71" s="253"/>
      <c r="W71" s="253"/>
      <c r="X71" s="253"/>
      <c r="Y71" s="253"/>
      <c r="Z71" s="253"/>
      <c r="AA71" s="252"/>
    </row>
    <row r="72" spans="1:27" x14ac:dyDescent="0.3">
      <c r="A72" s="247" t="s">
        <v>483</v>
      </c>
      <c r="B72" s="581" t="s">
        <v>690</v>
      </c>
      <c r="C72" s="581" t="s">
        <v>691</v>
      </c>
      <c r="D72" s="581" t="s">
        <v>692</v>
      </c>
      <c r="E72" s="1123" t="s">
        <v>634</v>
      </c>
      <c r="F72" s="1122"/>
      <c r="G72" s="253"/>
      <c r="H72" s="253"/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  <c r="AA72" s="252"/>
    </row>
    <row r="73" spans="1:27" hidden="1" x14ac:dyDescent="0.3">
      <c r="A73" s="256" t="s">
        <v>484</v>
      </c>
      <c r="E73" s="874"/>
      <c r="F73" s="876">
        <f>SUM(E74:E75)</f>
        <v>877200</v>
      </c>
      <c r="G73" s="253"/>
      <c r="H73" s="253"/>
      <c r="I73" s="253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253"/>
      <c r="U73" s="253"/>
      <c r="V73" s="253"/>
      <c r="W73" s="253"/>
      <c r="X73" s="253"/>
      <c r="Y73" s="253"/>
      <c r="Z73" s="253"/>
      <c r="AA73" s="252"/>
    </row>
    <row r="74" spans="1:27" s="367" customFormat="1" hidden="1" outlineLevel="1" x14ac:dyDescent="0.3">
      <c r="A74" s="327" t="s">
        <v>555</v>
      </c>
      <c r="D74" s="367" t="s">
        <v>695</v>
      </c>
      <c r="E74" s="617">
        <f>440000*1.02</f>
        <v>448800</v>
      </c>
      <c r="F74" s="877"/>
      <c r="G74" s="393"/>
      <c r="H74" s="393"/>
      <c r="I74" s="393"/>
      <c r="J74" s="393"/>
      <c r="K74" s="393"/>
      <c r="L74" s="393"/>
      <c r="M74" s="393"/>
      <c r="N74" s="393"/>
      <c r="O74" s="393"/>
      <c r="P74" s="393"/>
      <c r="Q74" s="393"/>
      <c r="R74" s="393"/>
      <c r="S74" s="393"/>
      <c r="T74" s="393"/>
      <c r="U74" s="393"/>
      <c r="V74" s="393"/>
      <c r="W74" s="393"/>
      <c r="X74" s="393"/>
      <c r="Y74" s="393"/>
      <c r="Z74" s="393"/>
      <c r="AA74" s="687"/>
    </row>
    <row r="75" spans="1:27" s="367" customFormat="1" hidden="1" outlineLevel="1" x14ac:dyDescent="0.3">
      <c r="A75" s="327" t="s">
        <v>609</v>
      </c>
      <c r="D75" s="367" t="s">
        <v>695</v>
      </c>
      <c r="E75" s="618">
        <f>420000*1.02</f>
        <v>428400</v>
      </c>
      <c r="F75" s="877"/>
      <c r="G75" s="393"/>
      <c r="H75" s="393"/>
      <c r="I75" s="393"/>
      <c r="J75" s="393"/>
      <c r="K75" s="393"/>
      <c r="L75" s="393"/>
      <c r="M75" s="393"/>
      <c r="N75" s="393"/>
      <c r="O75" s="393"/>
      <c r="P75" s="393"/>
      <c r="Q75" s="393"/>
      <c r="R75" s="393"/>
      <c r="S75" s="393"/>
      <c r="T75" s="393"/>
      <c r="U75" s="393"/>
      <c r="V75" s="393"/>
      <c r="W75" s="393"/>
      <c r="X75" s="393"/>
      <c r="Y75" s="393"/>
      <c r="Z75" s="393"/>
      <c r="AA75" s="687"/>
    </row>
    <row r="76" spans="1:27" hidden="1" collapsed="1" x14ac:dyDescent="0.3">
      <c r="A76" s="256" t="s">
        <v>485</v>
      </c>
      <c r="B76" s="568">
        <v>0.12</v>
      </c>
      <c r="C76" s="613">
        <f>F73</f>
        <v>877200</v>
      </c>
      <c r="D76" s="556" t="s">
        <v>693</v>
      </c>
      <c r="E76" s="732"/>
      <c r="F76" s="576">
        <f>F73*B76</f>
        <v>105264</v>
      </c>
      <c r="G76" s="253"/>
      <c r="H76" s="253"/>
      <c r="I76" s="253"/>
      <c r="J76" s="253"/>
      <c r="K76" s="253"/>
      <c r="L76" s="253"/>
      <c r="M76" s="253"/>
      <c r="N76" s="253"/>
      <c r="O76" s="253"/>
      <c r="P76" s="253"/>
      <c r="Q76" s="253"/>
      <c r="R76" s="253"/>
      <c r="S76" s="253"/>
      <c r="T76" s="253"/>
      <c r="U76" s="253"/>
      <c r="V76" s="253"/>
      <c r="W76" s="253"/>
      <c r="X76" s="253"/>
      <c r="Y76" s="253"/>
      <c r="Z76" s="253"/>
      <c r="AA76" s="252"/>
    </row>
    <row r="77" spans="1:27" hidden="1" x14ac:dyDescent="0.3">
      <c r="A77" s="256" t="s">
        <v>486</v>
      </c>
      <c r="B77" s="569">
        <v>0.14099999999999999</v>
      </c>
      <c r="C77" s="614">
        <f>F73</f>
        <v>877200</v>
      </c>
      <c r="D77" s="557" t="s">
        <v>693</v>
      </c>
      <c r="E77" s="732"/>
      <c r="F77" s="576">
        <f>F73*B77</f>
        <v>123685.19999999998</v>
      </c>
      <c r="G77" s="253"/>
      <c r="H77" s="253"/>
      <c r="I77" s="253"/>
      <c r="J77" s="253"/>
      <c r="K77" s="253"/>
      <c r="L77" s="253"/>
      <c r="M77" s="253"/>
      <c r="N77" s="253"/>
      <c r="O77" s="253"/>
      <c r="P77" s="253"/>
      <c r="Q77" s="253"/>
      <c r="R77" s="253"/>
      <c r="S77" s="253"/>
      <c r="T77" s="253"/>
      <c r="U77" s="253"/>
      <c r="V77" s="253"/>
      <c r="W77" s="253"/>
      <c r="X77" s="253"/>
      <c r="Y77" s="253"/>
      <c r="Z77" s="253"/>
      <c r="AA77" s="252"/>
    </row>
    <row r="78" spans="1:27" hidden="1" x14ac:dyDescent="0.3">
      <c r="A78" s="256" t="s">
        <v>545</v>
      </c>
      <c r="B78" s="569">
        <v>0.14099999999999999</v>
      </c>
      <c r="C78" s="614">
        <f>F76</f>
        <v>105264</v>
      </c>
      <c r="D78" s="557" t="s">
        <v>694</v>
      </c>
      <c r="E78" s="732"/>
      <c r="F78" s="576">
        <f>F76*B78</f>
        <v>14842.223999999998</v>
      </c>
      <c r="G78" s="253"/>
      <c r="H78" s="253"/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  <c r="AA78" s="252"/>
    </row>
    <row r="79" spans="1:27" hidden="1" x14ac:dyDescent="0.3">
      <c r="A79" s="256" t="s">
        <v>487</v>
      </c>
      <c r="B79" s="577">
        <v>0.05</v>
      </c>
      <c r="C79" s="615">
        <f>F73</f>
        <v>877200</v>
      </c>
      <c r="D79" s="556" t="s">
        <v>693</v>
      </c>
      <c r="E79" s="732"/>
      <c r="F79" s="576">
        <f>F73*B79</f>
        <v>43860</v>
      </c>
      <c r="G79" s="253"/>
      <c r="H79" s="253"/>
      <c r="I79" s="253"/>
      <c r="J79" s="253"/>
      <c r="K79" s="253"/>
      <c r="L79" s="253"/>
      <c r="M79" s="253"/>
      <c r="N79" s="253"/>
      <c r="O79" s="253"/>
      <c r="P79" s="253"/>
      <c r="Q79" s="253"/>
      <c r="R79" s="253"/>
      <c r="S79" s="253"/>
      <c r="T79" s="253"/>
      <c r="U79" s="253"/>
      <c r="V79" s="253"/>
      <c r="W79" s="253"/>
      <c r="X79" s="253"/>
      <c r="Y79" s="253"/>
      <c r="Z79" s="253"/>
      <c r="AA79" s="252"/>
    </row>
    <row r="80" spans="1:27" hidden="1" x14ac:dyDescent="0.3">
      <c r="A80" s="256" t="s">
        <v>662</v>
      </c>
      <c r="B80" s="567"/>
      <c r="C80" s="567"/>
      <c r="E80" s="875"/>
      <c r="F80" s="878">
        <v>3000</v>
      </c>
      <c r="G80" s="253"/>
      <c r="H80" s="253"/>
      <c r="I80" s="253"/>
      <c r="J80" s="253"/>
      <c r="K80" s="253"/>
      <c r="L80" s="253"/>
      <c r="M80" s="253"/>
      <c r="N80" s="253"/>
      <c r="O80" s="253"/>
      <c r="P80" s="253"/>
      <c r="Q80" s="253"/>
      <c r="R80" s="253"/>
      <c r="S80" s="253"/>
      <c r="T80" s="253"/>
      <c r="U80" s="253"/>
      <c r="V80" s="253"/>
      <c r="W80" s="253"/>
      <c r="X80" s="253"/>
      <c r="Y80" s="253"/>
      <c r="Z80" s="253"/>
      <c r="AA80" s="252"/>
    </row>
    <row r="81" spans="1:27" x14ac:dyDescent="0.3">
      <c r="A81" s="247" t="s">
        <v>488</v>
      </c>
      <c r="B81" s="581"/>
      <c r="C81" s="581"/>
      <c r="D81" s="581"/>
      <c r="E81" s="873"/>
      <c r="F81" s="650">
        <f>SUM(F73:F80)</f>
        <v>1167851.4239999999</v>
      </c>
      <c r="G81" s="253"/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  <c r="X81" s="253"/>
      <c r="Y81" s="253"/>
      <c r="Z81" s="253"/>
      <c r="AA81" s="252"/>
    </row>
    <row r="82" spans="1:27" x14ac:dyDescent="0.3">
      <c r="A82" s="256"/>
      <c r="B82" s="209"/>
      <c r="C82" s="209"/>
      <c r="E82" s="209"/>
      <c r="F82" s="253"/>
      <c r="G82" s="253"/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/>
      <c r="S82" s="253"/>
      <c r="T82" s="253"/>
      <c r="U82" s="253"/>
      <c r="V82" s="253"/>
      <c r="W82" s="253"/>
      <c r="X82" s="253"/>
      <c r="Y82" s="253"/>
      <c r="Z82" s="253"/>
      <c r="AA82" s="252"/>
    </row>
    <row r="83" spans="1:27" x14ac:dyDescent="0.3">
      <c r="A83" s="247" t="s">
        <v>489</v>
      </c>
      <c r="B83" s="581" t="s">
        <v>690</v>
      </c>
      <c r="C83" s="581" t="s">
        <v>691</v>
      </c>
      <c r="D83" s="581" t="s">
        <v>692</v>
      </c>
      <c r="E83" s="1121" t="s">
        <v>634</v>
      </c>
      <c r="F83" s="1122"/>
      <c r="G83" s="253"/>
      <c r="H83" s="253"/>
      <c r="I83" s="253"/>
      <c r="J83" s="253"/>
      <c r="K83" s="253"/>
      <c r="L83" s="253"/>
      <c r="M83" s="253"/>
      <c r="N83" s="253"/>
      <c r="O83" s="253"/>
      <c r="P83" s="253"/>
      <c r="Q83" s="253"/>
      <c r="R83" s="253"/>
      <c r="S83" s="253"/>
      <c r="T83" s="253"/>
      <c r="U83" s="253"/>
      <c r="V83" s="253"/>
      <c r="W83" s="253"/>
      <c r="X83" s="253"/>
      <c r="Y83" s="253"/>
      <c r="Z83" s="253"/>
      <c r="AA83" s="252"/>
    </row>
    <row r="84" spans="1:27" x14ac:dyDescent="0.3">
      <c r="A84" s="256" t="s">
        <v>494</v>
      </c>
      <c r="B84" s="560"/>
      <c r="C84" s="560"/>
      <c r="D84" s="561"/>
      <c r="E84" s="867"/>
      <c r="F84" s="868">
        <f>SUM(E85:E88)</f>
        <v>180607.9</v>
      </c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  <c r="AA84" s="252"/>
    </row>
    <row r="85" spans="1:27" outlineLevel="1" x14ac:dyDescent="0.3">
      <c r="A85" s="321" t="s">
        <v>490</v>
      </c>
      <c r="B85" s="558">
        <v>4</v>
      </c>
      <c r="C85" s="558">
        <v>39564.15</v>
      </c>
      <c r="D85" s="561" t="s">
        <v>696</v>
      </c>
      <c r="E85" s="605">
        <f>B85*C85</f>
        <v>158256.6</v>
      </c>
      <c r="F85" s="721"/>
      <c r="G85" s="253"/>
      <c r="H85" s="253"/>
      <c r="I85" s="253"/>
      <c r="J85" s="253"/>
      <c r="K85" s="253"/>
      <c r="L85" s="253"/>
      <c r="M85" s="253"/>
      <c r="N85" s="253"/>
      <c r="O85" s="253"/>
      <c r="P85" s="253"/>
      <c r="Q85" s="253"/>
      <c r="R85" s="253"/>
      <c r="S85" s="253"/>
      <c r="T85" s="253"/>
      <c r="U85" s="253"/>
      <c r="V85" s="253"/>
      <c r="W85" s="253"/>
      <c r="X85" s="253"/>
      <c r="Y85" s="253"/>
      <c r="Z85" s="253"/>
      <c r="AA85" s="252"/>
    </row>
    <row r="86" spans="1:27" outlineLevel="1" x14ac:dyDescent="0.3">
      <c r="A86" s="321" t="s">
        <v>491</v>
      </c>
      <c r="B86" s="558">
        <v>2</v>
      </c>
      <c r="C86" s="558">
        <v>1767.65</v>
      </c>
      <c r="D86" s="561" t="s">
        <v>697</v>
      </c>
      <c r="E86" s="605">
        <f t="shared" ref="E86:E87" si="4">B86*C86</f>
        <v>3535.3</v>
      </c>
      <c r="F86" s="721"/>
      <c r="G86" s="253"/>
      <c r="H86" s="253"/>
      <c r="I86" s="253"/>
      <c r="J86" s="253"/>
      <c r="K86" s="253"/>
      <c r="L86" s="253"/>
      <c r="M86" s="253"/>
      <c r="N86" s="253"/>
      <c r="O86" s="253"/>
      <c r="P86" s="253"/>
      <c r="Q86" s="253"/>
      <c r="R86" s="253"/>
      <c r="S86" s="253"/>
      <c r="T86" s="253"/>
      <c r="U86" s="253"/>
      <c r="V86" s="253"/>
      <c r="W86" s="253"/>
      <c r="X86" s="253"/>
      <c r="Y86" s="253"/>
      <c r="Z86" s="253"/>
      <c r="AA86" s="252"/>
    </row>
    <row r="87" spans="1:27" outlineLevel="1" x14ac:dyDescent="0.3">
      <c r="A87" s="321" t="s">
        <v>492</v>
      </c>
      <c r="B87" s="558">
        <v>4</v>
      </c>
      <c r="C87" s="558">
        <v>3572</v>
      </c>
      <c r="D87" s="561" t="s">
        <v>696</v>
      </c>
      <c r="E87" s="605">
        <f t="shared" si="4"/>
        <v>14288</v>
      </c>
      <c r="F87" s="721"/>
      <c r="G87" s="253"/>
      <c r="H87" s="253"/>
      <c r="I87" s="253"/>
      <c r="J87" s="253"/>
      <c r="K87" s="253"/>
      <c r="L87" s="253"/>
      <c r="M87" s="253"/>
      <c r="N87" s="253"/>
      <c r="O87" s="253"/>
      <c r="P87" s="253"/>
      <c r="Q87" s="253"/>
      <c r="R87" s="253"/>
      <c r="S87" s="253"/>
      <c r="T87" s="253"/>
      <c r="U87" s="253"/>
      <c r="V87" s="253"/>
      <c r="W87" s="253"/>
      <c r="X87" s="253"/>
      <c r="Y87" s="253"/>
      <c r="Z87" s="253"/>
      <c r="AA87" s="252"/>
    </row>
    <row r="88" spans="1:27" outlineLevel="1" x14ac:dyDescent="0.3">
      <c r="A88" s="321" t="s">
        <v>493</v>
      </c>
      <c r="B88" s="564"/>
      <c r="C88" s="564"/>
      <c r="D88" s="561" t="s">
        <v>698</v>
      </c>
      <c r="E88" s="558">
        <v>4528</v>
      </c>
      <c r="F88" s="721"/>
      <c r="G88" s="253"/>
      <c r="H88" s="253"/>
      <c r="I88" s="253"/>
      <c r="J88" s="253"/>
      <c r="K88" s="253"/>
      <c r="L88" s="253"/>
      <c r="M88" s="253"/>
      <c r="N88" s="253"/>
      <c r="O88" s="253"/>
      <c r="P88" s="253"/>
      <c r="Q88" s="253"/>
      <c r="R88" s="253"/>
      <c r="S88" s="253"/>
      <c r="T88" s="253"/>
      <c r="U88" s="253"/>
      <c r="V88" s="253"/>
      <c r="W88" s="253"/>
      <c r="X88" s="253"/>
      <c r="Y88" s="253"/>
      <c r="Z88" s="253"/>
      <c r="AA88" s="252"/>
    </row>
    <row r="89" spans="1:27" x14ac:dyDescent="0.3">
      <c r="A89" s="256" t="s">
        <v>495</v>
      </c>
      <c r="B89" s="566"/>
      <c r="C89" s="566"/>
      <c r="D89" s="561"/>
      <c r="E89" s="450"/>
      <c r="F89" s="559">
        <f>K20</f>
        <v>47391</v>
      </c>
      <c r="G89" s="253"/>
      <c r="H89" s="253"/>
      <c r="I89" s="253"/>
      <c r="J89" s="253"/>
      <c r="K89" s="253"/>
      <c r="L89" s="253"/>
      <c r="M89" s="253"/>
      <c r="N89" s="253"/>
      <c r="O89" s="253"/>
      <c r="P89" s="253"/>
      <c r="Q89" s="253"/>
      <c r="R89" s="253"/>
      <c r="S89" s="253"/>
      <c r="T89" s="253"/>
      <c r="U89" s="253"/>
      <c r="V89" s="253"/>
      <c r="W89" s="253"/>
      <c r="X89" s="253"/>
      <c r="Y89" s="253"/>
      <c r="Z89" s="253"/>
      <c r="AA89" s="252"/>
    </row>
    <row r="90" spans="1:27" x14ac:dyDescent="0.3">
      <c r="A90" s="256" t="s">
        <v>496</v>
      </c>
      <c r="B90" s="565"/>
      <c r="C90" s="565"/>
      <c r="D90" s="561"/>
      <c r="E90" s="450"/>
      <c r="F90" s="559">
        <f>SUM(E91:E93)</f>
        <v>16297.44</v>
      </c>
      <c r="G90" s="253"/>
      <c r="H90" s="253"/>
      <c r="I90" s="253"/>
      <c r="J90" s="253"/>
      <c r="K90" s="253"/>
      <c r="L90" s="253"/>
      <c r="M90" s="253"/>
      <c r="N90" s="253"/>
      <c r="O90" s="253"/>
      <c r="P90" s="253"/>
      <c r="Q90" s="253"/>
      <c r="R90" s="253"/>
      <c r="S90" s="253"/>
      <c r="T90" s="253"/>
      <c r="U90" s="253"/>
      <c r="V90" s="253"/>
      <c r="W90" s="253"/>
      <c r="X90" s="253"/>
      <c r="Y90" s="253"/>
      <c r="Z90" s="253"/>
      <c r="AA90" s="252"/>
    </row>
    <row r="91" spans="1:27" outlineLevel="1" x14ac:dyDescent="0.3">
      <c r="A91" s="321" t="s">
        <v>699</v>
      </c>
      <c r="B91" s="558">
        <v>12</v>
      </c>
      <c r="C91" s="558">
        <v>56.25</v>
      </c>
      <c r="D91" s="561" t="s">
        <v>702</v>
      </c>
      <c r="E91" s="605">
        <f t="shared" ref="E91:E93" si="5">B91*C91</f>
        <v>675</v>
      </c>
      <c r="F91" s="721"/>
      <c r="G91" s="253"/>
      <c r="H91" s="253"/>
      <c r="I91" s="253"/>
      <c r="J91" s="253"/>
      <c r="K91" s="253"/>
      <c r="L91" s="253"/>
      <c r="M91" s="253"/>
      <c r="N91" s="253"/>
      <c r="O91" s="253"/>
      <c r="P91" s="253"/>
      <c r="Q91" s="253"/>
      <c r="R91" s="253"/>
      <c r="S91" s="253"/>
      <c r="T91" s="253"/>
      <c r="U91" s="253"/>
      <c r="V91" s="253"/>
      <c r="W91" s="253"/>
      <c r="X91" s="253"/>
      <c r="Y91" s="253"/>
      <c r="Z91" s="253"/>
      <c r="AA91" s="252"/>
    </row>
    <row r="92" spans="1:27" outlineLevel="1" x14ac:dyDescent="0.3">
      <c r="A92" s="321" t="s">
        <v>700</v>
      </c>
      <c r="B92" s="558">
        <v>12</v>
      </c>
      <c r="C92" s="558">
        <v>130.87</v>
      </c>
      <c r="D92" s="561" t="s">
        <v>702</v>
      </c>
      <c r="E92" s="605">
        <f t="shared" si="5"/>
        <v>1570.44</v>
      </c>
      <c r="F92" s="721"/>
      <c r="G92" s="253"/>
      <c r="H92" s="253"/>
      <c r="I92" s="253"/>
      <c r="J92" s="253"/>
      <c r="K92" s="253"/>
      <c r="L92" s="253"/>
      <c r="M92" s="253"/>
      <c r="N92" s="253"/>
      <c r="O92" s="253"/>
      <c r="P92" s="253"/>
      <c r="Q92" s="253"/>
      <c r="R92" s="253"/>
      <c r="S92" s="253"/>
      <c r="T92" s="253"/>
      <c r="U92" s="253"/>
      <c r="V92" s="253"/>
      <c r="W92" s="253"/>
      <c r="X92" s="253"/>
      <c r="Y92" s="253"/>
      <c r="Z92" s="253"/>
      <c r="AA92" s="252"/>
    </row>
    <row r="93" spans="1:27" outlineLevel="1" x14ac:dyDescent="0.3">
      <c r="A93" s="321" t="s">
        <v>701</v>
      </c>
      <c r="B93" s="558">
        <v>12</v>
      </c>
      <c r="C93" s="558">
        <v>1171</v>
      </c>
      <c r="D93" s="561" t="s">
        <v>702</v>
      </c>
      <c r="E93" s="605">
        <f t="shared" si="5"/>
        <v>14052</v>
      </c>
      <c r="F93" s="721"/>
      <c r="G93" s="256"/>
      <c r="H93" s="253"/>
      <c r="I93" s="253"/>
      <c r="J93" s="253"/>
      <c r="K93" s="253"/>
      <c r="L93" s="253"/>
      <c r="M93" s="253"/>
      <c r="N93" s="253"/>
      <c r="O93" s="253"/>
      <c r="P93" s="253"/>
      <c r="Q93" s="253"/>
      <c r="R93" s="253"/>
      <c r="S93" s="253"/>
      <c r="T93" s="253"/>
      <c r="U93" s="253"/>
      <c r="V93" s="253"/>
      <c r="W93" s="253"/>
      <c r="X93" s="253"/>
      <c r="Y93" s="253"/>
      <c r="Z93" s="253"/>
      <c r="AA93" s="252"/>
    </row>
    <row r="94" spans="1:27" x14ac:dyDescent="0.3">
      <c r="A94" s="256" t="s">
        <v>505</v>
      </c>
      <c r="B94" s="564"/>
      <c r="C94" s="564"/>
      <c r="D94" s="561"/>
      <c r="E94" s="450"/>
      <c r="F94" s="559">
        <f>SUM(E95:E96)</f>
        <v>2500</v>
      </c>
      <c r="G94" s="253"/>
      <c r="H94" s="253"/>
      <c r="I94" s="253"/>
      <c r="J94" s="253"/>
      <c r="K94" s="253"/>
      <c r="L94" s="253"/>
      <c r="M94" s="253"/>
      <c r="N94" s="253"/>
      <c r="O94" s="253"/>
      <c r="P94" s="253"/>
      <c r="Q94" s="253"/>
      <c r="R94" s="253"/>
      <c r="S94" s="253"/>
      <c r="T94" s="253"/>
      <c r="U94" s="253"/>
      <c r="V94" s="253"/>
      <c r="W94" s="253"/>
      <c r="X94" s="253"/>
      <c r="Y94" s="253"/>
      <c r="Z94" s="253"/>
      <c r="AA94" s="252"/>
    </row>
    <row r="95" spans="1:27" outlineLevel="1" x14ac:dyDescent="0.3">
      <c r="A95" s="321" t="s">
        <v>703</v>
      </c>
      <c r="B95" s="567"/>
      <c r="C95" s="567"/>
      <c r="D95" s="561"/>
      <c r="E95" s="558">
        <v>1000</v>
      </c>
      <c r="F95" s="721"/>
      <c r="G95" s="253"/>
      <c r="H95" s="253"/>
      <c r="I95" s="253"/>
      <c r="J95" s="253"/>
      <c r="K95" s="253"/>
      <c r="L95" s="253"/>
      <c r="M95" s="253"/>
      <c r="N95" s="253"/>
      <c r="O95" s="253"/>
      <c r="P95" s="253"/>
      <c r="Q95" s="253"/>
      <c r="R95" s="253"/>
      <c r="S95" s="253"/>
      <c r="T95" s="253"/>
      <c r="U95" s="253"/>
      <c r="V95" s="253"/>
      <c r="W95" s="253"/>
      <c r="X95" s="253"/>
      <c r="Y95" s="253"/>
      <c r="Z95" s="253"/>
      <c r="AA95" s="252"/>
    </row>
    <row r="96" spans="1:27" outlineLevel="1" x14ac:dyDescent="0.3">
      <c r="A96" s="321" t="s">
        <v>808</v>
      </c>
      <c r="B96" s="567"/>
      <c r="C96" s="567"/>
      <c r="D96" s="561"/>
      <c r="E96" s="558">
        <v>1500</v>
      </c>
      <c r="F96" s="721"/>
      <c r="G96" s="253"/>
      <c r="H96" s="253"/>
      <c r="I96" s="253"/>
      <c r="J96" s="253"/>
      <c r="K96" s="253"/>
      <c r="L96" s="253"/>
      <c r="M96" s="253"/>
      <c r="N96" s="253"/>
      <c r="O96" s="253"/>
      <c r="P96" s="253"/>
      <c r="Q96" s="253"/>
      <c r="R96" s="253"/>
      <c r="S96" s="253"/>
      <c r="T96" s="253"/>
      <c r="U96" s="253"/>
      <c r="V96" s="253"/>
      <c r="W96" s="253"/>
      <c r="X96" s="253"/>
      <c r="Y96" s="253"/>
      <c r="Z96" s="253"/>
      <c r="AA96" s="252"/>
    </row>
    <row r="97" spans="1:27" x14ac:dyDescent="0.3">
      <c r="A97" s="256" t="s">
        <v>664</v>
      </c>
      <c r="B97" s="567"/>
      <c r="C97" s="567"/>
      <c r="D97" s="561"/>
      <c r="E97" s="450"/>
      <c r="F97" s="559">
        <f>L20</f>
        <v>2000</v>
      </c>
      <c r="G97" s="253"/>
      <c r="H97" s="253"/>
      <c r="I97" s="253"/>
      <c r="J97" s="253"/>
      <c r="K97" s="253"/>
      <c r="L97" s="253"/>
      <c r="M97" s="253"/>
      <c r="N97" s="253"/>
      <c r="O97" s="253"/>
      <c r="P97" s="253"/>
      <c r="Q97" s="253"/>
      <c r="R97" s="253"/>
      <c r="S97" s="253"/>
      <c r="T97" s="253"/>
      <c r="U97" s="253"/>
      <c r="V97" s="253"/>
      <c r="W97" s="253"/>
      <c r="X97" s="253"/>
      <c r="Y97" s="253"/>
      <c r="Z97" s="253"/>
      <c r="AA97" s="252"/>
    </row>
    <row r="98" spans="1:27" x14ac:dyDescent="0.3">
      <c r="A98" s="284" t="s">
        <v>503</v>
      </c>
      <c r="B98" s="567"/>
      <c r="C98" s="567"/>
      <c r="D98" s="561"/>
      <c r="E98" s="450"/>
      <c r="F98" s="559">
        <f>SUM(E99:E100)</f>
        <v>4500</v>
      </c>
      <c r="G98" s="253"/>
      <c r="H98" s="253"/>
      <c r="I98" s="253"/>
      <c r="J98" s="253"/>
      <c r="K98" s="253"/>
      <c r="L98" s="253"/>
      <c r="M98" s="253"/>
      <c r="N98" s="253"/>
      <c r="O98" s="253"/>
      <c r="P98" s="253"/>
      <c r="Q98" s="253"/>
      <c r="R98" s="253"/>
      <c r="S98" s="253"/>
      <c r="T98" s="253"/>
      <c r="U98" s="253"/>
      <c r="V98" s="253"/>
      <c r="W98" s="253"/>
      <c r="X98" s="253"/>
      <c r="Y98" s="253"/>
      <c r="Z98" s="253"/>
      <c r="AA98" s="252"/>
    </row>
    <row r="99" spans="1:27" outlineLevel="1" x14ac:dyDescent="0.3">
      <c r="A99" s="321" t="s">
        <v>504</v>
      </c>
      <c r="B99" s="567"/>
      <c r="C99" s="567"/>
      <c r="D99" s="561"/>
      <c r="E99" s="558">
        <v>2500</v>
      </c>
      <c r="F99" s="721"/>
      <c r="G99" s="253"/>
      <c r="H99" s="253"/>
      <c r="I99" s="253"/>
      <c r="J99" s="253"/>
      <c r="K99" s="253"/>
      <c r="L99" s="253"/>
      <c r="M99" s="253"/>
      <c r="N99" s="253"/>
      <c r="O99" s="253"/>
      <c r="P99" s="253"/>
      <c r="Q99" s="253"/>
      <c r="R99" s="253"/>
      <c r="S99" s="253"/>
      <c r="T99" s="253"/>
      <c r="U99" s="253"/>
      <c r="V99" s="253"/>
      <c r="W99" s="253"/>
      <c r="X99" s="253"/>
      <c r="Y99" s="253"/>
      <c r="Z99" s="253"/>
      <c r="AA99" s="252"/>
    </row>
    <row r="100" spans="1:27" outlineLevel="1" x14ac:dyDescent="0.3">
      <c r="A100" s="321" t="s">
        <v>506</v>
      </c>
      <c r="B100" s="567"/>
      <c r="C100" s="567"/>
      <c r="D100" s="561"/>
      <c r="E100" s="558">
        <v>2000</v>
      </c>
      <c r="F100" s="721"/>
      <c r="G100" s="253"/>
      <c r="H100" s="253"/>
      <c r="I100" s="253"/>
      <c r="J100" s="253"/>
      <c r="K100" s="253"/>
      <c r="L100" s="253"/>
      <c r="M100" s="253"/>
      <c r="N100" s="253"/>
      <c r="O100" s="253"/>
      <c r="P100" s="253"/>
      <c r="Q100" s="253"/>
      <c r="R100" s="253"/>
      <c r="S100" s="253"/>
      <c r="T100" s="253"/>
      <c r="U100" s="253"/>
      <c r="V100" s="253"/>
      <c r="W100" s="253"/>
      <c r="X100" s="253"/>
      <c r="Y100" s="253"/>
      <c r="Z100" s="253"/>
      <c r="AA100" s="252"/>
    </row>
    <row r="101" spans="1:27" x14ac:dyDescent="0.3">
      <c r="A101" s="256" t="s">
        <v>508</v>
      </c>
      <c r="B101" s="567"/>
      <c r="C101" s="567"/>
      <c r="D101" s="561"/>
      <c r="E101" s="450"/>
      <c r="F101" s="572">
        <v>75000</v>
      </c>
      <c r="G101" s="253"/>
      <c r="H101" s="253"/>
      <c r="I101" s="253"/>
      <c r="J101" s="253"/>
      <c r="K101" s="253"/>
      <c r="L101" s="253"/>
      <c r="M101" s="253"/>
      <c r="N101" s="253"/>
      <c r="O101" s="253"/>
      <c r="P101" s="253"/>
      <c r="Q101" s="253"/>
      <c r="R101" s="253"/>
      <c r="S101" s="253"/>
      <c r="T101" s="253"/>
      <c r="U101" s="253"/>
      <c r="V101" s="253"/>
      <c r="W101" s="253"/>
      <c r="X101" s="253"/>
      <c r="Y101" s="253"/>
      <c r="Z101" s="253"/>
      <c r="AA101" s="252"/>
    </row>
    <row r="102" spans="1:27" x14ac:dyDescent="0.3">
      <c r="A102" s="256" t="s">
        <v>509</v>
      </c>
      <c r="B102" s="567"/>
      <c r="C102" s="567"/>
      <c r="D102" s="561"/>
      <c r="E102" s="450"/>
      <c r="F102" s="572">
        <v>80000</v>
      </c>
      <c r="G102" s="253"/>
      <c r="H102" s="253"/>
      <c r="I102" s="253"/>
      <c r="J102" s="253"/>
      <c r="K102" s="253"/>
      <c r="L102" s="253"/>
      <c r="M102" s="253"/>
      <c r="N102" s="253"/>
      <c r="O102" s="253"/>
      <c r="P102" s="253"/>
      <c r="Q102" s="253"/>
      <c r="R102" s="253"/>
      <c r="S102" s="253"/>
      <c r="T102" s="253"/>
      <c r="U102" s="253"/>
      <c r="V102" s="253"/>
      <c r="W102" s="253"/>
      <c r="X102" s="253"/>
      <c r="Y102" s="253"/>
      <c r="Z102" s="253"/>
      <c r="AA102" s="252"/>
    </row>
    <row r="103" spans="1:27" x14ac:dyDescent="0.3">
      <c r="A103" s="256" t="s">
        <v>665</v>
      </c>
      <c r="B103" s="567"/>
      <c r="C103" s="567"/>
      <c r="D103" s="561"/>
      <c r="E103" s="450"/>
      <c r="F103" s="572">
        <v>0</v>
      </c>
      <c r="G103" s="253"/>
      <c r="H103" s="253"/>
      <c r="I103" s="253"/>
      <c r="J103" s="253"/>
      <c r="K103" s="253"/>
      <c r="L103" s="253"/>
      <c r="M103" s="253"/>
      <c r="N103" s="253"/>
      <c r="O103" s="253"/>
      <c r="P103" s="253"/>
      <c r="Q103" s="253"/>
      <c r="R103" s="253"/>
      <c r="S103" s="253"/>
      <c r="T103" s="253"/>
      <c r="U103" s="253"/>
      <c r="V103" s="253"/>
      <c r="W103" s="253"/>
      <c r="X103" s="253"/>
      <c r="Y103" s="253"/>
      <c r="Z103" s="253"/>
      <c r="AA103" s="252"/>
    </row>
    <row r="104" spans="1:27" x14ac:dyDescent="0.3">
      <c r="A104" s="256" t="s">
        <v>510</v>
      </c>
      <c r="B104" s="567"/>
      <c r="C104" s="567"/>
      <c r="D104" s="561"/>
      <c r="E104" s="450"/>
      <c r="F104" s="559">
        <f>SUM(E105:E116)</f>
        <v>118568</v>
      </c>
      <c r="G104" s="253"/>
      <c r="H104" s="253"/>
      <c r="I104" s="253"/>
      <c r="J104" s="253"/>
      <c r="K104" s="253"/>
      <c r="L104" s="253"/>
      <c r="M104" s="253"/>
      <c r="N104" s="253"/>
      <c r="O104" s="253"/>
      <c r="P104" s="253"/>
      <c r="Q104" s="253"/>
      <c r="R104" s="253"/>
      <c r="S104" s="253"/>
      <c r="T104" s="253"/>
      <c r="U104" s="253"/>
      <c r="V104" s="253"/>
      <c r="W104" s="253"/>
      <c r="X104" s="253"/>
      <c r="Y104" s="253"/>
      <c r="Z104" s="253"/>
      <c r="AA104" s="252"/>
    </row>
    <row r="105" spans="1:27" outlineLevel="1" x14ac:dyDescent="0.3">
      <c r="A105" s="321" t="s">
        <v>516</v>
      </c>
      <c r="B105" s="565"/>
      <c r="C105" s="565"/>
      <c r="D105" s="561"/>
      <c r="E105" s="558">
        <v>70000</v>
      </c>
      <c r="F105" s="721"/>
      <c r="G105" s="253"/>
      <c r="H105" s="253"/>
      <c r="I105" s="253"/>
      <c r="J105" s="253"/>
      <c r="K105" s="253"/>
      <c r="L105" s="253"/>
      <c r="M105" s="253"/>
      <c r="N105" s="253"/>
      <c r="O105" s="253"/>
      <c r="P105" s="253"/>
      <c r="Q105" s="253"/>
      <c r="R105" s="253"/>
      <c r="S105" s="253"/>
      <c r="T105" s="253"/>
      <c r="U105" s="253"/>
      <c r="V105" s="253"/>
      <c r="W105" s="253"/>
      <c r="X105" s="253"/>
      <c r="Y105" s="253"/>
      <c r="Z105" s="253"/>
      <c r="AA105" s="252"/>
    </row>
    <row r="106" spans="1:27" outlineLevel="1" x14ac:dyDescent="0.3">
      <c r="A106" s="321" t="s">
        <v>513</v>
      </c>
      <c r="B106" s="558">
        <v>12</v>
      </c>
      <c r="C106" s="558">
        <v>177</v>
      </c>
      <c r="D106" s="561" t="s">
        <v>702</v>
      </c>
      <c r="E106" s="605">
        <f t="shared" ref="E106:E114" si="6">B106*C106</f>
        <v>2124</v>
      </c>
      <c r="F106" s="721"/>
      <c r="G106" s="253"/>
      <c r="H106" s="253"/>
      <c r="I106" s="253"/>
      <c r="J106" s="253"/>
      <c r="K106" s="253"/>
      <c r="L106" s="253"/>
      <c r="M106" s="253"/>
      <c r="N106" s="253"/>
      <c r="O106" s="253"/>
      <c r="P106" s="253"/>
      <c r="Q106" s="253"/>
      <c r="R106" s="253"/>
      <c r="S106" s="253"/>
      <c r="T106" s="253"/>
      <c r="U106" s="253"/>
      <c r="V106" s="253"/>
      <c r="W106" s="253"/>
      <c r="X106" s="253"/>
      <c r="Y106" s="253"/>
      <c r="Z106" s="253"/>
      <c r="AA106" s="252"/>
    </row>
    <row r="107" spans="1:27" outlineLevel="1" x14ac:dyDescent="0.3">
      <c r="A107" s="321" t="s">
        <v>514</v>
      </c>
      <c r="B107" s="558">
        <v>12</v>
      </c>
      <c r="C107" s="558">
        <v>660</v>
      </c>
      <c r="D107" s="561" t="s">
        <v>702</v>
      </c>
      <c r="E107" s="605">
        <f t="shared" si="6"/>
        <v>7920</v>
      </c>
      <c r="F107" s="721"/>
      <c r="G107" s="253"/>
      <c r="H107" s="253"/>
      <c r="I107" s="253"/>
      <c r="J107" s="253"/>
      <c r="K107" s="253"/>
      <c r="L107" s="253"/>
      <c r="M107" s="253"/>
      <c r="N107" s="253"/>
      <c r="O107" s="253"/>
      <c r="P107" s="253"/>
      <c r="Q107" s="253"/>
      <c r="R107" s="253"/>
      <c r="S107" s="253"/>
      <c r="T107" s="253"/>
      <c r="U107" s="253"/>
      <c r="V107" s="253"/>
      <c r="W107" s="253"/>
      <c r="X107" s="253"/>
      <c r="Y107" s="253"/>
      <c r="Z107" s="253"/>
      <c r="AA107" s="252"/>
    </row>
    <row r="108" spans="1:27" outlineLevel="1" x14ac:dyDescent="0.3">
      <c r="A108" s="321" t="s">
        <v>518</v>
      </c>
      <c r="B108" s="558">
        <v>6</v>
      </c>
      <c r="C108" s="558">
        <v>2400</v>
      </c>
      <c r="D108" s="561" t="s">
        <v>704</v>
      </c>
      <c r="E108" s="605">
        <f t="shared" si="6"/>
        <v>14400</v>
      </c>
      <c r="F108" s="721"/>
      <c r="G108" s="253"/>
      <c r="H108" s="253"/>
      <c r="I108" s="253"/>
      <c r="J108" s="253"/>
      <c r="K108" s="253"/>
      <c r="L108" s="253"/>
      <c r="M108" s="253"/>
      <c r="N108" s="253"/>
      <c r="O108" s="253"/>
      <c r="P108" s="253"/>
      <c r="Q108" s="253"/>
      <c r="R108" s="253"/>
      <c r="S108" s="253"/>
      <c r="T108" s="253"/>
      <c r="U108" s="253"/>
      <c r="V108" s="253"/>
      <c r="W108" s="253"/>
      <c r="X108" s="253"/>
      <c r="Y108" s="253"/>
      <c r="Z108" s="253"/>
      <c r="AA108" s="252"/>
    </row>
    <row r="109" spans="1:27" outlineLevel="1" x14ac:dyDescent="0.3">
      <c r="A109" s="321" t="s">
        <v>515</v>
      </c>
      <c r="B109" s="558">
        <v>12</v>
      </c>
      <c r="C109" s="558">
        <v>520</v>
      </c>
      <c r="D109" s="561" t="s">
        <v>702</v>
      </c>
      <c r="E109" s="605">
        <f t="shared" si="6"/>
        <v>6240</v>
      </c>
      <c r="F109" s="721"/>
      <c r="G109" s="253"/>
      <c r="H109" s="253"/>
      <c r="I109" s="253"/>
      <c r="J109" s="253"/>
      <c r="K109" s="253"/>
      <c r="L109" s="253"/>
      <c r="M109" s="253"/>
      <c r="N109" s="253"/>
      <c r="O109" s="253"/>
      <c r="P109" s="253"/>
      <c r="Q109" s="253"/>
      <c r="R109" s="253"/>
      <c r="S109" s="253"/>
      <c r="T109" s="253"/>
      <c r="U109" s="253"/>
      <c r="V109" s="253"/>
      <c r="W109" s="253"/>
      <c r="X109" s="253"/>
      <c r="Y109" s="253"/>
      <c r="Z109" s="253"/>
      <c r="AA109" s="252"/>
    </row>
    <row r="110" spans="1:27" outlineLevel="1" x14ac:dyDescent="0.3">
      <c r="A110" s="321" t="s">
        <v>517</v>
      </c>
      <c r="B110" s="560"/>
      <c r="C110" s="560"/>
      <c r="D110" s="561"/>
      <c r="E110" s="558">
        <v>5000</v>
      </c>
      <c r="F110" s="721"/>
      <c r="G110" s="253"/>
      <c r="H110" s="253"/>
      <c r="I110" s="253"/>
      <c r="J110" s="253"/>
      <c r="K110" s="253"/>
      <c r="L110" s="253"/>
      <c r="M110" s="253"/>
      <c r="N110" s="253"/>
      <c r="O110" s="253"/>
      <c r="P110" s="253"/>
      <c r="Q110" s="253"/>
      <c r="R110" s="253"/>
      <c r="S110" s="253"/>
      <c r="T110" s="253"/>
      <c r="U110" s="253"/>
      <c r="V110" s="253"/>
      <c r="W110" s="253"/>
      <c r="X110" s="253"/>
      <c r="Y110" s="253"/>
      <c r="Z110" s="253"/>
      <c r="AA110" s="252"/>
    </row>
    <row r="111" spans="1:27" outlineLevel="1" x14ac:dyDescent="0.3">
      <c r="A111" s="321" t="s">
        <v>512</v>
      </c>
      <c r="B111" s="558">
        <v>12</v>
      </c>
      <c r="C111" s="558">
        <v>350</v>
      </c>
      <c r="D111" s="561" t="s">
        <v>702</v>
      </c>
      <c r="E111" s="605">
        <f t="shared" si="6"/>
        <v>4200</v>
      </c>
      <c r="F111" s="721"/>
      <c r="G111" s="253"/>
      <c r="H111" s="253"/>
      <c r="I111" s="253"/>
      <c r="J111" s="253"/>
      <c r="K111" s="253"/>
      <c r="L111" s="253"/>
      <c r="M111" s="253"/>
      <c r="N111" s="253"/>
      <c r="O111" s="253"/>
      <c r="P111" s="253"/>
      <c r="Q111" s="253"/>
      <c r="R111" s="253"/>
      <c r="S111" s="253"/>
      <c r="T111" s="253"/>
      <c r="U111" s="253"/>
      <c r="V111" s="253"/>
      <c r="W111" s="253"/>
      <c r="X111" s="253"/>
      <c r="Y111" s="253"/>
      <c r="Z111" s="253"/>
      <c r="AA111" s="252"/>
    </row>
    <row r="112" spans="1:27" outlineLevel="1" x14ac:dyDescent="0.3">
      <c r="A112" s="321" t="s">
        <v>520</v>
      </c>
      <c r="B112" s="558">
        <v>12</v>
      </c>
      <c r="C112" s="558">
        <v>125</v>
      </c>
      <c r="D112" s="561" t="s">
        <v>702</v>
      </c>
      <c r="E112" s="605">
        <f t="shared" si="6"/>
        <v>1500</v>
      </c>
      <c r="F112" s="721"/>
      <c r="G112" s="253"/>
      <c r="H112" s="253"/>
      <c r="I112" s="253"/>
      <c r="J112" s="253"/>
      <c r="K112" s="253"/>
      <c r="L112" s="253"/>
      <c r="M112" s="253"/>
      <c r="N112" s="253"/>
      <c r="O112" s="253"/>
      <c r="P112" s="253"/>
      <c r="Q112" s="253"/>
      <c r="R112" s="253"/>
      <c r="S112" s="253"/>
      <c r="T112" s="253"/>
      <c r="U112" s="253"/>
      <c r="V112" s="253"/>
      <c r="W112" s="253"/>
      <c r="X112" s="253"/>
      <c r="Y112" s="253"/>
      <c r="Z112" s="253"/>
      <c r="AA112" s="252"/>
    </row>
    <row r="113" spans="1:27" outlineLevel="1" x14ac:dyDescent="0.3">
      <c r="A113" s="321" t="s">
        <v>519</v>
      </c>
      <c r="B113" s="558">
        <v>12</v>
      </c>
      <c r="C113" s="558">
        <v>165</v>
      </c>
      <c r="D113" s="561" t="s">
        <v>702</v>
      </c>
      <c r="E113" s="605">
        <f t="shared" si="6"/>
        <v>1980</v>
      </c>
      <c r="F113" s="721"/>
      <c r="G113" s="253"/>
      <c r="H113" s="253"/>
      <c r="I113" s="253"/>
      <c r="J113" s="253"/>
      <c r="K113" s="253"/>
      <c r="L113" s="253"/>
      <c r="M113" s="253"/>
      <c r="N113" s="253"/>
      <c r="O113" s="253"/>
      <c r="P113" s="253"/>
      <c r="Q113" s="253"/>
      <c r="R113" s="253"/>
      <c r="S113" s="253"/>
      <c r="T113" s="253"/>
      <c r="U113" s="253"/>
      <c r="V113" s="253"/>
      <c r="W113" s="253"/>
      <c r="X113" s="253"/>
      <c r="Y113" s="253"/>
      <c r="Z113" s="253"/>
      <c r="AA113" s="252"/>
    </row>
    <row r="114" spans="1:27" outlineLevel="1" x14ac:dyDescent="0.3">
      <c r="A114" s="321" t="s">
        <v>511</v>
      </c>
      <c r="B114" s="558">
        <v>12</v>
      </c>
      <c r="C114" s="558">
        <v>17</v>
      </c>
      <c r="D114" s="561" t="s">
        <v>702</v>
      </c>
      <c r="E114" s="605">
        <f t="shared" si="6"/>
        <v>204</v>
      </c>
      <c r="F114" s="721"/>
      <c r="G114" s="253"/>
      <c r="H114" s="253"/>
      <c r="I114" s="253"/>
      <c r="J114" s="253"/>
      <c r="K114" s="253"/>
      <c r="L114" s="253"/>
      <c r="M114" s="253"/>
      <c r="N114" s="253"/>
      <c r="O114" s="253"/>
      <c r="P114" s="253"/>
      <c r="Q114" s="253"/>
      <c r="R114" s="253"/>
      <c r="S114" s="253"/>
      <c r="T114" s="253"/>
      <c r="U114" s="253"/>
      <c r="V114" s="253"/>
      <c r="W114" s="253"/>
      <c r="X114" s="253"/>
      <c r="Y114" s="253"/>
      <c r="Z114" s="253"/>
      <c r="AA114" s="252"/>
    </row>
    <row r="115" spans="1:27" outlineLevel="1" x14ac:dyDescent="0.3">
      <c r="A115" s="321" t="s">
        <v>521</v>
      </c>
      <c r="B115" s="564"/>
      <c r="C115" s="564"/>
      <c r="D115" s="561"/>
      <c r="E115" s="558"/>
      <c r="F115" s="721"/>
      <c r="G115" s="253"/>
      <c r="H115" s="253"/>
      <c r="I115" s="253"/>
      <c r="J115" s="253"/>
      <c r="K115" s="253"/>
      <c r="L115" s="253"/>
      <c r="M115" s="253"/>
      <c r="N115" s="253"/>
      <c r="O115" s="253"/>
      <c r="P115" s="253"/>
      <c r="Q115" s="253"/>
      <c r="R115" s="253"/>
      <c r="S115" s="253"/>
      <c r="T115" s="253"/>
      <c r="U115" s="253"/>
      <c r="V115" s="253"/>
      <c r="W115" s="253"/>
      <c r="X115" s="253"/>
      <c r="Y115" s="253"/>
      <c r="Z115" s="253"/>
      <c r="AA115" s="252"/>
    </row>
    <row r="116" spans="1:27" outlineLevel="1" x14ac:dyDescent="0.3">
      <c r="A116" s="321" t="s">
        <v>554</v>
      </c>
      <c r="B116" s="567"/>
      <c r="C116" s="567"/>
      <c r="D116" s="561"/>
      <c r="E116" s="558">
        <v>5000</v>
      </c>
      <c r="F116" s="721"/>
      <c r="G116" s="253"/>
      <c r="H116" s="253"/>
      <c r="I116" s="253"/>
      <c r="J116" s="253"/>
      <c r="K116" s="253"/>
      <c r="L116" s="253"/>
      <c r="M116" s="253"/>
      <c r="N116" s="253"/>
      <c r="O116" s="253"/>
      <c r="P116" s="253"/>
      <c r="Q116" s="253"/>
      <c r="R116" s="253"/>
      <c r="S116" s="253"/>
      <c r="T116" s="253"/>
      <c r="U116" s="253"/>
      <c r="V116" s="253"/>
      <c r="W116" s="253"/>
      <c r="X116" s="253"/>
      <c r="Y116" s="253"/>
      <c r="Z116" s="253"/>
      <c r="AA116" s="252"/>
    </row>
    <row r="117" spans="1:27" x14ac:dyDescent="0.3">
      <c r="A117" s="325" t="s">
        <v>539</v>
      </c>
      <c r="B117" s="567"/>
      <c r="C117" s="567"/>
      <c r="D117" s="561"/>
      <c r="E117" s="450"/>
      <c r="F117" s="571"/>
      <c r="G117" s="253"/>
      <c r="H117" s="253"/>
      <c r="I117" s="253"/>
      <c r="J117" s="253"/>
      <c r="K117" s="253"/>
      <c r="L117" s="253"/>
      <c r="M117" s="253"/>
      <c r="N117" s="253"/>
      <c r="O117" s="253"/>
      <c r="P117" s="253"/>
      <c r="Q117" s="253"/>
      <c r="R117" s="253"/>
      <c r="S117" s="253"/>
      <c r="T117" s="253"/>
      <c r="U117" s="253"/>
      <c r="V117" s="253"/>
      <c r="W117" s="253"/>
      <c r="X117" s="253"/>
      <c r="Y117" s="253"/>
      <c r="Z117" s="253"/>
      <c r="AA117" s="252"/>
    </row>
    <row r="118" spans="1:27" x14ac:dyDescent="0.3">
      <c r="A118" s="284" t="s">
        <v>523</v>
      </c>
      <c r="B118" s="567"/>
      <c r="C118" s="567"/>
      <c r="D118" s="561"/>
      <c r="E118" s="450"/>
      <c r="F118" s="559">
        <f>SUM(E119:E120)</f>
        <v>6000</v>
      </c>
      <c r="G118" s="252"/>
      <c r="H118" s="252"/>
      <c r="I118" s="252"/>
      <c r="J118" s="252"/>
      <c r="K118" s="252"/>
      <c r="L118" s="252"/>
      <c r="M118" s="252"/>
      <c r="N118" s="252"/>
      <c r="O118" s="252"/>
      <c r="P118" s="252"/>
      <c r="Q118" s="252"/>
      <c r="R118" s="252"/>
      <c r="S118" s="252"/>
      <c r="T118" s="252"/>
      <c r="U118" s="252"/>
      <c r="V118" s="252"/>
      <c r="W118" s="252"/>
      <c r="X118" s="252"/>
      <c r="Y118" s="252"/>
      <c r="Z118" s="252"/>
      <c r="AA118" s="252"/>
    </row>
    <row r="119" spans="1:27" outlineLevel="1" x14ac:dyDescent="0.3">
      <c r="A119" s="324" t="s">
        <v>534</v>
      </c>
      <c r="B119" s="567"/>
      <c r="C119" s="567"/>
      <c r="D119" s="561"/>
      <c r="E119" s="605">
        <f>D28</f>
        <v>3000</v>
      </c>
      <c r="F119" s="871"/>
      <c r="M119" s="252"/>
      <c r="N119" s="252"/>
      <c r="O119" s="252"/>
      <c r="P119" s="252"/>
      <c r="Q119" s="252"/>
      <c r="R119" s="252"/>
      <c r="S119" s="252"/>
      <c r="T119" s="252"/>
      <c r="U119" s="252"/>
      <c r="V119" s="252"/>
      <c r="W119" s="252"/>
      <c r="X119" s="252"/>
      <c r="Y119" s="252"/>
      <c r="Z119" s="252"/>
      <c r="AA119" s="252"/>
    </row>
    <row r="120" spans="1:27" outlineLevel="1" x14ac:dyDescent="0.3">
      <c r="A120" s="324" t="s">
        <v>535</v>
      </c>
      <c r="B120" s="567"/>
      <c r="C120" s="567"/>
      <c r="D120" s="561"/>
      <c r="E120" s="605">
        <f>D35</f>
        <v>3000</v>
      </c>
      <c r="F120" s="871"/>
      <c r="M120" s="252"/>
      <c r="N120" s="252"/>
      <c r="O120" s="252"/>
      <c r="P120" s="252"/>
      <c r="Q120" s="252"/>
      <c r="R120" s="252"/>
      <c r="S120" s="252"/>
      <c r="T120" s="252"/>
      <c r="U120" s="252"/>
      <c r="V120" s="252"/>
      <c r="W120" s="252"/>
      <c r="X120" s="252"/>
      <c r="Y120" s="252"/>
      <c r="Z120" s="252"/>
      <c r="AA120" s="252"/>
    </row>
    <row r="121" spans="1:27" x14ac:dyDescent="0.3">
      <c r="A121" s="284" t="s">
        <v>524</v>
      </c>
      <c r="B121" s="567"/>
      <c r="C121" s="567"/>
      <c r="D121" s="561"/>
      <c r="E121" s="450"/>
      <c r="F121" s="559">
        <f>SUM(E122:E126)</f>
        <v>162427.20000000001</v>
      </c>
      <c r="M121" s="252"/>
      <c r="N121" s="252"/>
      <c r="O121" s="252"/>
      <c r="P121" s="252"/>
      <c r="Q121" s="252"/>
      <c r="R121" s="252"/>
      <c r="S121" s="252"/>
      <c r="T121" s="252"/>
      <c r="U121" s="252"/>
      <c r="V121" s="252"/>
      <c r="W121" s="252"/>
      <c r="X121" s="252"/>
      <c r="Y121" s="252"/>
      <c r="Z121" s="252"/>
      <c r="AA121" s="252"/>
    </row>
    <row r="122" spans="1:27" outlineLevel="1" x14ac:dyDescent="0.3">
      <c r="A122" s="324" t="s">
        <v>540</v>
      </c>
      <c r="B122" s="567"/>
      <c r="C122" s="567"/>
      <c r="D122" s="561"/>
      <c r="E122" s="558">
        <v>1800</v>
      </c>
      <c r="F122" s="871"/>
      <c r="M122" s="252"/>
      <c r="N122" s="252"/>
      <c r="O122" s="252"/>
      <c r="P122" s="252"/>
      <c r="Q122" s="252"/>
      <c r="R122" s="252"/>
      <c r="S122" s="252"/>
      <c r="T122" s="252"/>
      <c r="U122" s="252"/>
      <c r="V122" s="252"/>
      <c r="W122" s="252"/>
      <c r="X122" s="252"/>
      <c r="Y122" s="252"/>
      <c r="Z122" s="252"/>
      <c r="AA122" s="252"/>
    </row>
    <row r="123" spans="1:27" outlineLevel="1" x14ac:dyDescent="0.3">
      <c r="A123" s="324" t="s">
        <v>536</v>
      </c>
      <c r="B123" s="567"/>
      <c r="C123" s="567"/>
      <c r="D123" s="561"/>
      <c r="E123" s="558">
        <v>3000</v>
      </c>
      <c r="F123" s="871"/>
      <c r="M123" s="252"/>
      <c r="N123" s="252"/>
      <c r="O123" s="252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</row>
    <row r="124" spans="1:27" outlineLevel="1" x14ac:dyDescent="0.3">
      <c r="A124" s="324" t="s">
        <v>537</v>
      </c>
      <c r="B124" s="567"/>
      <c r="C124" s="567"/>
      <c r="D124" s="561"/>
      <c r="E124" s="605">
        <f>H20</f>
        <v>145627.20000000001</v>
      </c>
      <c r="F124" s="871"/>
      <c r="M124" s="252"/>
      <c r="N124" s="252"/>
      <c r="O124" s="252"/>
      <c r="P124" s="252"/>
      <c r="Q124" s="252"/>
      <c r="R124" s="252"/>
      <c r="S124" s="252"/>
      <c r="T124" s="252"/>
      <c r="U124" s="252"/>
      <c r="V124" s="252"/>
      <c r="W124" s="252"/>
      <c r="X124" s="252"/>
      <c r="Y124" s="252"/>
      <c r="Z124" s="252"/>
      <c r="AA124" s="252"/>
    </row>
    <row r="125" spans="1:27" outlineLevel="1" x14ac:dyDescent="0.3">
      <c r="A125" s="324" t="s">
        <v>589</v>
      </c>
      <c r="B125" s="567"/>
      <c r="C125" s="567"/>
      <c r="D125" s="561"/>
      <c r="E125" s="605">
        <f>H28</f>
        <v>0</v>
      </c>
      <c r="F125" s="871"/>
      <c r="M125" s="252"/>
      <c r="N125" s="252"/>
      <c r="O125" s="252"/>
      <c r="P125" s="252"/>
      <c r="Q125" s="252"/>
      <c r="R125" s="252"/>
      <c r="S125" s="252"/>
      <c r="T125" s="252"/>
      <c r="U125" s="252"/>
      <c r="V125" s="252"/>
      <c r="W125" s="252"/>
      <c r="X125" s="252"/>
      <c r="Y125" s="252"/>
      <c r="Z125" s="252"/>
      <c r="AA125" s="252"/>
    </row>
    <row r="126" spans="1:27" outlineLevel="1" x14ac:dyDescent="0.3">
      <c r="A126" s="324" t="s">
        <v>590</v>
      </c>
      <c r="B126" s="567"/>
      <c r="C126" s="567"/>
      <c r="D126" s="561"/>
      <c r="E126" s="605">
        <f>H35</f>
        <v>12000</v>
      </c>
      <c r="F126" s="871"/>
      <c r="M126" s="252"/>
      <c r="N126" s="252"/>
      <c r="O126" s="252"/>
      <c r="P126" s="252"/>
      <c r="Q126" s="252"/>
      <c r="R126" s="252"/>
      <c r="S126" s="252"/>
      <c r="T126" s="252"/>
      <c r="U126" s="252"/>
      <c r="V126" s="252"/>
      <c r="W126" s="252"/>
      <c r="X126" s="252"/>
      <c r="Y126" s="252"/>
      <c r="Z126" s="252"/>
      <c r="AA126" s="252"/>
    </row>
    <row r="127" spans="1:27" x14ac:dyDescent="0.3">
      <c r="A127" s="284" t="s">
        <v>525</v>
      </c>
      <c r="B127" s="565"/>
      <c r="C127" s="565"/>
      <c r="D127" s="561"/>
      <c r="E127" s="450"/>
      <c r="F127" s="559">
        <f>SUM(E128:E129)</f>
        <v>5535</v>
      </c>
      <c r="M127" s="252"/>
      <c r="N127" s="252"/>
      <c r="O127" s="252"/>
      <c r="P127" s="252"/>
      <c r="Q127" s="252"/>
      <c r="R127" s="252"/>
      <c r="S127" s="252"/>
      <c r="T127" s="252"/>
      <c r="U127" s="252"/>
      <c r="V127" s="252"/>
      <c r="W127" s="252"/>
      <c r="X127" s="252"/>
      <c r="Y127" s="252"/>
      <c r="Z127" s="252"/>
      <c r="AA127" s="252"/>
    </row>
    <row r="128" spans="1:27" outlineLevel="1" x14ac:dyDescent="0.3">
      <c r="A128" s="324" t="s">
        <v>538</v>
      </c>
      <c r="B128" s="558">
        <v>12</v>
      </c>
      <c r="C128" s="558">
        <v>161.25</v>
      </c>
      <c r="D128" s="561" t="s">
        <v>702</v>
      </c>
      <c r="E128" s="605">
        <f t="shared" ref="E128:E129" si="7">B128*C128</f>
        <v>1935</v>
      </c>
      <c r="F128" s="871"/>
      <c r="M128" s="252"/>
      <c r="N128" s="252"/>
      <c r="O128" s="252"/>
      <c r="P128" s="252"/>
      <c r="Q128" s="252"/>
      <c r="R128" s="252"/>
      <c r="S128" s="252"/>
      <c r="T128" s="252"/>
      <c r="U128" s="252"/>
      <c r="V128" s="252"/>
      <c r="W128" s="252"/>
      <c r="X128" s="252"/>
      <c r="Y128" s="252"/>
      <c r="Z128" s="252"/>
      <c r="AA128" s="252"/>
    </row>
    <row r="129" spans="1:27" outlineLevel="1" x14ac:dyDescent="0.3">
      <c r="A129" s="324" t="s">
        <v>541</v>
      </c>
      <c r="B129" s="558">
        <v>12</v>
      </c>
      <c r="C129" s="558">
        <v>300</v>
      </c>
      <c r="D129" s="561" t="s">
        <v>702</v>
      </c>
      <c r="E129" s="605">
        <f t="shared" si="7"/>
        <v>3600</v>
      </c>
      <c r="F129" s="871"/>
      <c r="M129" s="252"/>
      <c r="N129" s="252"/>
      <c r="O129" s="252"/>
      <c r="P129" s="252"/>
      <c r="Q129" s="252"/>
      <c r="R129" s="252"/>
      <c r="S129" s="252"/>
      <c r="T129" s="252"/>
      <c r="U129" s="252"/>
      <c r="V129" s="252"/>
      <c r="W129" s="252"/>
      <c r="X129" s="252"/>
      <c r="Y129" s="252"/>
      <c r="Z129" s="252"/>
      <c r="AA129" s="252"/>
    </row>
    <row r="130" spans="1:27" x14ac:dyDescent="0.3">
      <c r="A130" s="284" t="s">
        <v>526</v>
      </c>
      <c r="B130" s="564"/>
      <c r="C130" s="564"/>
      <c r="D130" s="561"/>
      <c r="E130" s="450"/>
      <c r="F130" s="559">
        <f>SUM(E131:E133)</f>
        <v>27000</v>
      </c>
      <c r="M130" s="252"/>
      <c r="N130" s="252"/>
      <c r="O130" s="252"/>
      <c r="P130" s="252"/>
      <c r="Q130" s="252"/>
      <c r="R130" s="252"/>
      <c r="S130" s="252"/>
      <c r="T130" s="252"/>
      <c r="U130" s="252"/>
      <c r="V130" s="252"/>
      <c r="W130" s="252"/>
      <c r="X130" s="252"/>
      <c r="Y130" s="252"/>
      <c r="Z130" s="252"/>
      <c r="AA130" s="252"/>
    </row>
    <row r="131" spans="1:27" outlineLevel="1" x14ac:dyDescent="0.3">
      <c r="A131" s="324" t="s">
        <v>542</v>
      </c>
      <c r="B131" s="566"/>
      <c r="C131" s="566"/>
      <c r="D131" s="561"/>
      <c r="E131" s="558">
        <v>25000</v>
      </c>
      <c r="F131" s="871"/>
      <c r="M131" s="252"/>
      <c r="N131" s="252"/>
      <c r="O131" s="252"/>
      <c r="P131" s="252"/>
      <c r="Q131" s="252"/>
      <c r="R131" s="252"/>
      <c r="S131" s="252"/>
      <c r="T131" s="252"/>
      <c r="U131" s="252"/>
      <c r="V131" s="252"/>
      <c r="W131" s="252"/>
      <c r="X131" s="252"/>
      <c r="Y131" s="252"/>
      <c r="Z131" s="252"/>
      <c r="AA131" s="252"/>
    </row>
    <row r="132" spans="1:27" outlineLevel="1" x14ac:dyDescent="0.3">
      <c r="A132" s="324" t="s">
        <v>543</v>
      </c>
      <c r="B132" s="566"/>
      <c r="C132" s="566"/>
      <c r="D132" s="561"/>
      <c r="E132" s="558">
        <v>1000</v>
      </c>
      <c r="F132" s="871"/>
      <c r="M132" s="252"/>
      <c r="N132" s="252"/>
      <c r="O132" s="252"/>
      <c r="P132" s="252"/>
      <c r="Q132" s="252"/>
      <c r="R132" s="252"/>
      <c r="S132" s="252"/>
      <c r="T132" s="252"/>
      <c r="U132" s="252"/>
      <c r="V132" s="252"/>
      <c r="W132" s="252"/>
      <c r="X132" s="252"/>
      <c r="Y132" s="252"/>
      <c r="Z132" s="252"/>
      <c r="AA132" s="252"/>
    </row>
    <row r="133" spans="1:27" outlineLevel="1" x14ac:dyDescent="0.3">
      <c r="A133" s="324" t="s">
        <v>544</v>
      </c>
      <c r="B133" s="566"/>
      <c r="C133" s="566"/>
      <c r="D133" s="561"/>
      <c r="E133" s="558">
        <v>1000</v>
      </c>
      <c r="F133" s="871"/>
      <c r="M133" s="252"/>
      <c r="N133" s="252"/>
      <c r="O133" s="252"/>
      <c r="P133" s="252"/>
      <c r="Q133" s="252"/>
      <c r="R133" s="252"/>
      <c r="S133" s="252"/>
      <c r="T133" s="252"/>
      <c r="U133" s="252"/>
      <c r="V133" s="252"/>
      <c r="W133" s="252"/>
      <c r="X133" s="252"/>
      <c r="Y133" s="252"/>
      <c r="Z133" s="252"/>
      <c r="AA133" s="252"/>
    </row>
    <row r="134" spans="1:27" x14ac:dyDescent="0.3">
      <c r="A134" s="573" t="s">
        <v>527</v>
      </c>
      <c r="B134" s="567"/>
      <c r="C134" s="567"/>
      <c r="D134" s="561"/>
      <c r="E134" s="450"/>
      <c r="F134" s="572">
        <v>7000</v>
      </c>
      <c r="M134" s="252"/>
      <c r="N134" s="252"/>
      <c r="O134" s="252"/>
      <c r="P134" s="252"/>
      <c r="Q134" s="252"/>
      <c r="R134" s="252"/>
      <c r="S134" s="252"/>
      <c r="T134" s="252"/>
      <c r="U134" s="252"/>
      <c r="V134" s="252"/>
      <c r="W134" s="252"/>
      <c r="X134" s="252"/>
      <c r="Y134" s="252"/>
      <c r="Z134" s="252"/>
      <c r="AA134" s="252"/>
    </row>
    <row r="135" spans="1:27" x14ac:dyDescent="0.3">
      <c r="A135" s="573" t="s">
        <v>553</v>
      </c>
      <c r="B135" s="567"/>
      <c r="C135" s="567"/>
      <c r="D135" s="561"/>
      <c r="E135" s="450"/>
      <c r="F135" s="572">
        <v>2000</v>
      </c>
    </row>
    <row r="136" spans="1:27" s="284" customFormat="1" x14ac:dyDescent="0.3">
      <c r="A136" s="573" t="s">
        <v>528</v>
      </c>
      <c r="B136" s="567"/>
      <c r="C136" s="567"/>
      <c r="D136" s="562"/>
      <c r="E136" s="587"/>
      <c r="F136" s="559">
        <f>SUM(E137:E139)</f>
        <v>139400</v>
      </c>
    </row>
    <row r="137" spans="1:27" s="284" customFormat="1" outlineLevel="1" x14ac:dyDescent="0.3">
      <c r="A137" s="327" t="s">
        <v>547</v>
      </c>
      <c r="B137" s="566"/>
      <c r="C137" s="566"/>
      <c r="D137" s="562"/>
      <c r="E137" s="605">
        <f>SUM(F20:F20)</f>
        <v>82400</v>
      </c>
      <c r="F137" s="872"/>
    </row>
    <row r="138" spans="1:27" outlineLevel="1" x14ac:dyDescent="0.3">
      <c r="A138" s="327" t="s">
        <v>534</v>
      </c>
      <c r="B138" s="566"/>
      <c r="C138" s="566"/>
      <c r="D138" s="561"/>
      <c r="E138" s="605">
        <f>F28</f>
        <v>45000</v>
      </c>
      <c r="F138" s="872"/>
      <c r="G138" s="284"/>
      <c r="H138" s="284"/>
      <c r="I138" s="284"/>
      <c r="J138" s="284"/>
      <c r="K138" s="284"/>
      <c r="L138" s="284"/>
      <c r="M138" s="284"/>
      <c r="N138" s="284"/>
      <c r="O138" s="284"/>
      <c r="P138" s="284"/>
      <c r="Q138" s="284"/>
      <c r="R138" s="284"/>
      <c r="S138" s="284"/>
      <c r="T138" s="284"/>
      <c r="U138" s="284"/>
      <c r="V138" s="284"/>
      <c r="W138" s="284"/>
      <c r="X138" s="284"/>
      <c r="Y138" s="284"/>
      <c r="Z138" s="284"/>
    </row>
    <row r="139" spans="1:27" outlineLevel="1" x14ac:dyDescent="0.3">
      <c r="A139" s="327" t="s">
        <v>546</v>
      </c>
      <c r="B139" s="566"/>
      <c r="C139" s="566"/>
      <c r="D139" s="561"/>
      <c r="E139" s="605">
        <f>SUM(F35:F35)</f>
        <v>12000</v>
      </c>
      <c r="F139" s="872"/>
      <c r="G139" s="284"/>
      <c r="H139" s="284"/>
      <c r="I139" s="284"/>
      <c r="J139" s="284"/>
      <c r="K139" s="284"/>
      <c r="L139" s="284"/>
      <c r="M139" s="284"/>
      <c r="N139" s="284"/>
      <c r="O139" s="284"/>
      <c r="P139" s="284"/>
      <c r="Q139" s="284"/>
      <c r="R139" s="284"/>
      <c r="S139" s="284"/>
      <c r="T139" s="284"/>
      <c r="U139" s="284"/>
      <c r="V139" s="284"/>
      <c r="W139" s="284"/>
      <c r="X139" s="284"/>
      <c r="Y139" s="284"/>
      <c r="Z139" s="284"/>
    </row>
    <row r="140" spans="1:27" x14ac:dyDescent="0.3">
      <c r="A140" s="574" t="s">
        <v>529</v>
      </c>
      <c r="B140" s="566"/>
      <c r="C140" s="566"/>
      <c r="D140" s="561"/>
      <c r="E140" s="450"/>
      <c r="F140" s="559">
        <f>SUM(E141:E143)</f>
        <v>198690.8</v>
      </c>
      <c r="G140" s="284"/>
      <c r="H140" s="284"/>
      <c r="I140" s="284"/>
      <c r="J140" s="284"/>
      <c r="K140" s="284"/>
      <c r="L140" s="284"/>
      <c r="M140" s="284"/>
      <c r="N140" s="284"/>
      <c r="O140" s="284"/>
      <c r="P140" s="284"/>
      <c r="Q140" s="284"/>
      <c r="R140" s="284"/>
      <c r="S140" s="284"/>
      <c r="T140" s="284"/>
      <c r="U140" s="284"/>
      <c r="V140" s="284"/>
      <c r="W140" s="284"/>
      <c r="X140" s="284"/>
      <c r="Y140" s="284"/>
      <c r="Z140" s="284"/>
    </row>
    <row r="141" spans="1:27" outlineLevel="1" x14ac:dyDescent="0.3">
      <c r="A141" s="327" t="s">
        <v>547</v>
      </c>
      <c r="B141" s="566"/>
      <c r="C141" s="566"/>
      <c r="D141" s="561"/>
      <c r="E141" s="605">
        <f>J20</f>
        <v>194690.8</v>
      </c>
      <c r="F141" s="872"/>
      <c r="G141" s="284"/>
      <c r="H141" s="284"/>
      <c r="I141" s="284"/>
      <c r="J141" s="284"/>
      <c r="K141" s="284"/>
      <c r="L141" s="284"/>
      <c r="M141" s="284"/>
      <c r="N141" s="284"/>
      <c r="O141" s="284"/>
      <c r="P141" s="284"/>
      <c r="Q141" s="284"/>
      <c r="R141" s="284"/>
      <c r="S141" s="284"/>
      <c r="T141" s="284"/>
      <c r="U141" s="284"/>
      <c r="V141" s="284"/>
      <c r="W141" s="284"/>
      <c r="X141" s="284"/>
      <c r="Y141" s="284"/>
      <c r="Z141" s="284"/>
    </row>
    <row r="142" spans="1:27" outlineLevel="1" x14ac:dyDescent="0.3">
      <c r="A142" s="327" t="s">
        <v>534</v>
      </c>
      <c r="B142" s="566"/>
      <c r="C142" s="566"/>
      <c r="D142" s="561"/>
      <c r="E142" s="605">
        <f>J28</f>
        <v>0</v>
      </c>
      <c r="F142" s="872"/>
      <c r="G142" s="284"/>
      <c r="H142" s="284"/>
      <c r="I142" s="284"/>
      <c r="J142" s="284"/>
      <c r="K142" s="284"/>
      <c r="L142" s="284"/>
      <c r="M142" s="284"/>
      <c r="N142" s="284"/>
      <c r="O142" s="284"/>
      <c r="P142" s="284"/>
      <c r="Q142" s="284"/>
      <c r="R142" s="284"/>
      <c r="S142" s="284"/>
      <c r="T142" s="284"/>
      <c r="U142" s="284"/>
      <c r="V142" s="284"/>
      <c r="W142" s="284"/>
      <c r="X142" s="284"/>
      <c r="Y142" s="284"/>
      <c r="Z142" s="284"/>
    </row>
    <row r="143" spans="1:27" s="284" customFormat="1" outlineLevel="1" x14ac:dyDescent="0.3">
      <c r="A143" s="327" t="s">
        <v>546</v>
      </c>
      <c r="B143" s="566"/>
      <c r="C143" s="566"/>
      <c r="D143" s="562"/>
      <c r="E143" s="605">
        <f>J35</f>
        <v>4000</v>
      </c>
      <c r="F143" s="872"/>
    </row>
    <row r="144" spans="1:27" s="284" customFormat="1" x14ac:dyDescent="0.3">
      <c r="A144" s="574" t="s">
        <v>530</v>
      </c>
      <c r="B144" s="566"/>
      <c r="C144" s="566"/>
      <c r="D144" s="562"/>
      <c r="E144" s="587"/>
      <c r="F144" s="559">
        <f>SUM(E145:E145)</f>
        <v>7000</v>
      </c>
    </row>
    <row r="145" spans="1:26" outlineLevel="1" x14ac:dyDescent="0.3">
      <c r="A145" s="327" t="s">
        <v>549</v>
      </c>
      <c r="B145" s="566"/>
      <c r="C145" s="566"/>
      <c r="D145" s="561"/>
      <c r="E145" s="605">
        <v>7000</v>
      </c>
      <c r="F145" s="872"/>
      <c r="G145" s="284"/>
      <c r="H145" s="284"/>
      <c r="I145" s="284"/>
      <c r="J145" s="284"/>
      <c r="K145" s="284"/>
      <c r="L145" s="284"/>
      <c r="M145" s="284"/>
      <c r="N145" s="284"/>
      <c r="O145" s="284"/>
      <c r="P145" s="284"/>
      <c r="Q145" s="284"/>
      <c r="R145" s="284"/>
      <c r="S145" s="284"/>
      <c r="T145" s="284"/>
      <c r="U145" s="284"/>
      <c r="V145" s="284"/>
      <c r="W145" s="284"/>
      <c r="X145" s="284"/>
      <c r="Y145" s="284"/>
      <c r="Z145" s="284"/>
    </row>
    <row r="146" spans="1:26" s="284" customFormat="1" x14ac:dyDescent="0.3">
      <c r="A146" s="574" t="s">
        <v>531</v>
      </c>
      <c r="B146" s="566"/>
      <c r="C146" s="566"/>
      <c r="D146" s="562"/>
      <c r="E146" s="587"/>
      <c r="F146" s="559">
        <f>SUM(E147:E151)</f>
        <v>18500</v>
      </c>
    </row>
    <row r="147" spans="1:26" outlineLevel="1" x14ac:dyDescent="0.3">
      <c r="A147" s="327" t="s">
        <v>550</v>
      </c>
      <c r="B147" s="566"/>
      <c r="C147" s="566"/>
      <c r="D147" s="561"/>
      <c r="E147" s="605">
        <v>800</v>
      </c>
      <c r="F147" s="872"/>
      <c r="G147" s="284"/>
      <c r="H147" s="284"/>
      <c r="I147" s="284"/>
      <c r="J147" s="284"/>
      <c r="K147" s="284"/>
      <c r="L147" s="284"/>
      <c r="M147" s="284"/>
      <c r="N147" s="284"/>
      <c r="O147" s="284"/>
      <c r="P147" s="284"/>
      <c r="Q147" s="284"/>
      <c r="R147" s="284"/>
      <c r="S147" s="284"/>
      <c r="T147" s="284"/>
      <c r="U147" s="284"/>
      <c r="V147" s="284"/>
      <c r="W147" s="284"/>
      <c r="X147" s="284"/>
      <c r="Y147" s="284"/>
      <c r="Z147" s="284"/>
    </row>
    <row r="148" spans="1:26" outlineLevel="1" x14ac:dyDescent="0.3">
      <c r="A148" s="327" t="s">
        <v>707</v>
      </c>
      <c r="B148" s="566"/>
      <c r="C148" s="566"/>
      <c r="D148" s="561"/>
      <c r="E148" s="605">
        <v>4000</v>
      </c>
      <c r="F148" s="872"/>
      <c r="G148" s="284"/>
      <c r="H148" s="284"/>
      <c r="I148" s="284"/>
      <c r="J148" s="284"/>
      <c r="K148" s="284"/>
      <c r="L148" s="284"/>
      <c r="M148" s="284"/>
      <c r="N148" s="284"/>
      <c r="O148" s="284"/>
      <c r="P148" s="284"/>
      <c r="Q148" s="284"/>
      <c r="R148" s="284"/>
      <c r="S148" s="284"/>
      <c r="T148" s="284"/>
      <c r="U148" s="284"/>
      <c r="V148" s="284"/>
      <c r="W148" s="284"/>
      <c r="X148" s="284"/>
      <c r="Y148" s="284"/>
      <c r="Z148" s="284"/>
    </row>
    <row r="149" spans="1:26" outlineLevel="1" x14ac:dyDescent="0.3">
      <c r="A149" s="327" t="s">
        <v>705</v>
      </c>
      <c r="B149" s="566"/>
      <c r="C149" s="566"/>
      <c r="D149" s="561"/>
      <c r="E149" s="605">
        <v>2000</v>
      </c>
      <c r="F149" s="872"/>
      <c r="G149" s="284"/>
      <c r="H149" s="284"/>
      <c r="I149" s="284"/>
      <c r="J149" s="284"/>
      <c r="K149" s="284"/>
      <c r="L149" s="284"/>
      <c r="M149" s="284"/>
      <c r="N149" s="284"/>
      <c r="O149" s="284"/>
      <c r="P149" s="284"/>
      <c r="Q149" s="284"/>
      <c r="R149" s="284"/>
      <c r="S149" s="284"/>
      <c r="T149" s="284"/>
      <c r="U149" s="284"/>
      <c r="V149" s="284"/>
      <c r="W149" s="284"/>
      <c r="X149" s="284"/>
      <c r="Y149" s="284"/>
      <c r="Z149" s="284"/>
    </row>
    <row r="150" spans="1:26" outlineLevel="1" x14ac:dyDescent="0.3">
      <c r="A150" s="327" t="s">
        <v>706</v>
      </c>
      <c r="B150" s="566"/>
      <c r="C150" s="566"/>
      <c r="D150" s="561"/>
      <c r="E150" s="605">
        <v>2000</v>
      </c>
      <c r="F150" s="872"/>
      <c r="G150" s="284"/>
      <c r="H150" s="284"/>
      <c r="I150" s="284"/>
      <c r="J150" s="284"/>
      <c r="K150" s="284"/>
      <c r="L150" s="284"/>
      <c r="M150" s="284"/>
      <c r="N150" s="284"/>
      <c r="O150" s="284"/>
      <c r="P150" s="284"/>
      <c r="Q150" s="284"/>
      <c r="R150" s="284"/>
      <c r="S150" s="284"/>
      <c r="T150" s="284"/>
      <c r="U150" s="284"/>
      <c r="V150" s="284"/>
      <c r="W150" s="284"/>
      <c r="X150" s="284"/>
      <c r="Y150" s="284"/>
      <c r="Z150" s="284"/>
    </row>
    <row r="151" spans="1:26" outlineLevel="1" x14ac:dyDescent="0.3">
      <c r="A151" s="327" t="s">
        <v>552</v>
      </c>
      <c r="B151" s="566"/>
      <c r="C151" s="566"/>
      <c r="D151" s="561"/>
      <c r="E151" s="605">
        <v>9700</v>
      </c>
      <c r="F151" s="872"/>
      <c r="G151" s="284"/>
      <c r="H151" s="284"/>
      <c r="I151" s="284"/>
      <c r="J151" s="284"/>
      <c r="K151" s="284"/>
      <c r="L151" s="284"/>
      <c r="M151" s="284"/>
      <c r="N151" s="284"/>
      <c r="O151" s="284"/>
      <c r="P151" s="284"/>
      <c r="Q151" s="284"/>
      <c r="R151" s="284"/>
      <c r="S151" s="284"/>
      <c r="T151" s="284"/>
      <c r="U151" s="284"/>
      <c r="V151" s="284"/>
      <c r="W151" s="284"/>
      <c r="X151" s="284"/>
      <c r="Y151" s="284"/>
      <c r="Z151" s="284"/>
    </row>
    <row r="152" spans="1:26" s="284" customFormat="1" x14ac:dyDescent="0.3">
      <c r="A152" s="574" t="s">
        <v>532</v>
      </c>
      <c r="B152" s="567"/>
      <c r="C152" s="567"/>
      <c r="D152" s="562"/>
      <c r="E152" s="587"/>
      <c r="F152" s="559">
        <v>10000</v>
      </c>
    </row>
    <row r="153" spans="1:26" s="284" customFormat="1" x14ac:dyDescent="0.3">
      <c r="A153" s="574" t="s">
        <v>533</v>
      </c>
      <c r="B153" s="565"/>
      <c r="C153" s="565"/>
      <c r="D153" s="562"/>
      <c r="E153" s="587"/>
      <c r="F153" s="559">
        <f>SUM(E154:E156)</f>
        <v>11790</v>
      </c>
    </row>
    <row r="154" spans="1:26" outlineLevel="1" x14ac:dyDescent="0.3">
      <c r="A154" s="327" t="s">
        <v>708</v>
      </c>
      <c r="B154" s="558">
        <v>12</v>
      </c>
      <c r="C154" s="558">
        <v>650</v>
      </c>
      <c r="D154" s="561" t="s">
        <v>702</v>
      </c>
      <c r="E154" s="605">
        <f t="shared" ref="E154:E156" si="8">B154*C154</f>
        <v>7800</v>
      </c>
      <c r="F154" s="872"/>
      <c r="G154" s="284"/>
      <c r="H154" s="284"/>
      <c r="I154" s="284"/>
      <c r="J154" s="284"/>
      <c r="K154" s="284"/>
      <c r="L154" s="284"/>
      <c r="M154" s="284"/>
      <c r="N154" s="284"/>
      <c r="O154" s="284"/>
      <c r="P154" s="284"/>
      <c r="Q154" s="284"/>
      <c r="R154" s="284"/>
      <c r="S154" s="284"/>
      <c r="T154" s="284"/>
      <c r="U154" s="284"/>
      <c r="V154" s="284"/>
      <c r="W154" s="284"/>
      <c r="X154" s="284"/>
      <c r="Y154" s="284"/>
      <c r="Z154" s="284"/>
    </row>
    <row r="155" spans="1:26" outlineLevel="1" x14ac:dyDescent="0.3">
      <c r="A155" s="327" t="s">
        <v>710</v>
      </c>
      <c r="B155" s="558">
        <v>12</v>
      </c>
      <c r="C155" s="558">
        <v>20</v>
      </c>
      <c r="D155" s="561" t="s">
        <v>702</v>
      </c>
      <c r="E155" s="605">
        <f t="shared" si="8"/>
        <v>240</v>
      </c>
      <c r="F155" s="872"/>
      <c r="G155" s="284"/>
      <c r="H155" s="284"/>
      <c r="I155" s="284"/>
      <c r="J155" s="284"/>
      <c r="K155" s="284"/>
      <c r="L155" s="284"/>
      <c r="M155" s="284"/>
      <c r="N155" s="284"/>
      <c r="O155" s="284"/>
      <c r="P155" s="284"/>
      <c r="Q155" s="284"/>
      <c r="R155" s="284"/>
      <c r="S155" s="284"/>
      <c r="T155" s="284"/>
      <c r="U155" s="284"/>
      <c r="V155" s="284"/>
      <c r="W155" s="284"/>
      <c r="X155" s="284"/>
      <c r="Y155" s="284"/>
      <c r="Z155" s="284"/>
    </row>
    <row r="156" spans="1:26" outlineLevel="1" x14ac:dyDescent="0.3">
      <c r="A156" s="324" t="s">
        <v>709</v>
      </c>
      <c r="B156" s="558">
        <v>5</v>
      </c>
      <c r="C156" s="558">
        <v>750</v>
      </c>
      <c r="D156" s="561" t="s">
        <v>734</v>
      </c>
      <c r="E156" s="605">
        <f t="shared" si="8"/>
        <v>3750</v>
      </c>
      <c r="F156" s="872"/>
      <c r="G156" s="284"/>
      <c r="H156" s="284"/>
      <c r="I156" s="284"/>
      <c r="J156" s="284"/>
      <c r="K156" s="284"/>
      <c r="L156" s="284"/>
      <c r="M156" s="284"/>
      <c r="N156" s="284"/>
      <c r="O156" s="284"/>
      <c r="P156" s="284"/>
      <c r="Q156" s="284"/>
      <c r="R156" s="284"/>
      <c r="S156" s="284"/>
      <c r="T156" s="284"/>
      <c r="U156" s="284"/>
      <c r="V156" s="284"/>
      <c r="W156" s="284"/>
      <c r="X156" s="284"/>
      <c r="Y156" s="284"/>
      <c r="Z156" s="284"/>
    </row>
    <row r="157" spans="1:26" x14ac:dyDescent="0.3">
      <c r="A157" s="328" t="s">
        <v>559</v>
      </c>
      <c r="B157" s="564"/>
      <c r="C157" s="564"/>
      <c r="D157" s="561"/>
      <c r="E157" s="869"/>
      <c r="F157" s="870">
        <v>2000</v>
      </c>
      <c r="G157" s="284"/>
      <c r="H157" s="284"/>
      <c r="I157" s="284"/>
      <c r="J157" s="284"/>
      <c r="K157" s="284"/>
      <c r="L157" s="284"/>
      <c r="M157" s="284"/>
      <c r="N157" s="284"/>
      <c r="O157" s="284"/>
      <c r="P157" s="284"/>
      <c r="Q157" s="284"/>
      <c r="R157" s="284"/>
      <c r="S157" s="284"/>
      <c r="T157" s="284"/>
      <c r="U157" s="284"/>
      <c r="V157" s="284"/>
      <c r="W157" s="284"/>
      <c r="X157" s="284"/>
      <c r="Y157" s="284"/>
      <c r="Z157" s="284"/>
    </row>
    <row r="158" spans="1:26" x14ac:dyDescent="0.3">
      <c r="A158" s="247" t="s">
        <v>149</v>
      </c>
      <c r="B158" s="575"/>
      <c r="C158" s="575"/>
      <c r="D158" s="575"/>
      <c r="E158" s="575"/>
      <c r="F158" s="933">
        <f>SUM(F84:F157)</f>
        <v>1124207.3400000001</v>
      </c>
      <c r="G158" s="284"/>
      <c r="H158" s="284"/>
      <c r="I158" s="284"/>
      <c r="J158" s="284"/>
      <c r="K158" s="284"/>
      <c r="L158" s="284"/>
      <c r="M158" s="284"/>
      <c r="N158" s="284"/>
      <c r="O158" s="284"/>
      <c r="P158" s="284"/>
      <c r="Q158" s="284"/>
      <c r="R158" s="284"/>
      <c r="S158" s="284"/>
      <c r="T158" s="284"/>
      <c r="U158" s="284"/>
      <c r="V158" s="284"/>
      <c r="W158" s="284"/>
      <c r="X158" s="284"/>
      <c r="Y158" s="284"/>
      <c r="Z158" s="284"/>
    </row>
    <row r="159" spans="1:26" x14ac:dyDescent="0.3">
      <c r="C159" s="284"/>
      <c r="D159" s="284"/>
      <c r="E159" s="284"/>
      <c r="F159" s="284"/>
      <c r="G159" s="284"/>
      <c r="H159" s="284"/>
      <c r="I159" s="284"/>
      <c r="J159" s="284"/>
      <c r="K159" s="284"/>
      <c r="L159" s="284"/>
      <c r="M159" s="284"/>
      <c r="N159" s="284"/>
      <c r="O159" s="284"/>
      <c r="P159" s="284"/>
      <c r="Q159" s="284"/>
      <c r="R159" s="284"/>
      <c r="S159" s="284"/>
      <c r="T159" s="284"/>
      <c r="U159" s="284"/>
      <c r="V159" s="284"/>
      <c r="W159" s="284"/>
      <c r="X159" s="284"/>
      <c r="Y159" s="284"/>
      <c r="Z159" s="284"/>
    </row>
    <row r="162" spans="1:26" ht="18.5" x14ac:dyDescent="0.3">
      <c r="A162" s="583" t="s">
        <v>747</v>
      </c>
      <c r="B162" s="583"/>
      <c r="C162" s="583"/>
      <c r="D162" s="583"/>
      <c r="E162" s="583"/>
      <c r="F162" s="583">
        <f>F56-F70-F81-F158</f>
        <v>221730.42807999998</v>
      </c>
    </row>
    <row r="163" spans="1:26" x14ac:dyDescent="0.3">
      <c r="A163" s="261"/>
      <c r="B163" s="261"/>
      <c r="C163" s="261"/>
      <c r="D163" s="261"/>
      <c r="E163" s="261"/>
      <c r="F163" s="261"/>
      <c r="G163" s="261"/>
    </row>
    <row r="164" spans="1:26" x14ac:dyDescent="0.3">
      <c r="A164" s="261"/>
      <c r="B164" s="261"/>
      <c r="C164" s="261"/>
      <c r="D164" s="261"/>
      <c r="E164" s="261"/>
      <c r="F164" s="261"/>
      <c r="G164" s="261"/>
    </row>
    <row r="165" spans="1:26" s="252" customFormat="1" x14ac:dyDescent="0.3">
      <c r="A165" s="451"/>
      <c r="B165" s="451"/>
      <c r="C165" s="451"/>
      <c r="D165" s="451"/>
      <c r="E165" s="451"/>
      <c r="F165" s="451"/>
      <c r="G165" s="451"/>
    </row>
    <row r="166" spans="1:26" s="252" customFormat="1" x14ac:dyDescent="0.3">
      <c r="A166" s="253"/>
      <c r="B166" s="253"/>
      <c r="C166" s="253"/>
      <c r="D166" s="253"/>
      <c r="E166" s="253"/>
      <c r="F166" s="253"/>
      <c r="G166" s="253"/>
      <c r="H166" s="253"/>
      <c r="I166" s="253"/>
      <c r="J166" s="253"/>
      <c r="K166" s="253"/>
      <c r="L166" s="253"/>
      <c r="M166" s="253"/>
      <c r="N166" s="253"/>
      <c r="O166" s="253"/>
      <c r="P166" s="253"/>
      <c r="Q166" s="253"/>
      <c r="R166" s="253"/>
      <c r="S166" s="253"/>
      <c r="T166" s="253"/>
      <c r="U166" s="253"/>
      <c r="V166" s="253"/>
      <c r="W166" s="253"/>
      <c r="X166" s="253"/>
      <c r="Y166" s="253"/>
      <c r="Z166" s="253"/>
    </row>
    <row r="167" spans="1:26" s="252" customFormat="1" x14ac:dyDescent="0.3">
      <c r="A167" s="253"/>
      <c r="B167" s="253"/>
      <c r="C167" s="253"/>
      <c r="D167" s="253"/>
      <c r="E167" s="253"/>
      <c r="F167" s="253"/>
      <c r="G167" s="253"/>
      <c r="H167" s="253"/>
      <c r="I167" s="253"/>
      <c r="J167" s="253"/>
      <c r="K167" s="253"/>
      <c r="L167" s="253"/>
      <c r="M167" s="253"/>
      <c r="N167" s="253"/>
      <c r="O167" s="253"/>
      <c r="P167" s="253"/>
      <c r="Q167" s="253"/>
      <c r="R167" s="253"/>
      <c r="S167" s="253"/>
      <c r="T167" s="253"/>
      <c r="U167" s="253"/>
      <c r="V167" s="253"/>
      <c r="W167" s="253"/>
      <c r="X167" s="253"/>
      <c r="Y167" s="253"/>
      <c r="Z167" s="253"/>
    </row>
    <row r="168" spans="1:26" s="252" customFormat="1" x14ac:dyDescent="0.3">
      <c r="A168" s="253"/>
      <c r="B168" s="253"/>
      <c r="C168" s="253"/>
      <c r="D168" s="253"/>
      <c r="E168" s="253"/>
      <c r="F168" s="253"/>
      <c r="G168" s="253"/>
      <c r="H168" s="253"/>
      <c r="I168" s="253"/>
      <c r="J168" s="253"/>
      <c r="K168" s="253"/>
      <c r="L168" s="253"/>
      <c r="M168" s="253"/>
      <c r="N168" s="253"/>
      <c r="O168" s="253"/>
      <c r="P168" s="253"/>
      <c r="Q168" s="253"/>
      <c r="R168" s="253"/>
      <c r="S168" s="253"/>
      <c r="T168" s="253"/>
      <c r="U168" s="253"/>
      <c r="V168" s="253"/>
      <c r="W168" s="253"/>
      <c r="X168" s="253"/>
      <c r="Y168" s="253"/>
      <c r="Z168" s="253"/>
    </row>
    <row r="169" spans="1:26" s="252" customFormat="1" x14ac:dyDescent="0.3">
      <c r="A169" s="253"/>
      <c r="B169" s="253"/>
      <c r="C169" s="253"/>
      <c r="D169" s="253"/>
      <c r="E169" s="253"/>
      <c r="F169" s="253"/>
      <c r="G169" s="253"/>
      <c r="H169" s="253"/>
      <c r="I169" s="253"/>
      <c r="J169" s="253"/>
      <c r="K169" s="253"/>
      <c r="L169" s="253"/>
      <c r="M169" s="253"/>
      <c r="N169" s="253"/>
      <c r="O169" s="253"/>
      <c r="P169" s="253"/>
      <c r="Q169" s="253"/>
      <c r="R169" s="253"/>
      <c r="S169" s="253"/>
      <c r="T169" s="253"/>
      <c r="U169" s="253"/>
      <c r="V169" s="253"/>
      <c r="W169" s="253"/>
      <c r="X169" s="253"/>
      <c r="Y169" s="253"/>
      <c r="Z169" s="253"/>
    </row>
    <row r="170" spans="1:26" s="252" customFormat="1" x14ac:dyDescent="0.3">
      <c r="A170" s="253"/>
      <c r="B170" s="253"/>
      <c r="C170" s="253"/>
      <c r="D170" s="253"/>
      <c r="E170" s="253"/>
      <c r="F170" s="253"/>
      <c r="G170" s="253"/>
      <c r="H170" s="253"/>
      <c r="I170" s="253"/>
      <c r="J170" s="253"/>
      <c r="K170" s="253"/>
      <c r="L170" s="253"/>
      <c r="M170" s="253"/>
      <c r="N170" s="253"/>
      <c r="O170" s="253"/>
      <c r="P170" s="253"/>
      <c r="Q170" s="253"/>
      <c r="R170" s="253"/>
      <c r="S170" s="253"/>
      <c r="T170" s="253"/>
      <c r="U170" s="253"/>
      <c r="V170" s="253"/>
      <c r="W170" s="253"/>
      <c r="X170" s="253"/>
      <c r="Y170" s="253"/>
      <c r="Z170" s="253"/>
    </row>
    <row r="171" spans="1:26" s="252" customFormat="1" x14ac:dyDescent="0.3">
      <c r="A171" s="253"/>
      <c r="B171" s="253"/>
      <c r="C171" s="253"/>
      <c r="D171" s="253"/>
      <c r="E171" s="253"/>
      <c r="F171" s="253"/>
      <c r="G171" s="253"/>
      <c r="H171" s="253"/>
      <c r="I171" s="253"/>
      <c r="J171" s="253"/>
      <c r="K171" s="253"/>
      <c r="L171" s="253"/>
      <c r="M171" s="253"/>
      <c r="N171" s="253"/>
      <c r="O171" s="253"/>
      <c r="P171" s="253"/>
      <c r="Q171" s="253"/>
      <c r="R171" s="253"/>
      <c r="S171" s="253"/>
      <c r="T171" s="253"/>
      <c r="U171" s="253"/>
      <c r="V171" s="253"/>
      <c r="W171" s="253"/>
      <c r="X171" s="253"/>
      <c r="Y171" s="253"/>
      <c r="Z171" s="253"/>
    </row>
    <row r="172" spans="1:26" s="252" customFormat="1" x14ac:dyDescent="0.3">
      <c r="A172" s="253"/>
      <c r="B172" s="253"/>
      <c r="C172" s="253"/>
      <c r="D172" s="253"/>
      <c r="E172" s="253"/>
      <c r="F172" s="253"/>
      <c r="G172" s="253"/>
      <c r="H172" s="253"/>
      <c r="I172" s="253"/>
      <c r="J172" s="253"/>
      <c r="K172" s="253"/>
      <c r="L172" s="253"/>
      <c r="M172" s="253"/>
      <c r="N172" s="253"/>
      <c r="O172" s="253"/>
      <c r="P172" s="253"/>
      <c r="Q172" s="253"/>
      <c r="R172" s="253"/>
      <c r="S172" s="253"/>
      <c r="T172" s="253"/>
      <c r="U172" s="253"/>
      <c r="V172" s="253"/>
      <c r="W172" s="253"/>
      <c r="X172" s="253"/>
      <c r="Y172" s="253"/>
      <c r="Z172" s="253"/>
    </row>
    <row r="173" spans="1:26" s="252" customFormat="1" x14ac:dyDescent="0.3">
      <c r="A173" s="253"/>
      <c r="B173" s="253"/>
      <c r="C173" s="253"/>
      <c r="D173" s="253"/>
      <c r="E173" s="253"/>
      <c r="F173" s="253"/>
      <c r="G173" s="253"/>
      <c r="H173" s="253"/>
      <c r="I173" s="253"/>
      <c r="J173" s="253"/>
      <c r="K173" s="253"/>
      <c r="L173" s="253"/>
      <c r="M173" s="253"/>
      <c r="N173" s="253"/>
      <c r="O173" s="253"/>
      <c r="P173" s="253"/>
      <c r="Q173" s="253"/>
      <c r="R173" s="253"/>
      <c r="S173" s="253"/>
      <c r="T173" s="253"/>
      <c r="U173" s="253"/>
      <c r="V173" s="253"/>
      <c r="W173" s="253"/>
      <c r="X173" s="253"/>
      <c r="Y173" s="253"/>
      <c r="Z173" s="253"/>
    </row>
    <row r="174" spans="1:26" s="252" customFormat="1" x14ac:dyDescent="0.3">
      <c r="A174" s="253"/>
      <c r="B174" s="253"/>
      <c r="C174" s="253"/>
      <c r="D174" s="253"/>
      <c r="E174" s="253"/>
      <c r="F174" s="253"/>
      <c r="G174" s="253"/>
      <c r="H174" s="253"/>
      <c r="I174" s="253"/>
      <c r="J174" s="253"/>
      <c r="K174" s="253"/>
      <c r="L174" s="253"/>
      <c r="M174" s="253"/>
      <c r="N174" s="253"/>
      <c r="O174" s="253"/>
      <c r="P174" s="253"/>
      <c r="Q174" s="253"/>
      <c r="R174" s="253"/>
      <c r="S174" s="253"/>
      <c r="T174" s="253"/>
      <c r="U174" s="253"/>
      <c r="V174" s="253"/>
      <c r="W174" s="253"/>
      <c r="X174" s="253"/>
      <c r="Y174" s="253"/>
      <c r="Z174" s="253"/>
    </row>
    <row r="175" spans="1:26" s="252" customFormat="1" x14ac:dyDescent="0.3">
      <c r="A175" s="253"/>
      <c r="B175" s="253"/>
      <c r="C175" s="253"/>
      <c r="D175" s="253"/>
      <c r="E175" s="253"/>
      <c r="F175" s="253"/>
      <c r="G175" s="253"/>
      <c r="H175" s="253"/>
      <c r="I175" s="253"/>
      <c r="J175" s="253"/>
      <c r="K175" s="253"/>
      <c r="L175" s="253"/>
      <c r="M175" s="253"/>
      <c r="N175" s="253"/>
      <c r="O175" s="253"/>
      <c r="P175" s="253"/>
      <c r="Q175" s="253"/>
      <c r="R175" s="253"/>
      <c r="S175" s="253"/>
      <c r="T175" s="253"/>
      <c r="U175" s="253"/>
      <c r="V175" s="253"/>
      <c r="W175" s="253"/>
      <c r="X175" s="253"/>
      <c r="Y175" s="253"/>
      <c r="Z175" s="253"/>
    </row>
    <row r="176" spans="1:26" s="252" customFormat="1" x14ac:dyDescent="0.3">
      <c r="A176" s="253"/>
      <c r="B176" s="253"/>
      <c r="C176" s="253"/>
      <c r="D176" s="253"/>
      <c r="E176" s="253"/>
      <c r="F176" s="253"/>
      <c r="G176" s="253"/>
      <c r="H176" s="253"/>
      <c r="I176" s="253"/>
      <c r="J176" s="253"/>
      <c r="K176" s="253"/>
      <c r="L176" s="253"/>
      <c r="M176" s="253"/>
      <c r="N176" s="253"/>
      <c r="O176" s="253"/>
      <c r="P176" s="253"/>
      <c r="Q176" s="253"/>
      <c r="R176" s="253"/>
      <c r="S176" s="253"/>
      <c r="T176" s="253"/>
      <c r="U176" s="253"/>
      <c r="V176" s="253"/>
      <c r="W176" s="253"/>
      <c r="X176" s="253"/>
      <c r="Y176" s="253"/>
      <c r="Z176" s="253"/>
    </row>
    <row r="177" spans="1:26" s="252" customFormat="1" x14ac:dyDescent="0.3">
      <c r="A177" s="253"/>
      <c r="B177" s="253"/>
      <c r="C177" s="253"/>
      <c r="D177" s="253"/>
      <c r="E177" s="253"/>
      <c r="F177" s="253"/>
      <c r="G177" s="253"/>
      <c r="H177" s="253"/>
      <c r="I177" s="253"/>
      <c r="J177" s="253"/>
      <c r="K177" s="253"/>
      <c r="L177" s="253"/>
      <c r="M177" s="253"/>
      <c r="N177" s="253"/>
      <c r="O177" s="253"/>
      <c r="P177" s="253"/>
      <c r="Q177" s="253"/>
      <c r="R177" s="253"/>
      <c r="S177" s="253"/>
      <c r="T177" s="253"/>
      <c r="U177" s="253"/>
      <c r="V177" s="253"/>
      <c r="W177" s="253"/>
      <c r="X177" s="253"/>
      <c r="Y177" s="253"/>
      <c r="Z177" s="253"/>
    </row>
    <row r="178" spans="1:26" s="252" customFormat="1" x14ac:dyDescent="0.3">
      <c r="A178" s="253"/>
      <c r="B178" s="253"/>
      <c r="C178" s="253"/>
      <c r="D178" s="253"/>
      <c r="E178" s="253"/>
      <c r="F178" s="253"/>
      <c r="G178" s="253"/>
      <c r="H178" s="253"/>
      <c r="I178" s="253"/>
      <c r="J178" s="253"/>
      <c r="K178" s="253"/>
      <c r="L178" s="253"/>
      <c r="M178" s="253"/>
      <c r="N178" s="253"/>
      <c r="O178" s="253"/>
      <c r="P178" s="253"/>
      <c r="Q178" s="253"/>
      <c r="R178" s="253"/>
      <c r="S178" s="253"/>
      <c r="T178" s="253"/>
      <c r="U178" s="253"/>
      <c r="V178" s="253"/>
      <c r="W178" s="253"/>
      <c r="X178" s="253"/>
      <c r="Y178" s="253"/>
      <c r="Z178" s="253"/>
    </row>
    <row r="179" spans="1:26" s="252" customFormat="1" x14ac:dyDescent="0.3">
      <c r="A179" s="253"/>
      <c r="B179" s="253"/>
      <c r="C179" s="253"/>
      <c r="D179" s="253"/>
      <c r="E179" s="253"/>
      <c r="F179" s="253"/>
      <c r="G179" s="253"/>
      <c r="H179" s="253"/>
      <c r="I179" s="253"/>
      <c r="J179" s="253"/>
      <c r="K179" s="253"/>
      <c r="L179" s="253"/>
      <c r="M179" s="253"/>
      <c r="N179" s="253"/>
      <c r="O179" s="253"/>
      <c r="P179" s="253"/>
      <c r="Q179" s="253"/>
      <c r="R179" s="253"/>
      <c r="S179" s="253"/>
      <c r="T179" s="253"/>
      <c r="U179" s="253"/>
      <c r="V179" s="253"/>
      <c r="W179" s="253"/>
      <c r="X179" s="253"/>
      <c r="Y179" s="253"/>
      <c r="Z179" s="253"/>
    </row>
    <row r="180" spans="1:26" s="252" customFormat="1" x14ac:dyDescent="0.3">
      <c r="A180" s="253"/>
      <c r="B180" s="253"/>
      <c r="C180" s="253"/>
      <c r="D180" s="253"/>
      <c r="E180" s="253"/>
      <c r="F180" s="253"/>
      <c r="G180" s="253"/>
      <c r="H180" s="253"/>
      <c r="I180" s="253"/>
      <c r="J180" s="253"/>
      <c r="K180" s="253"/>
      <c r="L180" s="253"/>
      <c r="M180" s="253"/>
      <c r="N180" s="253"/>
      <c r="O180" s="253"/>
      <c r="P180" s="253"/>
      <c r="Q180" s="253"/>
      <c r="R180" s="253"/>
      <c r="S180" s="253"/>
      <c r="T180" s="253"/>
      <c r="U180" s="253"/>
      <c r="V180" s="253"/>
      <c r="W180" s="253"/>
      <c r="X180" s="253"/>
      <c r="Y180" s="253"/>
      <c r="Z180" s="253"/>
    </row>
    <row r="181" spans="1:26" s="252" customFormat="1" x14ac:dyDescent="0.3">
      <c r="A181" s="253"/>
      <c r="B181" s="253"/>
      <c r="C181" s="253"/>
      <c r="D181" s="253"/>
      <c r="E181" s="253"/>
      <c r="F181" s="253"/>
      <c r="G181" s="253"/>
      <c r="H181" s="253"/>
      <c r="I181" s="253"/>
      <c r="J181" s="253"/>
      <c r="K181" s="253"/>
      <c r="L181" s="253"/>
      <c r="M181" s="253"/>
      <c r="N181" s="253"/>
      <c r="O181" s="253"/>
      <c r="P181" s="253"/>
      <c r="Q181" s="253"/>
      <c r="R181" s="253"/>
      <c r="S181" s="253"/>
      <c r="T181" s="253"/>
      <c r="U181" s="253"/>
      <c r="V181" s="253"/>
      <c r="W181" s="253"/>
      <c r="X181" s="253"/>
      <c r="Y181" s="253"/>
      <c r="Z181" s="253"/>
    </row>
    <row r="182" spans="1:26" s="252" customFormat="1" x14ac:dyDescent="0.3">
      <c r="A182" s="253"/>
      <c r="B182" s="253"/>
      <c r="C182" s="253"/>
      <c r="D182" s="253"/>
      <c r="E182" s="253"/>
      <c r="F182" s="253"/>
      <c r="G182" s="253"/>
      <c r="H182" s="253"/>
      <c r="I182" s="253"/>
      <c r="J182" s="253"/>
      <c r="K182" s="253"/>
      <c r="L182" s="253"/>
      <c r="M182" s="253"/>
      <c r="N182" s="253"/>
      <c r="O182" s="253"/>
      <c r="P182" s="253"/>
      <c r="Q182" s="253"/>
      <c r="R182" s="253"/>
      <c r="S182" s="253"/>
      <c r="T182" s="253"/>
      <c r="U182" s="253"/>
      <c r="V182" s="253"/>
      <c r="W182" s="253"/>
      <c r="X182" s="253"/>
      <c r="Y182" s="253"/>
      <c r="Z182" s="253"/>
    </row>
    <row r="183" spans="1:26" s="252" customFormat="1" x14ac:dyDescent="0.3">
      <c r="A183" s="253"/>
      <c r="B183" s="253"/>
      <c r="C183" s="253"/>
      <c r="D183" s="253"/>
      <c r="E183" s="253"/>
      <c r="F183" s="253"/>
      <c r="G183" s="253"/>
      <c r="H183" s="253"/>
      <c r="I183" s="253"/>
      <c r="J183" s="253"/>
      <c r="K183" s="253"/>
      <c r="L183" s="253"/>
      <c r="M183" s="253"/>
      <c r="N183" s="253"/>
      <c r="O183" s="253"/>
      <c r="P183" s="253"/>
      <c r="Q183" s="253"/>
      <c r="R183" s="253"/>
      <c r="S183" s="253"/>
      <c r="T183" s="253"/>
      <c r="U183" s="253"/>
      <c r="V183" s="253"/>
      <c r="W183" s="253"/>
      <c r="X183" s="253"/>
      <c r="Y183" s="253"/>
      <c r="Z183" s="253"/>
    </row>
    <row r="184" spans="1:26" s="252" customFormat="1" x14ac:dyDescent="0.3">
      <c r="A184" s="253"/>
      <c r="B184" s="253"/>
      <c r="C184" s="253"/>
      <c r="D184" s="253"/>
      <c r="E184" s="253"/>
      <c r="F184" s="253"/>
      <c r="G184" s="253"/>
      <c r="H184" s="253"/>
      <c r="I184" s="253"/>
      <c r="J184" s="253"/>
      <c r="K184" s="253"/>
      <c r="L184" s="253"/>
      <c r="M184" s="253"/>
      <c r="N184" s="253"/>
      <c r="O184" s="253"/>
      <c r="P184" s="253"/>
      <c r="Q184" s="253"/>
      <c r="R184" s="253"/>
      <c r="S184" s="253"/>
      <c r="T184" s="253"/>
      <c r="U184" s="253"/>
      <c r="V184" s="253"/>
      <c r="W184" s="253"/>
      <c r="X184" s="253"/>
      <c r="Y184" s="253"/>
      <c r="Z184" s="253"/>
    </row>
    <row r="185" spans="1:26" s="252" customFormat="1" x14ac:dyDescent="0.3">
      <c r="A185" s="253"/>
      <c r="B185" s="253"/>
      <c r="C185" s="253"/>
      <c r="D185" s="253"/>
      <c r="E185" s="253"/>
      <c r="F185" s="253"/>
      <c r="G185" s="253"/>
      <c r="H185" s="253"/>
      <c r="I185" s="253"/>
      <c r="J185" s="253"/>
      <c r="K185" s="253"/>
      <c r="L185" s="253"/>
      <c r="M185" s="253"/>
      <c r="N185" s="253"/>
      <c r="O185" s="253"/>
      <c r="P185" s="253"/>
      <c r="Q185" s="253"/>
      <c r="R185" s="253"/>
      <c r="S185" s="253"/>
      <c r="T185" s="253"/>
      <c r="U185" s="253"/>
      <c r="V185" s="253"/>
      <c r="W185" s="253"/>
      <c r="X185" s="253"/>
      <c r="Y185" s="253"/>
      <c r="Z185" s="253"/>
    </row>
    <row r="186" spans="1:26" s="252" customFormat="1" x14ac:dyDescent="0.3">
      <c r="A186" s="253"/>
      <c r="B186" s="253"/>
      <c r="C186" s="253"/>
      <c r="D186" s="253"/>
      <c r="E186" s="253"/>
      <c r="F186" s="253"/>
      <c r="G186" s="253"/>
      <c r="H186" s="253"/>
      <c r="I186" s="253"/>
      <c r="J186" s="253"/>
      <c r="K186" s="253"/>
      <c r="L186" s="253"/>
      <c r="M186" s="253"/>
      <c r="N186" s="253"/>
      <c r="O186" s="253"/>
      <c r="P186" s="253"/>
      <c r="Q186" s="253"/>
      <c r="R186" s="253"/>
      <c r="S186" s="253"/>
      <c r="T186" s="253"/>
      <c r="U186" s="253"/>
      <c r="V186" s="253"/>
      <c r="W186" s="253"/>
      <c r="X186" s="253"/>
      <c r="Y186" s="253"/>
      <c r="Z186" s="253"/>
    </row>
    <row r="187" spans="1:26" s="252" customFormat="1" x14ac:dyDescent="0.3">
      <c r="A187" s="253"/>
      <c r="B187" s="253"/>
      <c r="C187" s="253"/>
      <c r="D187" s="253"/>
      <c r="E187" s="253"/>
      <c r="F187" s="253"/>
      <c r="G187" s="253"/>
      <c r="H187" s="253"/>
      <c r="I187" s="253"/>
      <c r="J187" s="253"/>
      <c r="K187" s="253"/>
      <c r="L187" s="253"/>
      <c r="M187" s="253"/>
      <c r="N187" s="253"/>
      <c r="O187" s="253"/>
      <c r="P187" s="253"/>
      <c r="Q187" s="253"/>
      <c r="R187" s="253"/>
      <c r="S187" s="253"/>
      <c r="T187" s="253"/>
      <c r="U187" s="253"/>
      <c r="V187" s="253"/>
      <c r="W187" s="253"/>
      <c r="X187" s="253"/>
      <c r="Y187" s="253"/>
      <c r="Z187" s="253"/>
    </row>
    <row r="188" spans="1:26" s="252" customFormat="1" x14ac:dyDescent="0.3">
      <c r="A188" s="253"/>
      <c r="B188" s="253"/>
      <c r="C188" s="253"/>
      <c r="D188" s="253"/>
      <c r="E188" s="253"/>
      <c r="F188" s="253"/>
      <c r="G188" s="253"/>
      <c r="H188" s="253"/>
      <c r="I188" s="253"/>
      <c r="J188" s="253"/>
      <c r="K188" s="253"/>
      <c r="L188" s="253"/>
      <c r="M188" s="253"/>
      <c r="N188" s="253"/>
      <c r="O188" s="253"/>
      <c r="P188" s="253"/>
      <c r="Q188" s="253"/>
      <c r="R188" s="253"/>
      <c r="S188" s="253"/>
      <c r="T188" s="253"/>
      <c r="U188" s="253"/>
      <c r="V188" s="253"/>
      <c r="W188" s="253"/>
      <c r="X188" s="253"/>
      <c r="Y188" s="253"/>
      <c r="Z188" s="253"/>
    </row>
    <row r="189" spans="1:26" s="252" customFormat="1" x14ac:dyDescent="0.3">
      <c r="A189" s="253"/>
      <c r="B189" s="253"/>
      <c r="C189" s="253"/>
      <c r="D189" s="253"/>
      <c r="E189" s="253"/>
      <c r="F189" s="253"/>
      <c r="G189" s="253"/>
      <c r="H189" s="253"/>
      <c r="I189" s="253"/>
      <c r="J189" s="253"/>
      <c r="K189" s="253"/>
      <c r="L189" s="253"/>
      <c r="M189" s="253"/>
      <c r="N189" s="253"/>
      <c r="O189" s="253"/>
      <c r="P189" s="253"/>
      <c r="Q189" s="253"/>
      <c r="R189" s="253"/>
      <c r="S189" s="253"/>
      <c r="T189" s="253"/>
      <c r="U189" s="253"/>
      <c r="V189" s="253"/>
      <c r="W189" s="253"/>
      <c r="X189" s="253"/>
      <c r="Y189" s="253"/>
      <c r="Z189" s="253"/>
    </row>
    <row r="190" spans="1:26" s="252" customFormat="1" x14ac:dyDescent="0.3">
      <c r="A190" s="253"/>
      <c r="B190" s="253"/>
      <c r="C190" s="253"/>
      <c r="D190" s="253"/>
      <c r="E190" s="253"/>
      <c r="F190" s="253"/>
      <c r="G190" s="253"/>
      <c r="H190" s="253"/>
      <c r="I190" s="253"/>
      <c r="J190" s="253"/>
      <c r="K190" s="253"/>
      <c r="L190" s="253"/>
      <c r="M190" s="253"/>
      <c r="N190" s="253"/>
      <c r="O190" s="253"/>
      <c r="P190" s="253"/>
      <c r="Q190" s="253"/>
      <c r="R190" s="253"/>
      <c r="S190" s="253"/>
      <c r="T190" s="253"/>
      <c r="U190" s="253"/>
      <c r="V190" s="253"/>
      <c r="W190" s="253"/>
      <c r="X190" s="253"/>
      <c r="Y190" s="253"/>
      <c r="Z190" s="253"/>
    </row>
    <row r="191" spans="1:26" s="252" customFormat="1" x14ac:dyDescent="0.3">
      <c r="A191" s="253"/>
      <c r="B191" s="253"/>
      <c r="C191" s="253"/>
      <c r="D191" s="253"/>
      <c r="E191" s="253"/>
      <c r="F191" s="253"/>
      <c r="G191" s="253"/>
      <c r="H191" s="253"/>
      <c r="I191" s="253"/>
      <c r="J191" s="253"/>
      <c r="K191" s="253"/>
      <c r="L191" s="253"/>
      <c r="M191" s="253"/>
      <c r="N191" s="253"/>
      <c r="O191" s="253"/>
      <c r="P191" s="253"/>
      <c r="Q191" s="253"/>
      <c r="R191" s="253"/>
      <c r="S191" s="253"/>
      <c r="T191" s="253"/>
      <c r="U191" s="253"/>
      <c r="V191" s="253"/>
      <c r="W191" s="253"/>
      <c r="X191" s="253"/>
      <c r="Y191" s="253"/>
      <c r="Z191" s="253"/>
    </row>
    <row r="192" spans="1:26" s="252" customFormat="1" x14ac:dyDescent="0.3">
      <c r="A192" s="253"/>
      <c r="B192" s="253"/>
      <c r="C192" s="253"/>
      <c r="D192" s="253"/>
      <c r="E192" s="253"/>
      <c r="F192" s="253"/>
      <c r="G192" s="253"/>
      <c r="H192" s="253"/>
      <c r="I192" s="253"/>
      <c r="J192" s="253"/>
      <c r="K192" s="253"/>
      <c r="L192" s="253"/>
      <c r="M192" s="253"/>
      <c r="N192" s="253"/>
      <c r="O192" s="253"/>
      <c r="P192" s="253"/>
      <c r="Q192" s="253"/>
      <c r="R192" s="253"/>
      <c r="S192" s="253"/>
      <c r="T192" s="253"/>
      <c r="U192" s="253"/>
      <c r="V192" s="253"/>
      <c r="W192" s="253"/>
      <c r="X192" s="253"/>
      <c r="Y192" s="253"/>
      <c r="Z192" s="253"/>
    </row>
    <row r="193" spans="1:26" s="252" customFormat="1" x14ac:dyDescent="0.3">
      <c r="A193" s="253"/>
      <c r="B193" s="253"/>
      <c r="C193" s="253"/>
      <c r="D193" s="253"/>
      <c r="E193" s="253"/>
      <c r="F193" s="253"/>
      <c r="G193" s="253"/>
      <c r="H193" s="253"/>
      <c r="I193" s="253"/>
      <c r="J193" s="253"/>
      <c r="K193" s="253"/>
      <c r="L193" s="253"/>
      <c r="M193" s="253"/>
      <c r="N193" s="253"/>
      <c r="O193" s="253"/>
      <c r="P193" s="253"/>
      <c r="Q193" s="253"/>
      <c r="R193" s="253"/>
      <c r="S193" s="253"/>
      <c r="T193" s="253"/>
      <c r="U193" s="253"/>
      <c r="V193" s="253"/>
      <c r="W193" s="253"/>
      <c r="X193" s="253"/>
      <c r="Y193" s="253"/>
      <c r="Z193" s="253"/>
    </row>
    <row r="194" spans="1:26" s="252" customFormat="1" x14ac:dyDescent="0.3">
      <c r="A194" s="253"/>
      <c r="B194" s="253"/>
      <c r="C194" s="253"/>
      <c r="D194" s="253"/>
      <c r="E194" s="253"/>
      <c r="F194" s="253"/>
      <c r="G194" s="253"/>
      <c r="H194" s="253"/>
      <c r="I194" s="253"/>
      <c r="J194" s="253"/>
      <c r="K194" s="253"/>
      <c r="L194" s="253"/>
      <c r="M194" s="253"/>
      <c r="N194" s="253"/>
      <c r="O194" s="253"/>
      <c r="P194" s="253"/>
      <c r="Q194" s="253"/>
      <c r="R194" s="253"/>
      <c r="S194" s="253"/>
      <c r="T194" s="253"/>
      <c r="U194" s="253"/>
      <c r="V194" s="253"/>
      <c r="W194" s="253"/>
      <c r="X194" s="253"/>
      <c r="Y194" s="253"/>
      <c r="Z194" s="253"/>
    </row>
    <row r="195" spans="1:26" s="252" customFormat="1" x14ac:dyDescent="0.3">
      <c r="A195" s="253"/>
      <c r="B195" s="253"/>
      <c r="C195" s="253"/>
      <c r="D195" s="253"/>
      <c r="E195" s="253"/>
      <c r="F195" s="253"/>
      <c r="G195" s="253"/>
      <c r="H195" s="253"/>
      <c r="I195" s="253"/>
      <c r="J195" s="253"/>
      <c r="K195" s="253"/>
      <c r="L195" s="253"/>
      <c r="M195" s="253"/>
      <c r="N195" s="253"/>
      <c r="O195" s="253"/>
      <c r="P195" s="253"/>
      <c r="Q195" s="253"/>
      <c r="R195" s="253"/>
      <c r="S195" s="253"/>
      <c r="T195" s="253"/>
      <c r="U195" s="253"/>
      <c r="V195" s="253"/>
      <c r="W195" s="253"/>
      <c r="X195" s="253"/>
      <c r="Y195" s="253"/>
      <c r="Z195" s="253"/>
    </row>
    <row r="196" spans="1:26" s="252" customFormat="1" x14ac:dyDescent="0.3">
      <c r="A196" s="253"/>
      <c r="B196" s="253"/>
      <c r="C196" s="253"/>
      <c r="D196" s="253"/>
      <c r="E196" s="253"/>
      <c r="F196" s="253"/>
      <c r="G196" s="253"/>
      <c r="H196" s="253"/>
      <c r="I196" s="253"/>
      <c r="J196" s="253"/>
      <c r="K196" s="253"/>
      <c r="L196" s="253"/>
      <c r="M196" s="253"/>
      <c r="N196" s="253"/>
      <c r="O196" s="253"/>
      <c r="P196" s="253"/>
      <c r="Q196" s="253"/>
      <c r="R196" s="253"/>
      <c r="S196" s="253"/>
      <c r="T196" s="253"/>
      <c r="U196" s="253"/>
      <c r="V196" s="253"/>
      <c r="W196" s="253"/>
      <c r="X196" s="253"/>
      <c r="Y196" s="253"/>
      <c r="Z196" s="253"/>
    </row>
    <row r="197" spans="1:26" s="252" customFormat="1" x14ac:dyDescent="0.3">
      <c r="A197" s="253"/>
      <c r="B197" s="253"/>
      <c r="C197" s="253"/>
      <c r="D197" s="253"/>
      <c r="E197" s="253"/>
      <c r="F197" s="253"/>
      <c r="G197" s="253"/>
      <c r="H197" s="253"/>
      <c r="I197" s="253"/>
      <c r="J197" s="253"/>
      <c r="K197" s="253"/>
      <c r="L197" s="253"/>
      <c r="M197" s="253"/>
      <c r="N197" s="253"/>
      <c r="O197" s="253"/>
      <c r="P197" s="253"/>
      <c r="Q197" s="253"/>
      <c r="R197" s="253"/>
      <c r="S197" s="253"/>
      <c r="T197" s="253"/>
      <c r="U197" s="253"/>
      <c r="V197" s="253"/>
      <c r="W197" s="253"/>
      <c r="X197" s="253"/>
      <c r="Y197" s="253"/>
      <c r="Z197" s="253"/>
    </row>
    <row r="198" spans="1:26" s="252" customFormat="1" x14ac:dyDescent="0.3">
      <c r="A198" s="253"/>
      <c r="B198" s="253"/>
      <c r="C198" s="253"/>
      <c r="D198" s="253"/>
      <c r="E198" s="253"/>
      <c r="F198" s="253"/>
      <c r="G198" s="253"/>
      <c r="H198" s="253"/>
      <c r="I198" s="253"/>
      <c r="J198" s="253"/>
      <c r="K198" s="253"/>
      <c r="L198" s="253"/>
      <c r="M198" s="253"/>
      <c r="N198" s="253"/>
      <c r="O198" s="253"/>
      <c r="P198" s="253"/>
      <c r="Q198" s="253"/>
      <c r="R198" s="253"/>
      <c r="S198" s="253"/>
      <c r="T198" s="253"/>
      <c r="U198" s="253"/>
      <c r="V198" s="253"/>
      <c r="W198" s="253"/>
      <c r="X198" s="253"/>
      <c r="Y198" s="253"/>
      <c r="Z198" s="253"/>
    </row>
    <row r="199" spans="1:26" s="252" customFormat="1" x14ac:dyDescent="0.3">
      <c r="A199" s="253"/>
      <c r="B199" s="253"/>
      <c r="C199" s="253"/>
      <c r="D199" s="253"/>
      <c r="E199" s="253"/>
      <c r="F199" s="253"/>
      <c r="G199" s="253"/>
      <c r="H199" s="253"/>
      <c r="I199" s="253"/>
      <c r="J199" s="253"/>
      <c r="K199" s="253"/>
      <c r="L199" s="253"/>
      <c r="M199" s="253"/>
      <c r="N199" s="253"/>
      <c r="O199" s="253"/>
      <c r="P199" s="253"/>
      <c r="Q199" s="253"/>
      <c r="R199" s="253"/>
      <c r="S199" s="253"/>
      <c r="T199" s="253"/>
      <c r="U199" s="253"/>
      <c r="V199" s="253"/>
      <c r="W199" s="253"/>
      <c r="X199" s="253"/>
      <c r="Y199" s="253"/>
      <c r="Z199" s="253"/>
    </row>
    <row r="200" spans="1:26" s="252" customFormat="1" x14ac:dyDescent="0.3">
      <c r="A200" s="253"/>
      <c r="B200" s="253"/>
      <c r="C200" s="253"/>
      <c r="D200" s="253"/>
      <c r="E200" s="253"/>
      <c r="F200" s="253"/>
      <c r="G200" s="253"/>
      <c r="H200" s="253"/>
      <c r="I200" s="253"/>
      <c r="J200" s="253"/>
      <c r="K200" s="253"/>
      <c r="L200" s="253"/>
      <c r="M200" s="253"/>
      <c r="N200" s="253"/>
      <c r="O200" s="253"/>
      <c r="P200" s="253"/>
      <c r="Q200" s="253"/>
      <c r="R200" s="253"/>
      <c r="S200" s="253"/>
      <c r="T200" s="253"/>
      <c r="U200" s="253"/>
      <c r="V200" s="253"/>
      <c r="W200" s="253"/>
      <c r="X200" s="253"/>
      <c r="Y200" s="253"/>
      <c r="Z200" s="253"/>
    </row>
    <row r="201" spans="1:26" s="252" customFormat="1" x14ac:dyDescent="0.3">
      <c r="A201" s="253"/>
      <c r="B201" s="253"/>
      <c r="C201" s="253"/>
      <c r="D201" s="253"/>
      <c r="E201" s="253"/>
      <c r="F201" s="253"/>
      <c r="G201" s="253"/>
      <c r="H201" s="253"/>
      <c r="I201" s="253"/>
      <c r="J201" s="253"/>
      <c r="K201" s="253"/>
      <c r="L201" s="253"/>
      <c r="M201" s="253"/>
      <c r="N201" s="253"/>
      <c r="O201" s="253"/>
      <c r="P201" s="253"/>
      <c r="Q201" s="253"/>
      <c r="R201" s="253"/>
      <c r="S201" s="253"/>
      <c r="T201" s="253"/>
      <c r="U201" s="253"/>
      <c r="V201" s="253"/>
      <c r="W201" s="253"/>
      <c r="X201" s="253"/>
      <c r="Y201" s="253"/>
      <c r="Z201" s="253"/>
    </row>
    <row r="202" spans="1:26" s="252" customFormat="1" x14ac:dyDescent="0.3">
      <c r="A202" s="253"/>
      <c r="B202" s="253"/>
      <c r="C202" s="253"/>
      <c r="D202" s="253"/>
      <c r="E202" s="253"/>
      <c r="F202" s="253"/>
      <c r="G202" s="253"/>
      <c r="H202" s="253"/>
      <c r="I202" s="253"/>
      <c r="J202" s="253"/>
      <c r="K202" s="253"/>
      <c r="L202" s="253"/>
      <c r="M202" s="253"/>
      <c r="N202" s="253"/>
      <c r="O202" s="253"/>
      <c r="P202" s="253"/>
      <c r="Q202" s="253"/>
      <c r="R202" s="253"/>
      <c r="S202" s="253"/>
      <c r="T202" s="253"/>
      <c r="U202" s="253"/>
      <c r="V202" s="253"/>
      <c r="W202" s="253"/>
      <c r="X202" s="253"/>
      <c r="Y202" s="253"/>
      <c r="Z202" s="253"/>
    </row>
    <row r="203" spans="1:26" s="252" customFormat="1" x14ac:dyDescent="0.3">
      <c r="A203" s="253"/>
      <c r="B203" s="253"/>
      <c r="C203" s="253"/>
      <c r="D203" s="253"/>
      <c r="E203" s="253"/>
      <c r="F203" s="253"/>
      <c r="G203" s="253"/>
      <c r="H203" s="253"/>
      <c r="I203" s="253"/>
      <c r="J203" s="253"/>
      <c r="K203" s="253"/>
      <c r="L203" s="253"/>
      <c r="M203" s="253"/>
      <c r="N203" s="253"/>
      <c r="O203" s="253"/>
      <c r="P203" s="253"/>
      <c r="Q203" s="253"/>
      <c r="R203" s="253"/>
      <c r="S203" s="253"/>
      <c r="T203" s="253"/>
      <c r="U203" s="253"/>
      <c r="V203" s="253"/>
      <c r="W203" s="253"/>
      <c r="X203" s="253"/>
      <c r="Y203" s="253"/>
      <c r="Z203" s="253"/>
    </row>
    <row r="204" spans="1:26" s="252" customFormat="1" x14ac:dyDescent="0.3">
      <c r="A204" s="253"/>
      <c r="B204" s="253"/>
      <c r="C204" s="253"/>
      <c r="D204" s="253"/>
      <c r="E204" s="253"/>
      <c r="F204" s="253"/>
      <c r="G204" s="253"/>
      <c r="H204" s="253"/>
      <c r="I204" s="253"/>
      <c r="J204" s="253"/>
      <c r="K204" s="253"/>
      <c r="L204" s="253"/>
      <c r="M204" s="253"/>
      <c r="N204" s="253"/>
      <c r="O204" s="253"/>
      <c r="P204" s="253"/>
      <c r="Q204" s="253"/>
      <c r="R204" s="253"/>
      <c r="S204" s="253"/>
      <c r="T204" s="253"/>
      <c r="U204" s="253"/>
      <c r="V204" s="253"/>
      <c r="W204" s="253"/>
      <c r="X204" s="253"/>
      <c r="Y204" s="253"/>
      <c r="Z204" s="253"/>
    </row>
    <row r="205" spans="1:26" s="252" customFormat="1" x14ac:dyDescent="0.3">
      <c r="A205" s="253"/>
      <c r="B205" s="253"/>
      <c r="C205" s="253"/>
      <c r="D205" s="253"/>
      <c r="E205" s="253"/>
      <c r="F205" s="253"/>
      <c r="G205" s="253"/>
      <c r="H205" s="253"/>
      <c r="I205" s="253"/>
      <c r="J205" s="253"/>
      <c r="K205" s="253"/>
      <c r="L205" s="253"/>
      <c r="M205" s="253"/>
      <c r="N205" s="253"/>
      <c r="O205" s="253"/>
      <c r="P205" s="253"/>
      <c r="Q205" s="253"/>
      <c r="R205" s="253"/>
      <c r="S205" s="253"/>
      <c r="T205" s="253"/>
      <c r="U205" s="253"/>
      <c r="V205" s="253"/>
      <c r="W205" s="253"/>
      <c r="X205" s="253"/>
      <c r="Y205" s="253"/>
      <c r="Z205" s="253"/>
    </row>
    <row r="206" spans="1:26" s="252" customFormat="1" x14ac:dyDescent="0.3">
      <c r="A206" s="253"/>
      <c r="B206" s="253"/>
      <c r="C206" s="253"/>
      <c r="D206" s="253"/>
      <c r="E206" s="253"/>
      <c r="F206" s="253"/>
      <c r="G206" s="253"/>
      <c r="H206" s="253"/>
      <c r="I206" s="253"/>
      <c r="J206" s="253"/>
      <c r="K206" s="253"/>
      <c r="L206" s="253"/>
      <c r="M206" s="253"/>
      <c r="N206" s="253"/>
      <c r="O206" s="253"/>
      <c r="P206" s="253"/>
      <c r="Q206" s="253"/>
      <c r="R206" s="253"/>
      <c r="S206" s="253"/>
      <c r="T206" s="253"/>
      <c r="U206" s="253"/>
      <c r="V206" s="253"/>
      <c r="W206" s="253"/>
      <c r="X206" s="253"/>
      <c r="Y206" s="253"/>
      <c r="Z206" s="253"/>
    </row>
    <row r="207" spans="1:26" s="252" customFormat="1" x14ac:dyDescent="0.3">
      <c r="A207" s="253"/>
      <c r="B207" s="253"/>
      <c r="C207" s="253"/>
      <c r="D207" s="253"/>
      <c r="E207" s="253"/>
      <c r="F207" s="253"/>
      <c r="G207" s="253"/>
      <c r="H207" s="253"/>
      <c r="I207" s="253"/>
      <c r="J207" s="253"/>
      <c r="K207" s="253"/>
      <c r="L207" s="253"/>
      <c r="M207" s="253"/>
      <c r="N207" s="253"/>
      <c r="O207" s="253"/>
      <c r="P207" s="253"/>
      <c r="Q207" s="253"/>
      <c r="R207" s="253"/>
      <c r="S207" s="253"/>
      <c r="T207" s="253"/>
      <c r="U207" s="253"/>
      <c r="V207" s="253"/>
      <c r="W207" s="253"/>
      <c r="X207" s="253"/>
      <c r="Y207" s="253"/>
      <c r="Z207" s="253"/>
    </row>
    <row r="208" spans="1:26" s="252" customFormat="1" x14ac:dyDescent="0.3">
      <c r="A208" s="253"/>
      <c r="B208" s="253"/>
      <c r="C208" s="253"/>
      <c r="D208" s="253"/>
      <c r="E208" s="253"/>
      <c r="F208" s="253"/>
      <c r="G208" s="253"/>
      <c r="H208" s="253"/>
      <c r="I208" s="253"/>
      <c r="J208" s="253"/>
      <c r="K208" s="253"/>
      <c r="L208" s="253"/>
      <c r="M208" s="253"/>
      <c r="N208" s="253"/>
      <c r="O208" s="253"/>
      <c r="P208" s="253"/>
      <c r="Q208" s="253"/>
      <c r="R208" s="253"/>
      <c r="S208" s="253"/>
      <c r="T208" s="253"/>
      <c r="U208" s="253"/>
      <c r="V208" s="253"/>
      <c r="W208" s="253"/>
      <c r="X208" s="253"/>
      <c r="Y208" s="253"/>
      <c r="Z208" s="253"/>
    </row>
    <row r="209" spans="1:26" s="252" customFormat="1" x14ac:dyDescent="0.3">
      <c r="A209" s="253"/>
      <c r="B209" s="253"/>
      <c r="C209" s="253"/>
      <c r="D209" s="253"/>
      <c r="E209" s="253"/>
      <c r="F209" s="253"/>
      <c r="G209" s="253"/>
      <c r="H209" s="253"/>
      <c r="I209" s="253"/>
      <c r="J209" s="253"/>
      <c r="K209" s="253"/>
      <c r="L209" s="253"/>
      <c r="M209" s="253"/>
      <c r="N209" s="253"/>
      <c r="O209" s="253"/>
      <c r="P209" s="253"/>
      <c r="Q209" s="253"/>
      <c r="R209" s="253"/>
      <c r="S209" s="253"/>
      <c r="T209" s="253"/>
      <c r="U209" s="253"/>
      <c r="V209" s="253"/>
      <c r="W209" s="253"/>
      <c r="X209" s="253"/>
      <c r="Y209" s="253"/>
      <c r="Z209" s="253"/>
    </row>
    <row r="210" spans="1:26" s="252" customFormat="1" x14ac:dyDescent="0.3">
      <c r="A210" s="253"/>
      <c r="B210" s="253"/>
      <c r="C210" s="253"/>
      <c r="D210" s="253"/>
      <c r="E210" s="253"/>
      <c r="F210" s="253"/>
      <c r="G210" s="253"/>
      <c r="H210" s="253"/>
      <c r="I210" s="253"/>
      <c r="J210" s="253"/>
      <c r="K210" s="253"/>
      <c r="L210" s="253"/>
      <c r="M210" s="253"/>
      <c r="N210" s="253"/>
      <c r="O210" s="253"/>
      <c r="P210" s="253"/>
      <c r="Q210" s="253"/>
      <c r="R210" s="253"/>
      <c r="S210" s="253"/>
      <c r="T210" s="253"/>
      <c r="U210" s="253"/>
      <c r="V210" s="253"/>
      <c r="W210" s="253"/>
      <c r="X210" s="253"/>
      <c r="Y210" s="253"/>
      <c r="Z210" s="253"/>
    </row>
    <row r="211" spans="1:26" s="252" customFormat="1" x14ac:dyDescent="0.3">
      <c r="A211" s="253"/>
      <c r="B211" s="253"/>
      <c r="C211" s="253"/>
      <c r="D211" s="253"/>
      <c r="E211" s="253"/>
      <c r="F211" s="253"/>
      <c r="G211" s="253"/>
      <c r="H211" s="253"/>
      <c r="I211" s="253"/>
      <c r="J211" s="253"/>
      <c r="K211" s="253"/>
      <c r="L211" s="253"/>
      <c r="M211" s="253"/>
      <c r="N211" s="253"/>
      <c r="O211" s="253"/>
      <c r="P211" s="253"/>
      <c r="Q211" s="253"/>
      <c r="R211" s="253"/>
      <c r="S211" s="253"/>
      <c r="T211" s="253"/>
      <c r="U211" s="253"/>
      <c r="V211" s="253"/>
      <c r="W211" s="253"/>
      <c r="X211" s="253"/>
      <c r="Y211" s="253"/>
      <c r="Z211" s="253"/>
    </row>
    <row r="212" spans="1:26" s="252" customFormat="1" x14ac:dyDescent="0.3">
      <c r="A212" s="253"/>
      <c r="B212" s="253"/>
      <c r="C212" s="253"/>
      <c r="D212" s="253"/>
      <c r="E212" s="253"/>
      <c r="F212" s="253"/>
      <c r="G212" s="253"/>
      <c r="H212" s="253"/>
      <c r="I212" s="253"/>
      <c r="J212" s="253"/>
      <c r="K212" s="253"/>
      <c r="L212" s="253"/>
      <c r="M212" s="253"/>
      <c r="N212" s="253"/>
      <c r="O212" s="253"/>
      <c r="P212" s="253"/>
      <c r="Q212" s="253"/>
      <c r="R212" s="253"/>
      <c r="S212" s="253"/>
      <c r="T212" s="253"/>
      <c r="U212" s="253"/>
      <c r="V212" s="253"/>
      <c r="W212" s="253"/>
      <c r="X212" s="253"/>
      <c r="Y212" s="253"/>
      <c r="Z212" s="253"/>
    </row>
    <row r="213" spans="1:26" s="252" customFormat="1" x14ac:dyDescent="0.3">
      <c r="A213" s="253"/>
      <c r="B213" s="253"/>
      <c r="C213" s="253"/>
      <c r="D213" s="253"/>
      <c r="E213" s="253"/>
      <c r="F213" s="253"/>
      <c r="G213" s="253"/>
      <c r="H213" s="253"/>
      <c r="I213" s="253"/>
      <c r="J213" s="253"/>
      <c r="K213" s="253"/>
      <c r="L213" s="253"/>
      <c r="M213" s="253"/>
      <c r="N213" s="253"/>
      <c r="O213" s="253"/>
      <c r="P213" s="253"/>
      <c r="Q213" s="253"/>
      <c r="R213" s="253"/>
      <c r="S213" s="253"/>
      <c r="T213" s="253"/>
      <c r="U213" s="253"/>
      <c r="V213" s="253"/>
      <c r="W213" s="253"/>
      <c r="X213" s="253"/>
      <c r="Y213" s="253"/>
      <c r="Z213" s="253"/>
    </row>
    <row r="214" spans="1:26" s="252" customFormat="1" x14ac:dyDescent="0.3">
      <c r="A214" s="253"/>
      <c r="B214" s="253"/>
      <c r="C214" s="253"/>
      <c r="D214" s="253"/>
      <c r="E214" s="253"/>
      <c r="F214" s="253"/>
      <c r="G214" s="253"/>
      <c r="H214" s="253"/>
      <c r="I214" s="253"/>
      <c r="J214" s="253"/>
      <c r="K214" s="253"/>
      <c r="L214" s="253"/>
      <c r="M214" s="253"/>
      <c r="N214" s="253"/>
      <c r="O214" s="253"/>
      <c r="P214" s="253"/>
      <c r="Q214" s="253"/>
      <c r="R214" s="253"/>
      <c r="S214" s="253"/>
      <c r="T214" s="253"/>
      <c r="U214" s="253"/>
      <c r="V214" s="253"/>
      <c r="W214" s="253"/>
      <c r="X214" s="253"/>
      <c r="Y214" s="253"/>
      <c r="Z214" s="253"/>
    </row>
    <row r="215" spans="1:26" s="252" customFormat="1" x14ac:dyDescent="0.3">
      <c r="A215" s="253"/>
      <c r="B215" s="253"/>
      <c r="C215" s="253"/>
      <c r="D215" s="253"/>
      <c r="E215" s="253"/>
      <c r="F215" s="253"/>
      <c r="G215" s="253"/>
      <c r="H215" s="253"/>
      <c r="I215" s="253"/>
      <c r="J215" s="253"/>
      <c r="K215" s="253"/>
      <c r="L215" s="253"/>
      <c r="M215" s="253"/>
      <c r="N215" s="253"/>
      <c r="O215" s="253"/>
      <c r="P215" s="253"/>
      <c r="Q215" s="253"/>
      <c r="R215" s="253"/>
      <c r="S215" s="253"/>
      <c r="T215" s="253"/>
      <c r="U215" s="253"/>
      <c r="V215" s="253"/>
      <c r="W215" s="253"/>
      <c r="X215" s="253"/>
      <c r="Y215" s="253"/>
      <c r="Z215" s="253"/>
    </row>
    <row r="216" spans="1:26" s="252" customFormat="1" x14ac:dyDescent="0.3">
      <c r="A216" s="253"/>
      <c r="B216" s="253"/>
      <c r="C216" s="253"/>
      <c r="D216" s="253"/>
      <c r="E216" s="253"/>
      <c r="F216" s="253"/>
      <c r="G216" s="253"/>
      <c r="H216" s="253"/>
      <c r="I216" s="253"/>
      <c r="J216" s="253"/>
      <c r="K216" s="253"/>
      <c r="L216" s="253"/>
      <c r="M216" s="253"/>
      <c r="N216" s="253"/>
      <c r="O216" s="253"/>
      <c r="P216" s="253"/>
      <c r="Q216" s="253"/>
      <c r="R216" s="253"/>
      <c r="S216" s="253"/>
      <c r="T216" s="253"/>
      <c r="U216" s="253"/>
      <c r="V216" s="253"/>
      <c r="W216" s="253"/>
      <c r="X216" s="253"/>
      <c r="Y216" s="253"/>
      <c r="Z216" s="253"/>
    </row>
    <row r="217" spans="1:26" s="252" customFormat="1" x14ac:dyDescent="0.3">
      <c r="A217" s="253"/>
      <c r="B217" s="253"/>
      <c r="C217" s="253"/>
      <c r="D217" s="253"/>
      <c r="E217" s="253"/>
      <c r="F217" s="253"/>
      <c r="G217" s="253"/>
      <c r="H217" s="253"/>
      <c r="I217" s="253"/>
      <c r="J217" s="253"/>
      <c r="K217" s="253"/>
      <c r="L217" s="253"/>
      <c r="M217" s="253"/>
      <c r="N217" s="253"/>
      <c r="O217" s="253"/>
      <c r="P217" s="253"/>
      <c r="Q217" s="253"/>
      <c r="R217" s="253"/>
      <c r="S217" s="253"/>
      <c r="T217" s="253"/>
      <c r="U217" s="253"/>
      <c r="V217" s="253"/>
      <c r="W217" s="253"/>
      <c r="X217" s="253"/>
      <c r="Y217" s="253"/>
      <c r="Z217" s="253"/>
    </row>
    <row r="218" spans="1:26" s="252" customFormat="1" x14ac:dyDescent="0.3">
      <c r="A218" s="253"/>
      <c r="B218" s="253"/>
      <c r="C218" s="253"/>
      <c r="D218" s="253"/>
      <c r="E218" s="253"/>
      <c r="F218" s="253"/>
      <c r="G218" s="253"/>
      <c r="H218" s="253"/>
      <c r="I218" s="253"/>
      <c r="J218" s="253"/>
      <c r="K218" s="253"/>
      <c r="L218" s="253"/>
      <c r="M218" s="253"/>
      <c r="N218" s="253"/>
      <c r="O218" s="253"/>
      <c r="P218" s="253"/>
      <c r="Q218" s="253"/>
      <c r="R218" s="253"/>
      <c r="S218" s="253"/>
      <c r="T218" s="253"/>
      <c r="U218" s="253"/>
      <c r="V218" s="253"/>
      <c r="W218" s="253"/>
      <c r="X218" s="253"/>
      <c r="Y218" s="253"/>
      <c r="Z218" s="253"/>
    </row>
    <row r="219" spans="1:26" s="252" customFormat="1" x14ac:dyDescent="0.3">
      <c r="A219" s="253"/>
      <c r="B219" s="253"/>
      <c r="C219" s="253"/>
      <c r="D219" s="253"/>
      <c r="E219" s="253"/>
      <c r="F219" s="253"/>
      <c r="G219" s="253"/>
      <c r="H219" s="253"/>
      <c r="I219" s="253"/>
      <c r="J219" s="253"/>
      <c r="K219" s="253"/>
      <c r="L219" s="253"/>
      <c r="M219" s="253"/>
      <c r="N219" s="253"/>
      <c r="O219" s="253"/>
      <c r="P219" s="253"/>
      <c r="Q219" s="253"/>
      <c r="R219" s="253"/>
      <c r="S219" s="253"/>
      <c r="T219" s="253"/>
      <c r="U219" s="253"/>
      <c r="V219" s="253"/>
      <c r="W219" s="253"/>
      <c r="X219" s="253"/>
      <c r="Y219" s="253"/>
      <c r="Z219" s="253"/>
    </row>
    <row r="220" spans="1:26" s="252" customFormat="1" x14ac:dyDescent="0.3">
      <c r="A220" s="253"/>
      <c r="B220" s="253"/>
      <c r="C220" s="253"/>
      <c r="D220" s="253"/>
      <c r="E220" s="253"/>
      <c r="F220" s="253"/>
      <c r="G220" s="253"/>
      <c r="H220" s="253"/>
      <c r="I220" s="253"/>
      <c r="J220" s="253"/>
      <c r="K220" s="253"/>
      <c r="L220" s="253"/>
      <c r="M220" s="253"/>
      <c r="N220" s="253"/>
      <c r="O220" s="253"/>
      <c r="P220" s="253"/>
      <c r="Q220" s="253"/>
      <c r="R220" s="253"/>
      <c r="S220" s="253"/>
      <c r="T220" s="253"/>
      <c r="U220" s="253"/>
      <c r="V220" s="253"/>
      <c r="W220" s="253"/>
      <c r="X220" s="253"/>
      <c r="Y220" s="253"/>
      <c r="Z220" s="253"/>
    </row>
    <row r="221" spans="1:26" s="252" customFormat="1" x14ac:dyDescent="0.3">
      <c r="A221" s="253"/>
      <c r="B221" s="253"/>
      <c r="C221" s="253"/>
      <c r="D221" s="253"/>
      <c r="E221" s="253"/>
      <c r="F221" s="253"/>
      <c r="G221" s="253"/>
      <c r="H221" s="253"/>
      <c r="I221" s="253"/>
      <c r="J221" s="253"/>
      <c r="K221" s="253"/>
      <c r="L221" s="253"/>
      <c r="M221" s="253"/>
      <c r="N221" s="253"/>
      <c r="O221" s="253"/>
      <c r="P221" s="253"/>
      <c r="Q221" s="253"/>
      <c r="R221" s="253"/>
      <c r="S221" s="253"/>
      <c r="T221" s="253"/>
      <c r="U221" s="253"/>
      <c r="V221" s="253"/>
      <c r="W221" s="253"/>
      <c r="X221" s="253"/>
      <c r="Y221" s="253"/>
      <c r="Z221" s="253"/>
    </row>
    <row r="222" spans="1:26" s="252" customFormat="1" x14ac:dyDescent="0.3">
      <c r="A222" s="253"/>
      <c r="B222" s="253"/>
      <c r="C222" s="253"/>
      <c r="D222" s="253"/>
      <c r="E222" s="253"/>
      <c r="F222" s="253"/>
      <c r="G222" s="253"/>
      <c r="H222" s="253"/>
      <c r="I222" s="253"/>
      <c r="J222" s="253"/>
      <c r="K222" s="253"/>
      <c r="L222" s="253"/>
      <c r="M222" s="253"/>
      <c r="N222" s="253"/>
      <c r="O222" s="253"/>
      <c r="P222" s="253"/>
      <c r="Q222" s="253"/>
      <c r="R222" s="253"/>
      <c r="S222" s="253"/>
      <c r="T222" s="253"/>
      <c r="U222" s="253"/>
      <c r="V222" s="253"/>
      <c r="W222" s="253"/>
      <c r="X222" s="253"/>
      <c r="Y222" s="253"/>
      <c r="Z222" s="253"/>
    </row>
    <row r="223" spans="1:26" s="252" customFormat="1" x14ac:dyDescent="0.3">
      <c r="A223" s="253"/>
      <c r="B223" s="253"/>
      <c r="C223" s="253"/>
      <c r="D223" s="253"/>
      <c r="E223" s="253"/>
      <c r="F223" s="253"/>
      <c r="G223" s="253"/>
      <c r="H223" s="253"/>
      <c r="I223" s="253"/>
      <c r="J223" s="253"/>
      <c r="K223" s="253"/>
      <c r="L223" s="253"/>
      <c r="M223" s="253"/>
      <c r="N223" s="253"/>
      <c r="O223" s="253"/>
      <c r="P223" s="253"/>
      <c r="Q223" s="253"/>
      <c r="R223" s="253"/>
      <c r="S223" s="253"/>
      <c r="T223" s="253"/>
      <c r="U223" s="253"/>
      <c r="V223" s="253"/>
      <c r="W223" s="253"/>
      <c r="X223" s="253"/>
      <c r="Y223" s="253"/>
      <c r="Z223" s="253"/>
    </row>
    <row r="224" spans="1:26" s="252" customFormat="1" x14ac:dyDescent="0.3">
      <c r="A224" s="253"/>
      <c r="B224" s="253"/>
      <c r="C224" s="253"/>
      <c r="D224" s="253"/>
      <c r="E224" s="253"/>
      <c r="F224" s="253"/>
      <c r="G224" s="253"/>
      <c r="H224" s="253"/>
      <c r="I224" s="253"/>
      <c r="J224" s="253"/>
      <c r="K224" s="253"/>
      <c r="L224" s="253"/>
      <c r="M224" s="253"/>
      <c r="N224" s="253"/>
      <c r="O224" s="253"/>
      <c r="P224" s="253"/>
      <c r="Q224" s="253"/>
      <c r="R224" s="253"/>
      <c r="S224" s="253"/>
      <c r="T224" s="253"/>
      <c r="U224" s="253"/>
      <c r="V224" s="253"/>
      <c r="W224" s="253"/>
      <c r="X224" s="253"/>
      <c r="Y224" s="253"/>
      <c r="Z224" s="253"/>
    </row>
    <row r="225" spans="1:26" s="252" customFormat="1" x14ac:dyDescent="0.3">
      <c r="A225" s="253"/>
      <c r="B225" s="253"/>
      <c r="C225" s="253"/>
      <c r="D225" s="253"/>
      <c r="E225" s="253"/>
      <c r="F225" s="253"/>
      <c r="G225" s="253"/>
      <c r="H225" s="253"/>
      <c r="I225" s="253"/>
      <c r="J225" s="253"/>
      <c r="K225" s="253"/>
      <c r="L225" s="253"/>
      <c r="M225" s="253"/>
      <c r="N225" s="253"/>
      <c r="O225" s="253"/>
      <c r="P225" s="253"/>
      <c r="Q225" s="253"/>
      <c r="R225" s="253"/>
      <c r="S225" s="253"/>
      <c r="T225" s="253"/>
      <c r="U225" s="253"/>
      <c r="V225" s="253"/>
      <c r="W225" s="253"/>
      <c r="X225" s="253"/>
      <c r="Y225" s="253"/>
      <c r="Z225" s="253"/>
    </row>
    <row r="226" spans="1:26" s="252" customFormat="1" x14ac:dyDescent="0.3">
      <c r="A226" s="253"/>
      <c r="B226" s="253"/>
      <c r="C226" s="253"/>
      <c r="D226" s="253"/>
      <c r="E226" s="253"/>
      <c r="F226" s="253"/>
      <c r="G226" s="253"/>
      <c r="H226" s="253"/>
      <c r="I226" s="253"/>
      <c r="J226" s="253"/>
      <c r="K226" s="253"/>
      <c r="L226" s="253"/>
      <c r="M226" s="253"/>
      <c r="N226" s="253"/>
      <c r="O226" s="253"/>
      <c r="P226" s="253"/>
      <c r="Q226" s="253"/>
      <c r="R226" s="253"/>
      <c r="S226" s="253"/>
      <c r="T226" s="253"/>
      <c r="U226" s="253"/>
      <c r="V226" s="253"/>
      <c r="W226" s="253"/>
      <c r="X226" s="253"/>
      <c r="Y226" s="253"/>
      <c r="Z226" s="253"/>
    </row>
    <row r="227" spans="1:26" s="252" customFormat="1" x14ac:dyDescent="0.3">
      <c r="A227" s="253"/>
      <c r="B227" s="253"/>
      <c r="C227" s="253"/>
      <c r="D227" s="253"/>
      <c r="E227" s="253"/>
      <c r="F227" s="253"/>
      <c r="G227" s="253"/>
      <c r="H227" s="253"/>
      <c r="I227" s="253"/>
      <c r="J227" s="253"/>
      <c r="K227" s="253"/>
      <c r="L227" s="253"/>
      <c r="M227" s="253"/>
      <c r="N227" s="253"/>
      <c r="O227" s="253"/>
      <c r="P227" s="253"/>
      <c r="Q227" s="253"/>
      <c r="R227" s="253"/>
      <c r="S227" s="253"/>
      <c r="T227" s="253"/>
      <c r="U227" s="253"/>
      <c r="V227" s="253"/>
      <c r="W227" s="253"/>
      <c r="X227" s="253"/>
      <c r="Y227" s="253"/>
      <c r="Z227" s="253"/>
    </row>
    <row r="228" spans="1:26" s="252" customFormat="1" x14ac:dyDescent="0.3">
      <c r="A228" s="253"/>
      <c r="B228" s="253"/>
      <c r="C228" s="253"/>
      <c r="D228" s="253"/>
      <c r="E228" s="253"/>
      <c r="F228" s="253"/>
      <c r="G228" s="253"/>
      <c r="H228" s="253"/>
      <c r="I228" s="253"/>
      <c r="J228" s="253"/>
      <c r="K228" s="253"/>
      <c r="L228" s="253"/>
      <c r="M228" s="253"/>
      <c r="N228" s="253"/>
      <c r="O228" s="253"/>
      <c r="P228" s="253"/>
      <c r="Q228" s="253"/>
      <c r="R228" s="253"/>
      <c r="S228" s="253"/>
      <c r="T228" s="253"/>
      <c r="U228" s="253"/>
      <c r="V228" s="253"/>
      <c r="W228" s="253"/>
      <c r="X228" s="253"/>
      <c r="Y228" s="253"/>
      <c r="Z228" s="253"/>
    </row>
    <row r="229" spans="1:26" s="252" customFormat="1" x14ac:dyDescent="0.3">
      <c r="A229" s="253"/>
      <c r="B229" s="253"/>
      <c r="C229" s="253"/>
      <c r="D229" s="253"/>
      <c r="E229" s="253"/>
      <c r="F229" s="253"/>
      <c r="G229" s="253"/>
      <c r="H229" s="253"/>
      <c r="I229" s="253"/>
      <c r="J229" s="253"/>
      <c r="K229" s="253"/>
      <c r="L229" s="253"/>
      <c r="M229" s="253"/>
      <c r="N229" s="253"/>
      <c r="O229" s="253"/>
      <c r="P229" s="253"/>
      <c r="Q229" s="253"/>
      <c r="R229" s="253"/>
      <c r="S229" s="253"/>
      <c r="T229" s="253"/>
      <c r="U229" s="253"/>
      <c r="V229" s="253"/>
      <c r="W229" s="253"/>
      <c r="X229" s="253"/>
      <c r="Y229" s="253"/>
      <c r="Z229" s="253"/>
    </row>
    <row r="230" spans="1:26" s="252" customFormat="1" x14ac:dyDescent="0.3">
      <c r="A230" s="253"/>
      <c r="B230" s="253"/>
      <c r="C230" s="253"/>
      <c r="D230" s="253"/>
      <c r="E230" s="253"/>
      <c r="F230" s="253"/>
      <c r="G230" s="253"/>
      <c r="H230" s="253"/>
      <c r="I230" s="253"/>
      <c r="J230" s="253"/>
      <c r="K230" s="253"/>
      <c r="L230" s="253"/>
      <c r="M230" s="253"/>
      <c r="N230" s="253"/>
      <c r="O230" s="253"/>
      <c r="P230" s="253"/>
      <c r="Q230" s="253"/>
      <c r="R230" s="253"/>
      <c r="S230" s="253"/>
      <c r="T230" s="253"/>
      <c r="U230" s="253"/>
      <c r="V230" s="253"/>
      <c r="W230" s="253"/>
      <c r="X230" s="253"/>
      <c r="Y230" s="253"/>
      <c r="Z230" s="253"/>
    </row>
    <row r="231" spans="1:26" s="252" customFormat="1" x14ac:dyDescent="0.3">
      <c r="A231" s="253"/>
      <c r="B231" s="253"/>
      <c r="C231" s="253"/>
      <c r="D231" s="253"/>
      <c r="E231" s="253"/>
      <c r="F231" s="253"/>
      <c r="G231" s="253"/>
      <c r="H231" s="253"/>
      <c r="I231" s="253"/>
      <c r="J231" s="253"/>
      <c r="K231" s="253"/>
      <c r="L231" s="253"/>
      <c r="M231" s="253"/>
      <c r="N231" s="253"/>
      <c r="O231" s="253"/>
      <c r="P231" s="253"/>
      <c r="Q231" s="253"/>
      <c r="R231" s="253"/>
      <c r="S231" s="253"/>
      <c r="T231" s="253"/>
      <c r="U231" s="253"/>
      <c r="V231" s="253"/>
      <c r="W231" s="253"/>
      <c r="X231" s="253"/>
      <c r="Y231" s="253"/>
      <c r="Z231" s="253"/>
    </row>
    <row r="232" spans="1:26" s="252" customFormat="1" x14ac:dyDescent="0.3">
      <c r="A232" s="253"/>
      <c r="B232" s="253"/>
      <c r="C232" s="253"/>
      <c r="D232" s="253"/>
      <c r="E232" s="253"/>
      <c r="F232" s="253"/>
      <c r="G232" s="253"/>
      <c r="H232" s="253"/>
      <c r="I232" s="253"/>
      <c r="J232" s="253"/>
      <c r="K232" s="253"/>
      <c r="L232" s="253"/>
      <c r="M232" s="253"/>
      <c r="N232" s="253"/>
      <c r="O232" s="253"/>
      <c r="P232" s="253"/>
      <c r="Q232" s="253"/>
      <c r="R232" s="253"/>
      <c r="S232" s="253"/>
      <c r="T232" s="253"/>
      <c r="U232" s="253"/>
      <c r="V232" s="253"/>
      <c r="W232" s="253"/>
      <c r="X232" s="253"/>
      <c r="Y232" s="253"/>
      <c r="Z232" s="253"/>
    </row>
    <row r="233" spans="1:26" s="252" customFormat="1" x14ac:dyDescent="0.3">
      <c r="A233" s="253"/>
      <c r="B233" s="253"/>
      <c r="C233" s="253"/>
      <c r="D233" s="253"/>
      <c r="E233" s="253"/>
      <c r="F233" s="253"/>
      <c r="G233" s="253"/>
      <c r="H233" s="253"/>
      <c r="I233" s="253"/>
      <c r="J233" s="253"/>
      <c r="K233" s="253"/>
      <c r="L233" s="253"/>
      <c r="M233" s="253"/>
      <c r="N233" s="253"/>
      <c r="O233" s="253"/>
      <c r="P233" s="253"/>
      <c r="Q233" s="253"/>
      <c r="R233" s="253"/>
      <c r="S233" s="253"/>
      <c r="T233" s="253"/>
      <c r="U233" s="253"/>
      <c r="V233" s="253"/>
      <c r="W233" s="253"/>
      <c r="X233" s="253"/>
      <c r="Y233" s="253"/>
      <c r="Z233" s="253"/>
    </row>
    <row r="234" spans="1:26" s="252" customFormat="1" x14ac:dyDescent="0.3">
      <c r="A234" s="253"/>
      <c r="B234" s="253"/>
      <c r="C234" s="253"/>
      <c r="D234" s="253"/>
      <c r="E234" s="253"/>
      <c r="F234" s="253"/>
      <c r="G234" s="253"/>
      <c r="H234" s="253"/>
      <c r="I234" s="253"/>
      <c r="J234" s="253"/>
      <c r="K234" s="253"/>
      <c r="L234" s="253"/>
      <c r="M234" s="253"/>
      <c r="N234" s="253"/>
      <c r="O234" s="253"/>
      <c r="P234" s="253"/>
      <c r="Q234" s="253"/>
      <c r="R234" s="253"/>
      <c r="S234" s="253"/>
      <c r="T234" s="253"/>
      <c r="U234" s="253"/>
      <c r="V234" s="253"/>
      <c r="W234" s="253"/>
      <c r="X234" s="253"/>
      <c r="Y234" s="253"/>
      <c r="Z234" s="253"/>
    </row>
    <row r="235" spans="1:26" s="252" customFormat="1" x14ac:dyDescent="0.3">
      <c r="A235" s="253"/>
      <c r="B235" s="253"/>
      <c r="C235" s="253"/>
      <c r="D235" s="253"/>
      <c r="E235" s="253"/>
      <c r="F235" s="253"/>
      <c r="G235" s="253"/>
      <c r="H235" s="253"/>
      <c r="I235" s="253"/>
      <c r="J235" s="253"/>
      <c r="K235" s="253"/>
      <c r="L235" s="253"/>
      <c r="M235" s="253"/>
      <c r="N235" s="253"/>
      <c r="O235" s="253"/>
      <c r="P235" s="253"/>
      <c r="Q235" s="253"/>
      <c r="R235" s="253"/>
      <c r="S235" s="253"/>
      <c r="T235" s="253"/>
      <c r="U235" s="253"/>
      <c r="V235" s="253"/>
      <c r="W235" s="253"/>
      <c r="X235" s="253"/>
      <c r="Y235" s="253"/>
      <c r="Z235" s="253"/>
    </row>
    <row r="236" spans="1:26" s="252" customFormat="1" x14ac:dyDescent="0.3">
      <c r="A236" s="253"/>
      <c r="B236" s="253"/>
      <c r="C236" s="253"/>
      <c r="D236" s="253"/>
      <c r="E236" s="253"/>
      <c r="F236" s="253"/>
      <c r="G236" s="253"/>
      <c r="H236" s="253"/>
      <c r="I236" s="253"/>
      <c r="J236" s="253"/>
      <c r="K236" s="253"/>
      <c r="L236" s="253"/>
      <c r="M236" s="253"/>
      <c r="N236" s="253"/>
      <c r="O236" s="253"/>
      <c r="P236" s="253"/>
      <c r="Q236" s="253"/>
      <c r="R236" s="253"/>
      <c r="S236" s="253"/>
      <c r="T236" s="253"/>
      <c r="U236" s="253"/>
      <c r="V236" s="253"/>
      <c r="W236" s="253"/>
      <c r="X236" s="253"/>
      <c r="Y236" s="253"/>
      <c r="Z236" s="253"/>
    </row>
    <row r="237" spans="1:26" s="252" customFormat="1" x14ac:dyDescent="0.3">
      <c r="A237" s="253"/>
      <c r="B237" s="253"/>
      <c r="C237" s="253"/>
      <c r="D237" s="253"/>
      <c r="E237" s="253"/>
      <c r="F237" s="253"/>
      <c r="G237" s="253"/>
      <c r="H237" s="253"/>
      <c r="I237" s="253"/>
      <c r="J237" s="253"/>
      <c r="K237" s="253"/>
      <c r="L237" s="253"/>
      <c r="M237" s="253"/>
      <c r="N237" s="253"/>
      <c r="O237" s="253"/>
      <c r="P237" s="253"/>
      <c r="Q237" s="253"/>
      <c r="R237" s="253"/>
      <c r="S237" s="253"/>
      <c r="T237" s="253"/>
      <c r="U237" s="253"/>
      <c r="V237" s="253"/>
      <c r="W237" s="253"/>
      <c r="X237" s="253"/>
      <c r="Y237" s="253"/>
      <c r="Z237" s="253"/>
    </row>
    <row r="238" spans="1:26" s="252" customFormat="1" x14ac:dyDescent="0.3">
      <c r="A238" s="253"/>
      <c r="B238" s="253"/>
      <c r="C238" s="253"/>
      <c r="D238" s="253"/>
      <c r="E238" s="253"/>
      <c r="F238" s="253"/>
      <c r="G238" s="253"/>
      <c r="H238" s="253"/>
      <c r="I238" s="253"/>
      <c r="J238" s="253"/>
      <c r="K238" s="253"/>
      <c r="L238" s="253"/>
      <c r="M238" s="253"/>
      <c r="N238" s="253"/>
      <c r="O238" s="253"/>
      <c r="P238" s="253"/>
      <c r="Q238" s="253"/>
      <c r="R238" s="253"/>
      <c r="S238" s="253"/>
      <c r="T238" s="253"/>
      <c r="U238" s="253"/>
      <c r="V238" s="253"/>
      <c r="W238" s="253"/>
      <c r="X238" s="253"/>
      <c r="Y238" s="253"/>
      <c r="Z238" s="253"/>
    </row>
    <row r="239" spans="1:26" s="252" customFormat="1" x14ac:dyDescent="0.3">
      <c r="A239" s="253"/>
      <c r="B239" s="253"/>
      <c r="C239" s="253"/>
      <c r="D239" s="253"/>
      <c r="E239" s="253"/>
      <c r="F239" s="253"/>
      <c r="G239" s="253"/>
      <c r="H239" s="253"/>
      <c r="I239" s="253"/>
      <c r="J239" s="253"/>
      <c r="K239" s="253"/>
      <c r="L239" s="253"/>
      <c r="M239" s="253"/>
      <c r="N239" s="253"/>
      <c r="O239" s="253"/>
      <c r="P239" s="253"/>
      <c r="Q239" s="253"/>
      <c r="R239" s="253"/>
      <c r="S239" s="253"/>
      <c r="T239" s="253"/>
      <c r="U239" s="253"/>
      <c r="V239" s="253"/>
      <c r="W239" s="253"/>
      <c r="X239" s="253"/>
      <c r="Y239" s="253"/>
      <c r="Z239" s="253"/>
    </row>
    <row r="240" spans="1:26" s="252" customFormat="1" x14ac:dyDescent="0.3">
      <c r="A240" s="253"/>
      <c r="B240" s="253"/>
      <c r="C240" s="253"/>
      <c r="D240" s="253"/>
      <c r="E240" s="253"/>
      <c r="F240" s="253"/>
      <c r="G240" s="253"/>
      <c r="H240" s="253"/>
      <c r="I240" s="253"/>
      <c r="J240" s="253"/>
      <c r="K240" s="253"/>
      <c r="L240" s="253"/>
      <c r="M240" s="253"/>
      <c r="N240" s="253"/>
      <c r="O240" s="253"/>
      <c r="P240" s="253"/>
      <c r="Q240" s="253"/>
      <c r="R240" s="253"/>
      <c r="S240" s="253"/>
      <c r="T240" s="253"/>
      <c r="U240" s="253"/>
      <c r="V240" s="253"/>
      <c r="W240" s="253"/>
      <c r="X240" s="253"/>
      <c r="Y240" s="253"/>
      <c r="Z240" s="253"/>
    </row>
    <row r="241" spans="1:26" s="252" customFormat="1" x14ac:dyDescent="0.3">
      <c r="A241" s="253"/>
      <c r="B241" s="253"/>
      <c r="C241" s="253"/>
      <c r="D241" s="253"/>
      <c r="E241" s="253"/>
      <c r="F241" s="253"/>
      <c r="G241" s="253"/>
      <c r="H241" s="253"/>
      <c r="I241" s="253"/>
      <c r="J241" s="253"/>
      <c r="K241" s="253"/>
      <c r="L241" s="253"/>
      <c r="M241" s="253"/>
      <c r="N241" s="253"/>
      <c r="O241" s="253"/>
      <c r="P241" s="253"/>
      <c r="Q241" s="253"/>
      <c r="R241" s="253"/>
      <c r="S241" s="253"/>
      <c r="T241" s="253"/>
      <c r="U241" s="253"/>
      <c r="V241" s="253"/>
      <c r="W241" s="253"/>
      <c r="X241" s="253"/>
      <c r="Y241" s="253"/>
      <c r="Z241" s="253"/>
    </row>
    <row r="242" spans="1:26" s="252" customFormat="1" x14ac:dyDescent="0.3">
      <c r="A242" s="253"/>
      <c r="B242" s="253"/>
      <c r="C242" s="253"/>
      <c r="D242" s="253"/>
      <c r="E242" s="253"/>
      <c r="F242" s="253"/>
      <c r="G242" s="253"/>
      <c r="H242" s="253"/>
      <c r="I242" s="253"/>
      <c r="J242" s="253"/>
      <c r="K242" s="253"/>
      <c r="L242" s="253"/>
      <c r="M242" s="253"/>
      <c r="N242" s="253"/>
      <c r="O242" s="253"/>
      <c r="P242" s="253"/>
      <c r="Q242" s="253"/>
      <c r="R242" s="253"/>
      <c r="S242" s="253"/>
      <c r="T242" s="253"/>
      <c r="U242" s="253"/>
      <c r="V242" s="253"/>
      <c r="W242" s="253"/>
      <c r="X242" s="253"/>
      <c r="Y242" s="253"/>
      <c r="Z242" s="253"/>
    </row>
    <row r="243" spans="1:26" s="252" customFormat="1" x14ac:dyDescent="0.3">
      <c r="A243" s="253"/>
      <c r="B243" s="253"/>
      <c r="C243" s="253"/>
      <c r="D243" s="253"/>
      <c r="E243" s="253"/>
      <c r="F243" s="253"/>
      <c r="G243" s="253"/>
      <c r="H243" s="253"/>
      <c r="I243" s="253"/>
      <c r="J243" s="253"/>
      <c r="K243" s="253"/>
      <c r="L243" s="253"/>
      <c r="M243" s="253"/>
      <c r="N243" s="253"/>
      <c r="O243" s="253"/>
      <c r="P243" s="253"/>
      <c r="Q243" s="253"/>
      <c r="R243" s="253"/>
      <c r="S243" s="253"/>
      <c r="T243" s="253"/>
      <c r="U243" s="253"/>
      <c r="V243" s="253"/>
      <c r="W243" s="253"/>
      <c r="X243" s="253"/>
      <c r="Y243" s="253"/>
      <c r="Z243" s="253"/>
    </row>
    <row r="244" spans="1:26" s="252" customFormat="1" x14ac:dyDescent="0.3">
      <c r="A244" s="253"/>
      <c r="B244" s="253"/>
      <c r="C244" s="253"/>
      <c r="D244" s="253"/>
      <c r="E244" s="253"/>
      <c r="F244" s="253"/>
      <c r="G244" s="253"/>
      <c r="H244" s="253"/>
      <c r="I244" s="253"/>
      <c r="J244" s="253"/>
      <c r="K244" s="253"/>
      <c r="L244" s="253"/>
      <c r="M244" s="253"/>
      <c r="N244" s="253"/>
      <c r="O244" s="253"/>
      <c r="P244" s="253"/>
      <c r="Q244" s="253"/>
      <c r="R244" s="253"/>
      <c r="S244" s="253"/>
      <c r="T244" s="253"/>
      <c r="U244" s="253"/>
      <c r="V244" s="253"/>
      <c r="W244" s="253"/>
      <c r="X244" s="253"/>
      <c r="Y244" s="253"/>
      <c r="Z244" s="253"/>
    </row>
    <row r="245" spans="1:26" s="252" customFormat="1" x14ac:dyDescent="0.3">
      <c r="A245" s="253"/>
      <c r="B245" s="253"/>
      <c r="C245" s="253"/>
      <c r="D245" s="253"/>
      <c r="E245" s="253"/>
      <c r="F245" s="253"/>
      <c r="G245" s="253"/>
      <c r="H245" s="253"/>
      <c r="I245" s="253"/>
      <c r="J245" s="253"/>
      <c r="K245" s="253"/>
      <c r="L245" s="253"/>
      <c r="M245" s="253"/>
      <c r="N245" s="253"/>
      <c r="O245" s="253"/>
      <c r="P245" s="253"/>
      <c r="Q245" s="253"/>
      <c r="R245" s="253"/>
      <c r="S245" s="253"/>
      <c r="T245" s="253"/>
      <c r="U245" s="253"/>
      <c r="V245" s="253"/>
      <c r="W245" s="253"/>
      <c r="X245" s="253"/>
      <c r="Y245" s="253"/>
      <c r="Z245" s="253"/>
    </row>
    <row r="246" spans="1:26" s="252" customFormat="1" x14ac:dyDescent="0.3">
      <c r="A246" s="253"/>
      <c r="B246" s="253"/>
      <c r="C246" s="253"/>
      <c r="D246" s="253"/>
      <c r="E246" s="253"/>
      <c r="F246" s="253"/>
      <c r="G246" s="253"/>
      <c r="H246" s="253"/>
      <c r="I246" s="253"/>
      <c r="J246" s="253"/>
      <c r="K246" s="253"/>
      <c r="L246" s="253"/>
      <c r="M246" s="253"/>
      <c r="N246" s="253"/>
      <c r="O246" s="253"/>
      <c r="P246" s="253"/>
      <c r="Q246" s="253"/>
      <c r="R246" s="253"/>
      <c r="S246" s="253"/>
      <c r="T246" s="253"/>
      <c r="U246" s="253"/>
      <c r="V246" s="253"/>
      <c r="W246" s="253"/>
      <c r="X246" s="253"/>
      <c r="Y246" s="253"/>
      <c r="Z246" s="253"/>
    </row>
    <row r="247" spans="1:26" s="252" customFormat="1" x14ac:dyDescent="0.3">
      <c r="A247" s="253"/>
      <c r="B247" s="253"/>
      <c r="C247" s="253"/>
      <c r="D247" s="253"/>
      <c r="E247" s="253"/>
      <c r="F247" s="253"/>
      <c r="G247" s="253"/>
      <c r="H247" s="253"/>
      <c r="I247" s="253"/>
      <c r="J247" s="253"/>
      <c r="K247" s="253"/>
      <c r="L247" s="253"/>
      <c r="M247" s="253"/>
      <c r="N247" s="253"/>
      <c r="O247" s="253"/>
      <c r="P247" s="253"/>
      <c r="Q247" s="253"/>
      <c r="R247" s="253"/>
      <c r="S247" s="253"/>
      <c r="T247" s="253"/>
      <c r="U247" s="253"/>
      <c r="V247" s="253"/>
      <c r="W247" s="253"/>
      <c r="X247" s="253"/>
      <c r="Y247" s="253"/>
      <c r="Z247" s="253"/>
    </row>
    <row r="248" spans="1:26" s="252" customFormat="1" x14ac:dyDescent="0.3">
      <c r="A248" s="253"/>
      <c r="B248" s="253"/>
      <c r="C248" s="253"/>
      <c r="D248" s="253"/>
      <c r="E248" s="253"/>
      <c r="F248" s="253"/>
      <c r="G248" s="253"/>
      <c r="H248" s="253"/>
      <c r="I248" s="253"/>
      <c r="J248" s="253"/>
      <c r="K248" s="253"/>
      <c r="L248" s="253"/>
      <c r="M248" s="253"/>
      <c r="N248" s="253"/>
      <c r="O248" s="253"/>
      <c r="P248" s="253"/>
      <c r="Q248" s="253"/>
      <c r="R248" s="253"/>
      <c r="S248" s="253"/>
      <c r="T248" s="253"/>
      <c r="U248" s="253"/>
      <c r="V248" s="253"/>
      <c r="W248" s="253"/>
      <c r="X248" s="253"/>
      <c r="Y248" s="253"/>
      <c r="Z248" s="253"/>
    </row>
    <row r="249" spans="1:26" s="252" customFormat="1" x14ac:dyDescent="0.3">
      <c r="A249" s="253"/>
      <c r="B249" s="253"/>
      <c r="C249" s="253"/>
      <c r="D249" s="253"/>
      <c r="E249" s="253"/>
      <c r="F249" s="253"/>
      <c r="G249" s="253"/>
      <c r="H249" s="253"/>
      <c r="I249" s="253"/>
      <c r="J249" s="253"/>
      <c r="K249" s="253"/>
      <c r="L249" s="253"/>
      <c r="M249" s="253"/>
      <c r="N249" s="253"/>
      <c r="O249" s="253"/>
      <c r="P249" s="253"/>
      <c r="Q249" s="253"/>
      <c r="R249" s="253"/>
      <c r="S249" s="253"/>
      <c r="T249" s="253"/>
      <c r="U249" s="253"/>
      <c r="V249" s="253"/>
      <c r="W249" s="253"/>
      <c r="X249" s="253"/>
      <c r="Y249" s="253"/>
      <c r="Z249" s="253"/>
    </row>
    <row r="250" spans="1:26" s="252" customFormat="1" x14ac:dyDescent="0.3">
      <c r="A250" s="253"/>
      <c r="B250" s="253"/>
      <c r="C250" s="253"/>
      <c r="D250" s="253"/>
      <c r="E250" s="253"/>
      <c r="F250" s="253"/>
      <c r="G250" s="253"/>
      <c r="H250" s="253"/>
      <c r="I250" s="253"/>
      <c r="J250" s="253"/>
      <c r="K250" s="253"/>
      <c r="L250" s="253"/>
      <c r="M250" s="253"/>
      <c r="N250" s="253"/>
      <c r="O250" s="253"/>
      <c r="P250" s="253"/>
      <c r="Q250" s="253"/>
      <c r="R250" s="253"/>
      <c r="S250" s="253"/>
      <c r="T250" s="253"/>
      <c r="U250" s="253"/>
      <c r="V250" s="253"/>
      <c r="W250" s="253"/>
      <c r="X250" s="253"/>
      <c r="Y250" s="253"/>
      <c r="Z250" s="253"/>
    </row>
    <row r="251" spans="1:26" s="252" customFormat="1" x14ac:dyDescent="0.3">
      <c r="A251" s="253"/>
      <c r="B251" s="253"/>
      <c r="C251" s="253"/>
      <c r="D251" s="253"/>
      <c r="E251" s="253"/>
      <c r="F251" s="253"/>
      <c r="G251" s="253"/>
      <c r="H251" s="253"/>
      <c r="I251" s="253"/>
      <c r="J251" s="253"/>
      <c r="K251" s="253"/>
      <c r="L251" s="253"/>
      <c r="M251" s="253"/>
      <c r="N251" s="253"/>
      <c r="O251" s="253"/>
      <c r="P251" s="253"/>
      <c r="Q251" s="253"/>
      <c r="R251" s="253"/>
      <c r="S251" s="253"/>
      <c r="T251" s="253"/>
      <c r="U251" s="253"/>
      <c r="V251" s="253"/>
      <c r="W251" s="253"/>
      <c r="X251" s="253"/>
      <c r="Y251" s="253"/>
      <c r="Z251" s="253"/>
    </row>
    <row r="252" spans="1:26" s="252" customFormat="1" x14ac:dyDescent="0.3">
      <c r="A252" s="253"/>
      <c r="B252" s="253"/>
      <c r="C252" s="253"/>
      <c r="D252" s="253"/>
      <c r="E252" s="253"/>
      <c r="F252" s="253"/>
      <c r="G252" s="253"/>
      <c r="H252" s="253"/>
      <c r="I252" s="253"/>
      <c r="J252" s="253"/>
      <c r="K252" s="253"/>
      <c r="L252" s="253"/>
      <c r="M252" s="253"/>
      <c r="N252" s="253"/>
      <c r="O252" s="253"/>
      <c r="P252" s="253"/>
      <c r="Q252" s="253"/>
      <c r="R252" s="253"/>
      <c r="S252" s="253"/>
      <c r="T252" s="253"/>
      <c r="U252" s="253"/>
      <c r="V252" s="253"/>
      <c r="W252" s="253"/>
      <c r="X252" s="253"/>
      <c r="Y252" s="253"/>
      <c r="Z252" s="253"/>
    </row>
    <row r="253" spans="1:26" s="252" customFormat="1" x14ac:dyDescent="0.3">
      <c r="A253" s="253"/>
      <c r="B253" s="253"/>
      <c r="C253" s="253"/>
      <c r="D253" s="253"/>
      <c r="E253" s="253"/>
      <c r="F253" s="253"/>
      <c r="G253" s="253"/>
      <c r="H253" s="253"/>
      <c r="I253" s="253"/>
      <c r="J253" s="253"/>
      <c r="K253" s="253"/>
      <c r="L253" s="253"/>
      <c r="M253" s="253"/>
      <c r="N253" s="253"/>
      <c r="O253" s="253"/>
      <c r="P253" s="253"/>
      <c r="Q253" s="253"/>
      <c r="R253" s="253"/>
      <c r="S253" s="253"/>
      <c r="T253" s="253"/>
      <c r="U253" s="253"/>
      <c r="V253" s="253"/>
      <c r="W253" s="253"/>
      <c r="X253" s="253"/>
      <c r="Y253" s="253"/>
      <c r="Z253" s="253"/>
    </row>
    <row r="254" spans="1:26" s="252" customFormat="1" x14ac:dyDescent="0.3">
      <c r="A254" s="253"/>
      <c r="B254" s="253"/>
      <c r="C254" s="253"/>
      <c r="D254" s="253"/>
      <c r="E254" s="253"/>
      <c r="F254" s="253"/>
      <c r="G254" s="253"/>
      <c r="H254" s="253"/>
      <c r="I254" s="253"/>
      <c r="J254" s="253"/>
      <c r="K254" s="253"/>
      <c r="L254" s="253"/>
      <c r="M254" s="253"/>
      <c r="N254" s="253"/>
      <c r="O254" s="253"/>
      <c r="P254" s="253"/>
      <c r="Q254" s="253"/>
      <c r="R254" s="253"/>
      <c r="S254" s="253"/>
      <c r="T254" s="253"/>
      <c r="U254" s="253"/>
      <c r="V254" s="253"/>
      <c r="W254" s="253"/>
      <c r="X254" s="253"/>
      <c r="Y254" s="253"/>
      <c r="Z254" s="253"/>
    </row>
    <row r="255" spans="1:26" s="252" customFormat="1" x14ac:dyDescent="0.3">
      <c r="A255" s="253"/>
      <c r="B255" s="253"/>
      <c r="C255" s="253"/>
      <c r="D255" s="253"/>
      <c r="E255" s="253"/>
      <c r="F255" s="253"/>
      <c r="G255" s="253"/>
      <c r="H255" s="253"/>
      <c r="I255" s="253"/>
      <c r="J255" s="253"/>
      <c r="K255" s="253"/>
      <c r="L255" s="253"/>
      <c r="M255" s="253"/>
      <c r="N255" s="253"/>
      <c r="O255" s="253"/>
      <c r="P255" s="253"/>
      <c r="Q255" s="253"/>
      <c r="R255" s="253"/>
      <c r="S255" s="253"/>
      <c r="T255" s="253"/>
      <c r="U255" s="253"/>
      <c r="V255" s="253"/>
      <c r="W255" s="253"/>
      <c r="X255" s="253"/>
      <c r="Y255" s="253"/>
      <c r="Z255" s="253"/>
    </row>
    <row r="256" spans="1:26" s="252" customFormat="1" x14ac:dyDescent="0.3">
      <c r="A256" s="253"/>
      <c r="B256" s="253"/>
      <c r="C256" s="253"/>
      <c r="D256" s="253"/>
      <c r="E256" s="253"/>
      <c r="F256" s="253"/>
      <c r="G256" s="253"/>
      <c r="H256" s="253"/>
      <c r="I256" s="253"/>
      <c r="J256" s="253"/>
      <c r="K256" s="253"/>
      <c r="L256" s="253"/>
      <c r="M256" s="253"/>
      <c r="N256" s="253"/>
      <c r="O256" s="253"/>
      <c r="P256" s="253"/>
      <c r="Q256" s="253"/>
      <c r="R256" s="253"/>
      <c r="S256" s="253"/>
      <c r="T256" s="253"/>
      <c r="U256" s="253"/>
      <c r="V256" s="253"/>
      <c r="W256" s="253"/>
      <c r="X256" s="253"/>
      <c r="Y256" s="253"/>
      <c r="Z256" s="253"/>
    </row>
    <row r="257" spans="1:26" s="252" customFormat="1" x14ac:dyDescent="0.3">
      <c r="A257" s="253"/>
      <c r="B257" s="253"/>
      <c r="C257" s="253"/>
      <c r="D257" s="253"/>
      <c r="E257" s="253"/>
      <c r="F257" s="253"/>
      <c r="G257" s="253"/>
      <c r="H257" s="253"/>
      <c r="I257" s="253"/>
      <c r="J257" s="253"/>
      <c r="K257" s="253"/>
      <c r="L257" s="253"/>
      <c r="M257" s="253"/>
      <c r="N257" s="253"/>
      <c r="O257" s="253"/>
      <c r="P257" s="253"/>
      <c r="Q257" s="253"/>
      <c r="R257" s="253"/>
      <c r="S257" s="253"/>
      <c r="T257" s="253"/>
      <c r="U257" s="253"/>
      <c r="V257" s="253"/>
      <c r="W257" s="253"/>
      <c r="X257" s="253"/>
      <c r="Y257" s="253"/>
      <c r="Z257" s="253"/>
    </row>
    <row r="258" spans="1:26" s="252" customFormat="1" x14ac:dyDescent="0.3">
      <c r="A258" s="253"/>
      <c r="B258" s="253"/>
      <c r="C258" s="253"/>
      <c r="D258" s="253"/>
      <c r="E258" s="253"/>
      <c r="F258" s="253"/>
      <c r="G258" s="253"/>
      <c r="H258" s="253"/>
      <c r="I258" s="253"/>
      <c r="J258" s="253"/>
      <c r="K258" s="253"/>
      <c r="L258" s="253"/>
      <c r="M258" s="253"/>
      <c r="N258" s="253"/>
      <c r="O258" s="253"/>
      <c r="P258" s="253"/>
      <c r="Q258" s="253"/>
      <c r="R258" s="253"/>
      <c r="S258" s="253"/>
      <c r="T258" s="253"/>
      <c r="U258" s="253"/>
      <c r="V258" s="253"/>
      <c r="W258" s="253"/>
      <c r="X258" s="253"/>
      <c r="Y258" s="253"/>
      <c r="Z258" s="253"/>
    </row>
    <row r="259" spans="1:26" s="252" customFormat="1" x14ac:dyDescent="0.3">
      <c r="A259" s="253"/>
      <c r="B259" s="253"/>
      <c r="C259" s="253"/>
      <c r="D259" s="253"/>
      <c r="E259" s="253"/>
      <c r="F259" s="253"/>
      <c r="G259" s="253"/>
      <c r="H259" s="253"/>
      <c r="I259" s="253"/>
      <c r="J259" s="253"/>
      <c r="K259" s="253"/>
      <c r="L259" s="253"/>
      <c r="M259" s="253"/>
      <c r="N259" s="253"/>
      <c r="O259" s="253"/>
      <c r="P259" s="253"/>
      <c r="Q259" s="253"/>
      <c r="R259" s="253"/>
      <c r="S259" s="253"/>
      <c r="T259" s="253"/>
      <c r="U259" s="253"/>
      <c r="V259" s="253"/>
      <c r="W259" s="253"/>
      <c r="X259" s="253"/>
      <c r="Y259" s="253"/>
      <c r="Z259" s="253"/>
    </row>
    <row r="260" spans="1:26" s="252" customFormat="1" x14ac:dyDescent="0.3">
      <c r="A260" s="253"/>
      <c r="B260" s="253"/>
      <c r="C260" s="253"/>
      <c r="D260" s="253"/>
      <c r="E260" s="253"/>
      <c r="F260" s="253"/>
      <c r="G260" s="253"/>
      <c r="H260" s="253"/>
      <c r="I260" s="253"/>
      <c r="J260" s="253"/>
      <c r="K260" s="253"/>
      <c r="L260" s="253"/>
      <c r="M260" s="253"/>
      <c r="N260" s="253"/>
      <c r="O260" s="253"/>
      <c r="P260" s="253"/>
      <c r="Q260" s="253"/>
      <c r="R260" s="253"/>
      <c r="S260" s="253"/>
      <c r="T260" s="253"/>
      <c r="U260" s="253"/>
      <c r="V260" s="253"/>
      <c r="W260" s="253"/>
      <c r="X260" s="253"/>
      <c r="Y260" s="253"/>
      <c r="Z260" s="253"/>
    </row>
    <row r="261" spans="1:26" s="252" customFormat="1" x14ac:dyDescent="0.3">
      <c r="A261" s="253"/>
      <c r="B261" s="253"/>
      <c r="C261" s="253"/>
      <c r="D261" s="253"/>
      <c r="E261" s="253"/>
      <c r="F261" s="253"/>
      <c r="G261" s="253"/>
      <c r="H261" s="253"/>
      <c r="I261" s="253"/>
      <c r="J261" s="253"/>
      <c r="K261" s="253"/>
      <c r="L261" s="253"/>
      <c r="M261" s="253"/>
      <c r="N261" s="253"/>
      <c r="O261" s="253"/>
      <c r="P261" s="253"/>
      <c r="Q261" s="253"/>
      <c r="R261" s="253"/>
      <c r="S261" s="253"/>
      <c r="T261" s="253"/>
      <c r="U261" s="253"/>
      <c r="V261" s="253"/>
      <c r="W261" s="253"/>
      <c r="X261" s="253"/>
      <c r="Y261" s="253"/>
      <c r="Z261" s="253"/>
    </row>
    <row r="262" spans="1:26" s="252" customFormat="1" x14ac:dyDescent="0.3">
      <c r="A262" s="253"/>
      <c r="B262" s="253"/>
      <c r="C262" s="253"/>
      <c r="D262" s="253"/>
      <c r="E262" s="253"/>
      <c r="F262" s="253"/>
      <c r="G262" s="253"/>
      <c r="H262" s="253"/>
      <c r="I262" s="253"/>
      <c r="J262" s="253"/>
      <c r="K262" s="253"/>
      <c r="L262" s="253"/>
      <c r="M262" s="253"/>
      <c r="N262" s="253"/>
      <c r="O262" s="253"/>
      <c r="P262" s="253"/>
      <c r="Q262" s="253"/>
      <c r="R262" s="253"/>
      <c r="S262" s="253"/>
      <c r="T262" s="253"/>
      <c r="U262" s="253"/>
      <c r="V262" s="253"/>
      <c r="W262" s="253"/>
      <c r="X262" s="253"/>
      <c r="Y262" s="253"/>
      <c r="Z262" s="253"/>
    </row>
    <row r="263" spans="1:26" s="252" customFormat="1" x14ac:dyDescent="0.3">
      <c r="A263" s="253"/>
      <c r="B263" s="253"/>
      <c r="C263" s="253"/>
      <c r="D263" s="253"/>
      <c r="E263" s="253"/>
      <c r="F263" s="253"/>
      <c r="G263" s="253"/>
      <c r="H263" s="253"/>
      <c r="I263" s="253"/>
      <c r="J263" s="253"/>
      <c r="K263" s="253"/>
      <c r="L263" s="253"/>
      <c r="M263" s="253"/>
      <c r="N263" s="253"/>
      <c r="O263" s="253"/>
      <c r="P263" s="253"/>
      <c r="Q263" s="253"/>
      <c r="R263" s="253"/>
      <c r="S263" s="253"/>
      <c r="T263" s="253"/>
      <c r="U263" s="253"/>
      <c r="V263" s="253"/>
      <c r="W263" s="253"/>
      <c r="X263" s="253"/>
      <c r="Y263" s="253"/>
      <c r="Z263" s="253"/>
    </row>
    <row r="264" spans="1:26" s="252" customFormat="1" x14ac:dyDescent="0.3">
      <c r="A264" s="253"/>
      <c r="B264" s="253"/>
      <c r="C264" s="253"/>
      <c r="D264" s="253"/>
      <c r="E264" s="253"/>
      <c r="F264" s="253"/>
      <c r="G264" s="253"/>
      <c r="H264" s="253"/>
      <c r="I264" s="253"/>
      <c r="J264" s="253"/>
      <c r="K264" s="253"/>
      <c r="L264" s="253"/>
      <c r="M264" s="253"/>
      <c r="N264" s="253"/>
      <c r="O264" s="253"/>
      <c r="P264" s="253"/>
      <c r="Q264" s="253"/>
      <c r="R264" s="253"/>
      <c r="S264" s="253"/>
      <c r="T264" s="253"/>
      <c r="U264" s="253"/>
      <c r="V264" s="253"/>
      <c r="W264" s="253"/>
      <c r="X264" s="253"/>
      <c r="Y264" s="253"/>
      <c r="Z264" s="253"/>
    </row>
    <row r="265" spans="1:26" s="252" customFormat="1" x14ac:dyDescent="0.3">
      <c r="A265" s="253"/>
      <c r="B265" s="253"/>
      <c r="C265" s="253"/>
      <c r="D265" s="253"/>
      <c r="E265" s="253"/>
      <c r="F265" s="253"/>
      <c r="G265" s="253"/>
      <c r="H265" s="253"/>
      <c r="I265" s="253"/>
      <c r="J265" s="253"/>
      <c r="K265" s="253"/>
      <c r="L265" s="253"/>
      <c r="M265" s="253"/>
      <c r="N265" s="253"/>
      <c r="O265" s="253"/>
      <c r="P265" s="253"/>
      <c r="Q265" s="253"/>
      <c r="R265" s="253"/>
      <c r="S265" s="253"/>
      <c r="T265" s="253"/>
      <c r="U265" s="253"/>
      <c r="V265" s="253"/>
      <c r="W265" s="253"/>
      <c r="X265" s="253"/>
      <c r="Y265" s="253"/>
      <c r="Z265" s="253"/>
    </row>
    <row r="266" spans="1:26" s="252" customFormat="1" x14ac:dyDescent="0.3">
      <c r="A266" s="253"/>
      <c r="B266" s="253"/>
      <c r="C266" s="253"/>
      <c r="D266" s="253"/>
      <c r="E266" s="253"/>
      <c r="F266" s="253"/>
      <c r="G266" s="253"/>
      <c r="H266" s="253"/>
      <c r="I266" s="253"/>
      <c r="J266" s="253"/>
      <c r="K266" s="253"/>
      <c r="L266" s="253"/>
      <c r="M266" s="253"/>
      <c r="N266" s="253"/>
      <c r="O266" s="253"/>
      <c r="P266" s="253"/>
      <c r="Q266" s="253"/>
      <c r="R266" s="253"/>
      <c r="S266" s="253"/>
      <c r="T266" s="253"/>
      <c r="U266" s="253"/>
      <c r="V266" s="253"/>
      <c r="W266" s="253"/>
      <c r="X266" s="253"/>
      <c r="Y266" s="253"/>
      <c r="Z266" s="253"/>
    </row>
    <row r="267" spans="1:26" s="252" customFormat="1" x14ac:dyDescent="0.3">
      <c r="A267" s="253"/>
      <c r="B267" s="253"/>
      <c r="C267" s="253"/>
      <c r="D267" s="253"/>
      <c r="E267" s="253"/>
      <c r="F267" s="253"/>
      <c r="G267" s="253"/>
      <c r="H267" s="253"/>
      <c r="I267" s="253"/>
      <c r="J267" s="253"/>
      <c r="K267" s="253"/>
      <c r="L267" s="253"/>
      <c r="M267" s="253"/>
      <c r="N267" s="253"/>
      <c r="O267" s="253"/>
      <c r="P267" s="253"/>
      <c r="Q267" s="253"/>
      <c r="R267" s="253"/>
      <c r="S267" s="253"/>
      <c r="T267" s="253"/>
      <c r="U267" s="253"/>
      <c r="V267" s="253"/>
      <c r="W267" s="253"/>
      <c r="X267" s="253"/>
      <c r="Y267" s="253"/>
      <c r="Z267" s="253"/>
    </row>
    <row r="268" spans="1:26" s="252" customFormat="1" x14ac:dyDescent="0.3">
      <c r="A268" s="253"/>
      <c r="B268" s="253"/>
      <c r="C268" s="253"/>
      <c r="D268" s="253"/>
      <c r="E268" s="253"/>
      <c r="F268" s="253"/>
      <c r="G268" s="253"/>
      <c r="H268" s="253"/>
      <c r="I268" s="253"/>
      <c r="J268" s="253"/>
      <c r="K268" s="253"/>
      <c r="L268" s="253"/>
      <c r="M268" s="253"/>
      <c r="N268" s="253"/>
      <c r="O268" s="253"/>
      <c r="P268" s="253"/>
      <c r="Q268" s="253"/>
      <c r="R268" s="253"/>
      <c r="S268" s="253"/>
      <c r="T268" s="253"/>
      <c r="U268" s="253"/>
      <c r="V268" s="253"/>
      <c r="W268" s="253"/>
      <c r="X268" s="253"/>
      <c r="Y268" s="253"/>
      <c r="Z268" s="253"/>
    </row>
    <row r="269" spans="1:26" s="252" customFormat="1" x14ac:dyDescent="0.3">
      <c r="A269" s="253"/>
      <c r="B269" s="253"/>
      <c r="C269" s="253"/>
      <c r="D269" s="253"/>
      <c r="E269" s="253"/>
      <c r="F269" s="253"/>
      <c r="G269" s="253"/>
      <c r="H269" s="253"/>
      <c r="I269" s="253"/>
      <c r="J269" s="253"/>
      <c r="K269" s="253"/>
      <c r="L269" s="253"/>
      <c r="M269" s="253"/>
      <c r="N269" s="253"/>
      <c r="O269" s="253"/>
      <c r="P269" s="253"/>
      <c r="Q269" s="253"/>
      <c r="R269" s="253"/>
      <c r="S269" s="253"/>
      <c r="T269" s="253"/>
      <c r="U269" s="253"/>
      <c r="V269" s="253"/>
      <c r="W269" s="253"/>
      <c r="X269" s="253"/>
      <c r="Y269" s="253"/>
      <c r="Z269" s="253"/>
    </row>
    <row r="270" spans="1:26" s="252" customFormat="1" x14ac:dyDescent="0.3">
      <c r="A270" s="253"/>
      <c r="B270" s="253"/>
      <c r="C270" s="253"/>
      <c r="D270" s="253"/>
      <c r="E270" s="253"/>
      <c r="F270" s="253"/>
      <c r="G270" s="253"/>
      <c r="H270" s="253"/>
      <c r="I270" s="253"/>
      <c r="J270" s="253"/>
      <c r="K270" s="253"/>
      <c r="L270" s="253"/>
      <c r="M270" s="253"/>
      <c r="N270" s="253"/>
      <c r="O270" s="253"/>
      <c r="P270" s="253"/>
      <c r="Q270" s="253"/>
      <c r="R270" s="253"/>
      <c r="S270" s="253"/>
      <c r="T270" s="253"/>
      <c r="U270" s="253"/>
      <c r="V270" s="253"/>
      <c r="W270" s="253"/>
      <c r="X270" s="253"/>
      <c r="Y270" s="253"/>
      <c r="Z270" s="253"/>
    </row>
    <row r="271" spans="1:26" s="252" customFormat="1" x14ac:dyDescent="0.3">
      <c r="A271" s="253"/>
      <c r="B271" s="253"/>
      <c r="C271" s="253"/>
      <c r="D271" s="253"/>
      <c r="E271" s="253"/>
      <c r="F271" s="253"/>
      <c r="G271" s="253"/>
      <c r="H271" s="253"/>
      <c r="I271" s="253"/>
      <c r="J271" s="253"/>
      <c r="K271" s="253"/>
      <c r="L271" s="253"/>
      <c r="M271" s="253"/>
      <c r="N271" s="253"/>
      <c r="O271" s="253"/>
      <c r="P271" s="253"/>
      <c r="Q271" s="253"/>
      <c r="R271" s="253"/>
      <c r="S271" s="253"/>
      <c r="T271" s="253"/>
      <c r="U271" s="253"/>
      <c r="V271" s="253"/>
      <c r="W271" s="253"/>
      <c r="X271" s="253"/>
      <c r="Y271" s="253"/>
      <c r="Z271" s="253"/>
    </row>
    <row r="272" spans="1:26" s="252" customFormat="1" x14ac:dyDescent="0.3">
      <c r="A272" s="253"/>
      <c r="B272" s="253"/>
      <c r="C272" s="253"/>
      <c r="D272" s="253"/>
      <c r="E272" s="253"/>
      <c r="F272" s="253"/>
      <c r="G272" s="253"/>
      <c r="H272" s="253"/>
      <c r="I272" s="253"/>
      <c r="J272" s="253"/>
      <c r="K272" s="253"/>
      <c r="L272" s="253"/>
      <c r="M272" s="253"/>
      <c r="N272" s="253"/>
      <c r="O272" s="253"/>
      <c r="P272" s="253"/>
      <c r="Q272" s="253"/>
      <c r="R272" s="253"/>
      <c r="S272" s="253"/>
      <c r="T272" s="253"/>
      <c r="U272" s="253"/>
      <c r="V272" s="253"/>
      <c r="W272" s="253"/>
      <c r="X272" s="253"/>
      <c r="Y272" s="253"/>
      <c r="Z272" s="253"/>
    </row>
    <row r="273" spans="1:26" s="252" customFormat="1" x14ac:dyDescent="0.3">
      <c r="A273" s="253"/>
      <c r="B273" s="253"/>
      <c r="C273" s="253"/>
      <c r="D273" s="253"/>
      <c r="E273" s="253"/>
      <c r="F273" s="253"/>
      <c r="G273" s="253"/>
      <c r="H273" s="253"/>
      <c r="I273" s="253"/>
      <c r="J273" s="253"/>
      <c r="K273" s="253"/>
      <c r="L273" s="253"/>
      <c r="M273" s="253"/>
      <c r="N273" s="253"/>
      <c r="O273" s="253"/>
      <c r="P273" s="253"/>
      <c r="Q273" s="253"/>
      <c r="R273" s="253"/>
      <c r="S273" s="253"/>
      <c r="T273" s="253"/>
      <c r="U273" s="253"/>
      <c r="V273" s="253"/>
      <c r="W273" s="253"/>
      <c r="X273" s="253"/>
      <c r="Y273" s="253"/>
      <c r="Z273" s="253"/>
    </row>
    <row r="274" spans="1:26" s="252" customFormat="1" x14ac:dyDescent="0.3">
      <c r="A274" s="253"/>
      <c r="B274" s="253"/>
      <c r="C274" s="253"/>
      <c r="D274" s="253"/>
      <c r="E274" s="253"/>
      <c r="F274" s="253"/>
      <c r="G274" s="253"/>
      <c r="H274" s="253"/>
      <c r="I274" s="253"/>
      <c r="J274" s="253"/>
      <c r="K274" s="253"/>
      <c r="L274" s="253"/>
      <c r="M274" s="253"/>
      <c r="N274" s="253"/>
      <c r="O274" s="253"/>
      <c r="P274" s="253"/>
      <c r="Q274" s="253"/>
      <c r="R274" s="253"/>
      <c r="S274" s="253"/>
      <c r="T274" s="253"/>
      <c r="U274" s="253"/>
      <c r="V274" s="253"/>
      <c r="W274" s="253"/>
      <c r="X274" s="253"/>
      <c r="Y274" s="253"/>
      <c r="Z274" s="253"/>
    </row>
    <row r="275" spans="1:26" s="252" customFormat="1" x14ac:dyDescent="0.3">
      <c r="A275" s="253"/>
      <c r="B275" s="253"/>
      <c r="C275" s="253"/>
      <c r="D275" s="253"/>
      <c r="E275" s="253"/>
      <c r="F275" s="253"/>
      <c r="G275" s="253"/>
      <c r="H275" s="253"/>
      <c r="I275" s="253"/>
      <c r="J275" s="253"/>
      <c r="K275" s="253"/>
      <c r="L275" s="253"/>
      <c r="M275" s="253"/>
      <c r="N275" s="253"/>
      <c r="O275" s="253"/>
      <c r="P275" s="253"/>
      <c r="Q275" s="253"/>
      <c r="R275" s="253"/>
      <c r="S275" s="253"/>
      <c r="T275" s="253"/>
      <c r="U275" s="253"/>
      <c r="V275" s="253"/>
      <c r="W275" s="253"/>
      <c r="X275" s="253"/>
      <c r="Y275" s="253"/>
      <c r="Z275" s="253"/>
    </row>
    <row r="276" spans="1:26" s="252" customFormat="1" x14ac:dyDescent="0.3">
      <c r="A276" s="253"/>
      <c r="B276" s="253"/>
      <c r="C276" s="253"/>
      <c r="D276" s="253"/>
      <c r="E276" s="253"/>
      <c r="F276" s="253"/>
      <c r="G276" s="253"/>
      <c r="H276" s="253"/>
      <c r="I276" s="253"/>
      <c r="J276" s="253"/>
      <c r="K276" s="253"/>
      <c r="L276" s="253"/>
      <c r="M276" s="253"/>
      <c r="N276" s="253"/>
      <c r="O276" s="253"/>
      <c r="P276" s="253"/>
      <c r="Q276" s="253"/>
      <c r="R276" s="253"/>
      <c r="S276" s="253"/>
      <c r="T276" s="253"/>
      <c r="U276" s="253"/>
      <c r="V276" s="253"/>
      <c r="W276" s="253"/>
      <c r="X276" s="253"/>
      <c r="Y276" s="253"/>
      <c r="Z276" s="253"/>
    </row>
    <row r="277" spans="1:26" s="252" customFormat="1" x14ac:dyDescent="0.3">
      <c r="A277" s="253"/>
      <c r="B277" s="253"/>
      <c r="C277" s="253"/>
      <c r="D277" s="253"/>
      <c r="E277" s="253"/>
      <c r="F277" s="253"/>
      <c r="G277" s="253"/>
      <c r="H277" s="253"/>
      <c r="I277" s="253"/>
      <c r="J277" s="253"/>
      <c r="K277" s="253"/>
      <c r="L277" s="253"/>
      <c r="M277" s="253"/>
      <c r="N277" s="253"/>
      <c r="O277" s="253"/>
      <c r="P277" s="253"/>
      <c r="Q277" s="253"/>
      <c r="R277" s="253"/>
      <c r="S277" s="253"/>
      <c r="T277" s="253"/>
      <c r="U277" s="253"/>
      <c r="V277" s="253"/>
      <c r="W277" s="253"/>
      <c r="X277" s="253"/>
      <c r="Y277" s="253"/>
      <c r="Z277" s="253"/>
    </row>
    <row r="278" spans="1:26" s="252" customFormat="1" x14ac:dyDescent="0.3">
      <c r="A278" s="253"/>
      <c r="B278" s="253"/>
      <c r="C278" s="253"/>
      <c r="D278" s="253"/>
      <c r="E278" s="253"/>
      <c r="F278" s="253"/>
      <c r="G278" s="253"/>
      <c r="H278" s="253"/>
      <c r="I278" s="253"/>
      <c r="J278" s="253"/>
      <c r="K278" s="253"/>
      <c r="L278" s="253"/>
      <c r="M278" s="253"/>
      <c r="N278" s="253"/>
      <c r="O278" s="253"/>
      <c r="P278" s="253"/>
      <c r="Q278" s="253"/>
      <c r="R278" s="253"/>
      <c r="S278" s="253"/>
      <c r="T278" s="253"/>
      <c r="U278" s="253"/>
      <c r="V278" s="253"/>
      <c r="W278" s="253"/>
      <c r="X278" s="253"/>
      <c r="Y278" s="253"/>
      <c r="Z278" s="253"/>
    </row>
    <row r="279" spans="1:26" s="252" customFormat="1" x14ac:dyDescent="0.3">
      <c r="A279" s="253"/>
      <c r="B279" s="253"/>
      <c r="C279" s="253"/>
      <c r="D279" s="253"/>
      <c r="E279" s="253"/>
      <c r="F279" s="253"/>
      <c r="G279" s="253"/>
      <c r="H279" s="253"/>
      <c r="I279" s="253"/>
      <c r="J279" s="253"/>
      <c r="K279" s="253"/>
      <c r="L279" s="253"/>
      <c r="M279" s="253"/>
      <c r="N279" s="253"/>
      <c r="O279" s="253"/>
      <c r="P279" s="253"/>
      <c r="Q279" s="253"/>
      <c r="R279" s="253"/>
      <c r="S279" s="253"/>
      <c r="T279" s="253"/>
      <c r="U279" s="253"/>
      <c r="V279" s="253"/>
      <c r="W279" s="253"/>
      <c r="X279" s="253"/>
      <c r="Y279" s="253"/>
      <c r="Z279" s="253"/>
    </row>
    <row r="280" spans="1:26" s="252" customFormat="1" x14ac:dyDescent="0.3">
      <c r="A280" s="253"/>
      <c r="B280" s="253"/>
      <c r="C280" s="253"/>
      <c r="D280" s="253"/>
      <c r="E280" s="253"/>
      <c r="F280" s="253"/>
      <c r="G280" s="253"/>
      <c r="H280" s="253"/>
      <c r="I280" s="253"/>
      <c r="J280" s="253"/>
      <c r="K280" s="253"/>
      <c r="L280" s="253"/>
      <c r="M280" s="253"/>
      <c r="N280" s="253"/>
      <c r="O280" s="253"/>
      <c r="P280" s="253"/>
      <c r="Q280" s="253"/>
      <c r="R280" s="253"/>
      <c r="S280" s="253"/>
      <c r="T280" s="253"/>
      <c r="U280" s="253"/>
      <c r="V280" s="253"/>
      <c r="W280" s="253"/>
      <c r="X280" s="253"/>
      <c r="Y280" s="253"/>
      <c r="Z280" s="253"/>
    </row>
    <row r="281" spans="1:26" s="252" customFormat="1" x14ac:dyDescent="0.3">
      <c r="A281" s="253"/>
      <c r="B281" s="253"/>
      <c r="C281" s="253"/>
      <c r="D281" s="253"/>
      <c r="E281" s="253"/>
      <c r="F281" s="253"/>
      <c r="G281" s="253"/>
      <c r="H281" s="253"/>
      <c r="I281" s="253"/>
      <c r="J281" s="253"/>
      <c r="K281" s="253"/>
      <c r="L281" s="253"/>
      <c r="M281" s="253"/>
      <c r="N281" s="253"/>
      <c r="O281" s="253"/>
      <c r="P281" s="253"/>
      <c r="Q281" s="253"/>
      <c r="R281" s="253"/>
      <c r="S281" s="253"/>
      <c r="T281" s="253"/>
      <c r="U281" s="253"/>
      <c r="V281" s="253"/>
      <c r="W281" s="253"/>
      <c r="X281" s="253"/>
      <c r="Y281" s="253"/>
      <c r="Z281" s="253"/>
    </row>
    <row r="282" spans="1:26" s="252" customFormat="1" x14ac:dyDescent="0.3">
      <c r="A282" s="253"/>
      <c r="B282" s="253"/>
      <c r="C282" s="253"/>
      <c r="D282" s="253"/>
      <c r="E282" s="253"/>
      <c r="F282" s="253"/>
      <c r="G282" s="253"/>
      <c r="H282" s="253"/>
      <c r="I282" s="253"/>
      <c r="J282" s="253"/>
      <c r="K282" s="253"/>
      <c r="L282" s="253"/>
      <c r="M282" s="253"/>
      <c r="N282" s="253"/>
      <c r="O282" s="253"/>
      <c r="P282" s="253"/>
      <c r="Q282" s="253"/>
      <c r="R282" s="253"/>
      <c r="S282" s="253"/>
      <c r="T282" s="253"/>
      <c r="U282" s="253"/>
      <c r="V282" s="253"/>
      <c r="W282" s="253"/>
      <c r="X282" s="253"/>
      <c r="Y282" s="253"/>
      <c r="Z282" s="253"/>
    </row>
    <row r="283" spans="1:26" s="252" customFormat="1" x14ac:dyDescent="0.3">
      <c r="A283" s="253"/>
      <c r="B283" s="253"/>
      <c r="C283" s="253"/>
      <c r="D283" s="253"/>
      <c r="E283" s="253"/>
      <c r="F283" s="253"/>
      <c r="G283" s="253"/>
      <c r="H283" s="253"/>
      <c r="I283" s="253"/>
      <c r="J283" s="253"/>
      <c r="K283" s="253"/>
      <c r="L283" s="253"/>
      <c r="M283" s="253"/>
      <c r="N283" s="253"/>
      <c r="O283" s="253"/>
      <c r="P283" s="253"/>
      <c r="Q283" s="253"/>
      <c r="R283" s="253"/>
      <c r="S283" s="253"/>
      <c r="T283" s="253"/>
      <c r="U283" s="253"/>
      <c r="V283" s="253"/>
      <c r="W283" s="253"/>
      <c r="X283" s="253"/>
      <c r="Y283" s="253"/>
      <c r="Z283" s="253"/>
    </row>
    <row r="284" spans="1:26" s="252" customFormat="1" x14ac:dyDescent="0.3">
      <c r="A284" s="253"/>
      <c r="B284" s="253"/>
      <c r="C284" s="253"/>
      <c r="D284" s="253"/>
      <c r="E284" s="253"/>
      <c r="F284" s="253"/>
      <c r="G284" s="253"/>
      <c r="H284" s="253"/>
      <c r="I284" s="253"/>
      <c r="J284" s="253"/>
      <c r="K284" s="253"/>
      <c r="L284" s="253"/>
      <c r="M284" s="253"/>
      <c r="N284" s="253"/>
      <c r="O284" s="253"/>
      <c r="P284" s="253"/>
      <c r="Q284" s="253"/>
      <c r="R284" s="253"/>
      <c r="S284" s="253"/>
      <c r="T284" s="253"/>
      <c r="U284" s="253"/>
      <c r="V284" s="253"/>
      <c r="W284" s="253"/>
      <c r="X284" s="253"/>
      <c r="Y284" s="253"/>
      <c r="Z284" s="253"/>
    </row>
    <row r="285" spans="1:26" s="252" customFormat="1" x14ac:dyDescent="0.3">
      <c r="A285" s="253"/>
      <c r="B285" s="253"/>
      <c r="C285" s="253"/>
      <c r="D285" s="253"/>
      <c r="E285" s="253"/>
      <c r="F285" s="253"/>
      <c r="G285" s="253"/>
      <c r="H285" s="253"/>
      <c r="I285" s="253"/>
      <c r="J285" s="253"/>
      <c r="K285" s="253"/>
      <c r="L285" s="253"/>
      <c r="M285" s="253"/>
      <c r="N285" s="253"/>
      <c r="O285" s="253"/>
      <c r="P285" s="253"/>
      <c r="Q285" s="253"/>
      <c r="R285" s="253"/>
      <c r="S285" s="253"/>
      <c r="T285" s="253"/>
      <c r="U285" s="253"/>
      <c r="V285" s="253"/>
      <c r="W285" s="253"/>
      <c r="X285" s="253"/>
      <c r="Y285" s="253"/>
      <c r="Z285" s="253"/>
    </row>
    <row r="286" spans="1:26" s="252" customFormat="1" x14ac:dyDescent="0.3">
      <c r="A286" s="253"/>
      <c r="B286" s="253"/>
      <c r="C286" s="253"/>
      <c r="D286" s="253"/>
      <c r="E286" s="253"/>
      <c r="F286" s="253"/>
      <c r="G286" s="253"/>
      <c r="H286" s="253"/>
      <c r="I286" s="253"/>
      <c r="J286" s="253"/>
      <c r="K286" s="253"/>
      <c r="L286" s="253"/>
      <c r="M286" s="253"/>
      <c r="N286" s="253"/>
      <c r="O286" s="253"/>
      <c r="P286" s="253"/>
      <c r="Q286" s="253"/>
      <c r="R286" s="253"/>
      <c r="S286" s="253"/>
      <c r="T286" s="253"/>
      <c r="U286" s="253"/>
      <c r="V286" s="253"/>
      <c r="W286" s="253"/>
      <c r="X286" s="253"/>
      <c r="Y286" s="253"/>
      <c r="Z286" s="253"/>
    </row>
    <row r="287" spans="1:26" s="252" customFormat="1" x14ac:dyDescent="0.3">
      <c r="A287" s="253"/>
      <c r="B287" s="253"/>
      <c r="C287" s="253"/>
      <c r="D287" s="253"/>
      <c r="E287" s="253"/>
      <c r="F287" s="253"/>
      <c r="G287" s="253"/>
      <c r="H287" s="253"/>
      <c r="I287" s="253"/>
      <c r="J287" s="253"/>
      <c r="K287" s="253"/>
      <c r="L287" s="253"/>
      <c r="M287" s="253"/>
      <c r="N287" s="253"/>
      <c r="O287" s="253"/>
      <c r="P287" s="253"/>
      <c r="Q287" s="253"/>
      <c r="R287" s="253"/>
      <c r="S287" s="253"/>
      <c r="T287" s="253"/>
      <c r="U287" s="253"/>
      <c r="V287" s="253"/>
      <c r="W287" s="253"/>
      <c r="X287" s="253"/>
      <c r="Y287" s="253"/>
      <c r="Z287" s="253"/>
    </row>
    <row r="288" spans="1:26" s="252" customFormat="1" x14ac:dyDescent="0.3">
      <c r="A288" s="253"/>
      <c r="B288" s="253"/>
      <c r="C288" s="253"/>
      <c r="D288" s="253"/>
      <c r="E288" s="253"/>
      <c r="F288" s="253"/>
      <c r="G288" s="253"/>
      <c r="H288" s="253"/>
      <c r="I288" s="253"/>
      <c r="J288" s="253"/>
      <c r="K288" s="253"/>
      <c r="L288" s="253"/>
      <c r="M288" s="253"/>
      <c r="N288" s="253"/>
      <c r="O288" s="253"/>
      <c r="P288" s="253"/>
      <c r="Q288" s="253"/>
      <c r="R288" s="253"/>
      <c r="S288" s="253"/>
      <c r="T288" s="253"/>
      <c r="U288" s="253"/>
      <c r="V288" s="253"/>
      <c r="W288" s="253"/>
      <c r="X288" s="253"/>
      <c r="Y288" s="253"/>
      <c r="Z288" s="253"/>
    </row>
    <row r="289" spans="1:26" s="252" customFormat="1" x14ac:dyDescent="0.3">
      <c r="A289" s="253"/>
      <c r="B289" s="253"/>
      <c r="C289" s="253"/>
      <c r="D289" s="253"/>
      <c r="E289" s="253"/>
      <c r="F289" s="253"/>
      <c r="G289" s="253"/>
      <c r="H289" s="253"/>
      <c r="I289" s="253"/>
      <c r="J289" s="253"/>
      <c r="K289" s="253"/>
      <c r="L289" s="253"/>
      <c r="M289" s="253"/>
      <c r="N289" s="253"/>
      <c r="O289" s="253"/>
      <c r="P289" s="253"/>
      <c r="Q289" s="253"/>
      <c r="R289" s="253"/>
      <c r="S289" s="253"/>
      <c r="T289" s="253"/>
      <c r="U289" s="253"/>
      <c r="V289" s="253"/>
      <c r="W289" s="253"/>
      <c r="X289" s="253"/>
      <c r="Y289" s="253"/>
      <c r="Z289" s="253"/>
    </row>
    <row r="290" spans="1:26" s="252" customFormat="1" x14ac:dyDescent="0.3">
      <c r="A290" s="253"/>
      <c r="B290" s="253"/>
      <c r="C290" s="253"/>
      <c r="D290" s="253"/>
      <c r="E290" s="253"/>
      <c r="F290" s="253"/>
      <c r="G290" s="253"/>
      <c r="H290" s="253"/>
      <c r="I290" s="253"/>
      <c r="J290" s="253"/>
      <c r="K290" s="253"/>
      <c r="L290" s="253"/>
      <c r="M290" s="253"/>
      <c r="N290" s="253"/>
      <c r="O290" s="253"/>
      <c r="P290" s="253"/>
      <c r="Q290" s="253"/>
      <c r="R290" s="253"/>
      <c r="S290" s="253"/>
      <c r="T290" s="253"/>
      <c r="U290" s="253"/>
      <c r="V290" s="253"/>
      <c r="W290" s="253"/>
      <c r="X290" s="253"/>
      <c r="Y290" s="253"/>
      <c r="Z290" s="253"/>
    </row>
    <row r="291" spans="1:26" s="252" customFormat="1" x14ac:dyDescent="0.3">
      <c r="A291" s="253"/>
      <c r="B291" s="253"/>
      <c r="C291" s="253"/>
      <c r="D291" s="253"/>
      <c r="E291" s="253"/>
      <c r="F291" s="253"/>
      <c r="G291" s="253"/>
      <c r="H291" s="253"/>
      <c r="I291" s="253"/>
      <c r="J291" s="253"/>
      <c r="K291" s="253"/>
      <c r="L291" s="253"/>
      <c r="M291" s="253"/>
      <c r="N291" s="253"/>
      <c r="O291" s="253"/>
      <c r="P291" s="253"/>
      <c r="Q291" s="253"/>
      <c r="R291" s="253"/>
      <c r="S291" s="253"/>
      <c r="T291" s="253"/>
      <c r="U291" s="253"/>
      <c r="V291" s="253"/>
      <c r="W291" s="253"/>
      <c r="X291" s="253"/>
      <c r="Y291" s="253"/>
      <c r="Z291" s="253"/>
    </row>
    <row r="292" spans="1:26" s="252" customFormat="1" x14ac:dyDescent="0.3">
      <c r="A292" s="253"/>
      <c r="B292" s="253"/>
      <c r="C292" s="253"/>
      <c r="D292" s="253"/>
      <c r="E292" s="253"/>
      <c r="F292" s="253"/>
      <c r="G292" s="253"/>
      <c r="H292" s="253"/>
      <c r="I292" s="253"/>
      <c r="J292" s="253"/>
      <c r="K292" s="253"/>
      <c r="L292" s="253"/>
      <c r="M292" s="253"/>
      <c r="N292" s="253"/>
      <c r="O292" s="253"/>
      <c r="P292" s="253"/>
      <c r="Q292" s="253"/>
      <c r="R292" s="253"/>
      <c r="S292" s="253"/>
      <c r="T292" s="253"/>
      <c r="U292" s="253"/>
      <c r="V292" s="253"/>
      <c r="W292" s="253"/>
      <c r="X292" s="253"/>
      <c r="Y292" s="253"/>
      <c r="Z292" s="253"/>
    </row>
    <row r="293" spans="1:26" s="252" customFormat="1" x14ac:dyDescent="0.3">
      <c r="A293" s="253"/>
      <c r="B293" s="253"/>
      <c r="C293" s="253"/>
      <c r="D293" s="253"/>
      <c r="E293" s="253"/>
      <c r="F293" s="253"/>
      <c r="G293" s="253"/>
      <c r="H293" s="253"/>
      <c r="I293" s="253"/>
      <c r="J293" s="253"/>
      <c r="K293" s="253"/>
      <c r="L293" s="253"/>
      <c r="M293" s="253"/>
      <c r="N293" s="253"/>
      <c r="O293" s="253"/>
      <c r="P293" s="253"/>
      <c r="Q293" s="253"/>
      <c r="R293" s="253"/>
      <c r="S293" s="253"/>
      <c r="T293" s="253"/>
      <c r="U293" s="253"/>
      <c r="V293" s="253"/>
      <c r="W293" s="253"/>
      <c r="X293" s="253"/>
      <c r="Y293" s="253"/>
      <c r="Z293" s="253"/>
    </row>
    <row r="294" spans="1:26" s="252" customFormat="1" x14ac:dyDescent="0.3">
      <c r="A294" s="253"/>
      <c r="B294" s="253"/>
      <c r="C294" s="253"/>
      <c r="D294" s="253"/>
      <c r="E294" s="253"/>
      <c r="F294" s="253"/>
      <c r="G294" s="253"/>
      <c r="H294" s="253"/>
      <c r="I294" s="253"/>
      <c r="J294" s="253"/>
      <c r="K294" s="253"/>
      <c r="L294" s="253"/>
      <c r="M294" s="253"/>
      <c r="N294" s="253"/>
      <c r="O294" s="253"/>
      <c r="P294" s="253"/>
      <c r="Q294" s="253"/>
      <c r="R294" s="253"/>
      <c r="S294" s="253"/>
      <c r="T294" s="253"/>
      <c r="U294" s="253"/>
      <c r="V294" s="253"/>
      <c r="W294" s="253"/>
      <c r="X294" s="253"/>
      <c r="Y294" s="253"/>
      <c r="Z294" s="253"/>
    </row>
    <row r="295" spans="1:26" s="252" customFormat="1" x14ac:dyDescent="0.3">
      <c r="A295" s="253"/>
      <c r="B295" s="253"/>
      <c r="C295" s="253"/>
      <c r="D295" s="253"/>
      <c r="E295" s="253"/>
      <c r="F295" s="253"/>
      <c r="G295" s="253"/>
      <c r="H295" s="253"/>
      <c r="I295" s="253"/>
      <c r="J295" s="253"/>
      <c r="K295" s="253"/>
      <c r="L295" s="253"/>
      <c r="M295" s="253"/>
      <c r="N295" s="253"/>
      <c r="O295" s="253"/>
      <c r="P295" s="253"/>
      <c r="Q295" s="253"/>
      <c r="R295" s="253"/>
      <c r="S295" s="253"/>
      <c r="T295" s="253"/>
      <c r="U295" s="253"/>
      <c r="V295" s="253"/>
      <c r="W295" s="253"/>
      <c r="X295" s="253"/>
      <c r="Y295" s="253"/>
      <c r="Z295" s="253"/>
    </row>
    <row r="296" spans="1:26" s="252" customFormat="1" x14ac:dyDescent="0.3">
      <c r="A296" s="253"/>
      <c r="B296" s="253"/>
      <c r="C296" s="253"/>
      <c r="D296" s="253"/>
      <c r="E296" s="253"/>
      <c r="F296" s="253"/>
      <c r="G296" s="253"/>
      <c r="H296" s="253"/>
      <c r="I296" s="253"/>
      <c r="J296" s="253"/>
      <c r="K296" s="253"/>
      <c r="L296" s="253"/>
      <c r="M296" s="253"/>
      <c r="N296" s="253"/>
      <c r="O296" s="253"/>
      <c r="P296" s="253"/>
      <c r="Q296" s="253"/>
      <c r="R296" s="253"/>
      <c r="S296" s="253"/>
      <c r="T296" s="253"/>
      <c r="U296" s="253"/>
      <c r="V296" s="253"/>
      <c r="W296" s="253"/>
      <c r="X296" s="253"/>
      <c r="Y296" s="253"/>
      <c r="Z296" s="253"/>
    </row>
    <row r="297" spans="1:26" s="252" customFormat="1" x14ac:dyDescent="0.3">
      <c r="A297" s="253"/>
      <c r="B297" s="253"/>
      <c r="C297" s="253"/>
      <c r="D297" s="253"/>
      <c r="E297" s="253"/>
      <c r="F297" s="253"/>
      <c r="G297" s="253"/>
      <c r="H297" s="253"/>
      <c r="I297" s="253"/>
      <c r="J297" s="253"/>
      <c r="K297" s="253"/>
      <c r="L297" s="253"/>
      <c r="M297" s="253"/>
      <c r="N297" s="253"/>
      <c r="O297" s="253"/>
      <c r="P297" s="253"/>
      <c r="Q297" s="253"/>
      <c r="R297" s="253"/>
      <c r="S297" s="253"/>
      <c r="T297" s="253"/>
      <c r="U297" s="253"/>
      <c r="V297" s="253"/>
      <c r="W297" s="253"/>
      <c r="X297" s="253"/>
      <c r="Y297" s="253"/>
      <c r="Z297" s="253"/>
    </row>
    <row r="298" spans="1:26" s="252" customFormat="1" x14ac:dyDescent="0.3">
      <c r="A298" s="253"/>
      <c r="B298" s="253"/>
      <c r="C298" s="253"/>
      <c r="D298" s="253"/>
      <c r="E298" s="253"/>
      <c r="F298" s="253"/>
      <c r="G298" s="253"/>
      <c r="H298" s="253"/>
      <c r="I298" s="253"/>
      <c r="J298" s="253"/>
      <c r="K298" s="253"/>
      <c r="L298" s="253"/>
      <c r="M298" s="253"/>
      <c r="N298" s="253"/>
      <c r="O298" s="253"/>
      <c r="P298" s="253"/>
      <c r="Q298" s="253"/>
      <c r="R298" s="253"/>
      <c r="S298" s="253"/>
      <c r="T298" s="253"/>
      <c r="U298" s="253"/>
      <c r="V298" s="253"/>
      <c r="W298" s="253"/>
      <c r="X298" s="253"/>
      <c r="Y298" s="253"/>
      <c r="Z298" s="253"/>
    </row>
    <row r="299" spans="1:26" s="252" customFormat="1" x14ac:dyDescent="0.3">
      <c r="A299" s="253"/>
      <c r="B299" s="253"/>
      <c r="C299" s="253"/>
      <c r="D299" s="253"/>
      <c r="E299" s="253"/>
      <c r="F299" s="253"/>
      <c r="G299" s="253"/>
      <c r="H299" s="253"/>
      <c r="I299" s="253"/>
      <c r="J299" s="253"/>
      <c r="K299" s="253"/>
      <c r="L299" s="253"/>
      <c r="M299" s="253"/>
      <c r="N299" s="253"/>
      <c r="O299" s="253"/>
      <c r="P299" s="253"/>
      <c r="Q299" s="253"/>
      <c r="R299" s="253"/>
      <c r="S299" s="253"/>
      <c r="T299" s="253"/>
      <c r="U299" s="253"/>
      <c r="V299" s="253"/>
      <c r="W299" s="253"/>
      <c r="X299" s="253"/>
      <c r="Y299" s="253"/>
      <c r="Z299" s="253"/>
    </row>
    <row r="300" spans="1:26" s="252" customFormat="1" x14ac:dyDescent="0.3">
      <c r="A300" s="253"/>
      <c r="B300" s="253"/>
      <c r="C300" s="253"/>
      <c r="D300" s="253"/>
      <c r="E300" s="253"/>
      <c r="F300" s="253"/>
      <c r="G300" s="253"/>
      <c r="H300" s="253"/>
      <c r="I300" s="253"/>
      <c r="J300" s="253"/>
      <c r="K300" s="253"/>
      <c r="L300" s="253"/>
      <c r="M300" s="253"/>
      <c r="N300" s="253"/>
      <c r="O300" s="253"/>
      <c r="P300" s="253"/>
      <c r="Q300" s="253"/>
      <c r="R300" s="253"/>
      <c r="S300" s="253"/>
      <c r="T300" s="253"/>
      <c r="U300" s="253"/>
      <c r="V300" s="253"/>
      <c r="W300" s="253"/>
      <c r="X300" s="253"/>
      <c r="Y300" s="253"/>
      <c r="Z300" s="253"/>
    </row>
    <row r="301" spans="1:26" s="252" customFormat="1" x14ac:dyDescent="0.3">
      <c r="A301" s="253"/>
      <c r="B301" s="253"/>
      <c r="C301" s="253"/>
      <c r="D301" s="253"/>
      <c r="E301" s="253"/>
      <c r="F301" s="253"/>
      <c r="G301" s="253"/>
      <c r="H301" s="253"/>
      <c r="I301" s="253"/>
      <c r="J301" s="253"/>
      <c r="K301" s="253"/>
      <c r="L301" s="253"/>
      <c r="M301" s="253"/>
      <c r="N301" s="253"/>
      <c r="O301" s="253"/>
      <c r="P301" s="253"/>
      <c r="Q301" s="253"/>
      <c r="R301" s="253"/>
      <c r="S301" s="253"/>
      <c r="T301" s="253"/>
      <c r="U301" s="253"/>
      <c r="V301" s="253"/>
      <c r="W301" s="253"/>
      <c r="X301" s="253"/>
      <c r="Y301" s="253"/>
      <c r="Z301" s="253"/>
    </row>
    <row r="302" spans="1:26" s="252" customFormat="1" x14ac:dyDescent="0.3">
      <c r="A302" s="253"/>
      <c r="B302" s="253"/>
      <c r="C302" s="253"/>
      <c r="D302" s="253"/>
      <c r="E302" s="253"/>
      <c r="F302" s="253"/>
      <c r="G302" s="253"/>
      <c r="H302" s="253"/>
      <c r="I302" s="253"/>
      <c r="J302" s="253"/>
      <c r="K302" s="253"/>
      <c r="L302" s="253"/>
      <c r="M302" s="253"/>
      <c r="N302" s="253"/>
      <c r="O302" s="253"/>
      <c r="P302" s="253"/>
      <c r="Q302" s="253"/>
      <c r="R302" s="253"/>
      <c r="S302" s="253"/>
      <c r="T302" s="253"/>
      <c r="U302" s="253"/>
      <c r="V302" s="253"/>
      <c r="W302" s="253"/>
      <c r="X302" s="253"/>
      <c r="Y302" s="253"/>
      <c r="Z302" s="253"/>
    </row>
    <row r="303" spans="1:26" s="252" customFormat="1" x14ac:dyDescent="0.3">
      <c r="A303" s="253"/>
      <c r="B303" s="253"/>
      <c r="C303" s="253"/>
      <c r="D303" s="253"/>
      <c r="E303" s="253"/>
      <c r="F303" s="253"/>
      <c r="G303" s="253"/>
      <c r="H303" s="253"/>
      <c r="I303" s="253"/>
      <c r="J303" s="253"/>
      <c r="K303" s="253"/>
      <c r="L303" s="253"/>
      <c r="M303" s="253"/>
      <c r="N303" s="253"/>
      <c r="O303" s="253"/>
      <c r="P303" s="253"/>
      <c r="Q303" s="253"/>
      <c r="R303" s="253"/>
      <c r="S303" s="253"/>
      <c r="T303" s="253"/>
      <c r="U303" s="253"/>
      <c r="V303" s="253"/>
      <c r="W303" s="253"/>
      <c r="X303" s="253"/>
      <c r="Y303" s="253"/>
      <c r="Z303" s="253"/>
    </row>
    <row r="304" spans="1:26" s="252" customFormat="1" x14ac:dyDescent="0.3">
      <c r="A304" s="253"/>
      <c r="B304" s="253"/>
      <c r="C304" s="253"/>
      <c r="D304" s="253"/>
      <c r="E304" s="253"/>
      <c r="F304" s="253"/>
      <c r="G304" s="253"/>
      <c r="H304" s="253"/>
      <c r="I304" s="253"/>
      <c r="J304" s="253"/>
      <c r="K304" s="253"/>
      <c r="L304" s="253"/>
      <c r="M304" s="253"/>
      <c r="N304" s="253"/>
      <c r="O304" s="253"/>
      <c r="P304" s="253"/>
      <c r="Q304" s="253"/>
      <c r="R304" s="253"/>
      <c r="S304" s="253"/>
      <c r="T304" s="253"/>
      <c r="U304" s="253"/>
      <c r="V304" s="253"/>
      <c r="W304" s="253"/>
      <c r="X304" s="253"/>
      <c r="Y304" s="253"/>
      <c r="Z304" s="253"/>
    </row>
    <row r="305" spans="1:26" s="252" customFormat="1" x14ac:dyDescent="0.3">
      <c r="A305" s="253"/>
      <c r="B305" s="253"/>
      <c r="C305" s="253"/>
      <c r="D305" s="253"/>
      <c r="E305" s="253"/>
      <c r="F305" s="253"/>
      <c r="G305" s="253"/>
      <c r="H305" s="253"/>
      <c r="I305" s="253"/>
      <c r="J305" s="253"/>
      <c r="K305" s="253"/>
      <c r="L305" s="253"/>
      <c r="M305" s="253"/>
      <c r="N305" s="253"/>
      <c r="O305" s="253"/>
      <c r="P305" s="253"/>
      <c r="Q305" s="253"/>
      <c r="R305" s="253"/>
      <c r="S305" s="253"/>
      <c r="T305" s="253"/>
      <c r="U305" s="253"/>
      <c r="V305" s="253"/>
      <c r="W305" s="253"/>
      <c r="X305" s="253"/>
      <c r="Y305" s="253"/>
      <c r="Z305" s="253"/>
    </row>
    <row r="306" spans="1:26" s="252" customFormat="1" x14ac:dyDescent="0.3">
      <c r="A306" s="253"/>
      <c r="B306" s="253"/>
      <c r="C306" s="253"/>
      <c r="D306" s="253"/>
      <c r="E306" s="253"/>
      <c r="F306" s="253"/>
      <c r="G306" s="253"/>
      <c r="H306" s="253"/>
      <c r="I306" s="253"/>
      <c r="J306" s="253"/>
      <c r="K306" s="253"/>
      <c r="L306" s="253"/>
      <c r="M306" s="253"/>
      <c r="N306" s="253"/>
      <c r="O306" s="253"/>
      <c r="P306" s="253"/>
      <c r="Q306" s="253"/>
      <c r="R306" s="253"/>
      <c r="S306" s="253"/>
      <c r="T306" s="253"/>
      <c r="U306" s="253"/>
      <c r="V306" s="253"/>
      <c r="W306" s="253"/>
      <c r="X306" s="253"/>
      <c r="Y306" s="253"/>
      <c r="Z306" s="253"/>
    </row>
    <row r="307" spans="1:26" s="252" customFormat="1" x14ac:dyDescent="0.3">
      <c r="A307" s="253"/>
      <c r="B307" s="253"/>
      <c r="C307" s="253"/>
      <c r="D307" s="253"/>
      <c r="E307" s="253"/>
      <c r="F307" s="253"/>
      <c r="G307" s="253"/>
      <c r="H307" s="253"/>
      <c r="I307" s="253"/>
      <c r="J307" s="253"/>
      <c r="K307" s="253"/>
      <c r="L307" s="253"/>
      <c r="M307" s="253"/>
      <c r="N307" s="253"/>
      <c r="O307" s="253"/>
      <c r="P307" s="253"/>
      <c r="Q307" s="253"/>
      <c r="R307" s="253"/>
      <c r="S307" s="253"/>
      <c r="T307" s="253"/>
      <c r="U307" s="253"/>
      <c r="V307" s="253"/>
      <c r="W307" s="253"/>
      <c r="X307" s="253"/>
      <c r="Y307" s="253"/>
      <c r="Z307" s="253"/>
    </row>
    <row r="308" spans="1:26" s="252" customFormat="1" x14ac:dyDescent="0.3">
      <c r="A308" s="253"/>
      <c r="B308" s="253"/>
      <c r="C308" s="253"/>
      <c r="D308" s="253"/>
      <c r="E308" s="253"/>
      <c r="F308" s="253"/>
      <c r="G308" s="253"/>
      <c r="H308" s="253"/>
      <c r="I308" s="253"/>
      <c r="J308" s="253"/>
      <c r="K308" s="253"/>
      <c r="L308" s="253"/>
      <c r="M308" s="253"/>
      <c r="N308" s="253"/>
      <c r="O308" s="253"/>
      <c r="P308" s="253"/>
      <c r="Q308" s="253"/>
      <c r="R308" s="253"/>
      <c r="S308" s="253"/>
      <c r="T308" s="253"/>
      <c r="U308" s="253"/>
      <c r="V308" s="253"/>
      <c r="W308" s="253"/>
      <c r="X308" s="253"/>
      <c r="Y308" s="253"/>
      <c r="Z308" s="253"/>
    </row>
    <row r="309" spans="1:26" s="252" customFormat="1" x14ac:dyDescent="0.3">
      <c r="A309" s="253"/>
      <c r="B309" s="253"/>
      <c r="C309" s="253"/>
      <c r="D309" s="253"/>
      <c r="E309" s="253"/>
      <c r="F309" s="253"/>
      <c r="G309" s="253"/>
      <c r="H309" s="253"/>
      <c r="I309" s="253"/>
      <c r="J309" s="253"/>
      <c r="K309" s="253"/>
      <c r="L309" s="253"/>
      <c r="M309" s="253"/>
      <c r="N309" s="253"/>
      <c r="O309" s="253"/>
      <c r="P309" s="253"/>
      <c r="Q309" s="253"/>
      <c r="R309" s="253"/>
      <c r="S309" s="253"/>
      <c r="T309" s="253"/>
      <c r="U309" s="253"/>
      <c r="V309" s="253"/>
      <c r="W309" s="253"/>
      <c r="X309" s="253"/>
      <c r="Y309" s="253"/>
      <c r="Z309" s="253"/>
    </row>
    <row r="310" spans="1:26" s="252" customFormat="1" x14ac:dyDescent="0.3">
      <c r="A310" s="253"/>
      <c r="B310" s="253"/>
      <c r="C310" s="253"/>
      <c r="D310" s="253"/>
      <c r="E310" s="253"/>
      <c r="F310" s="253"/>
      <c r="G310" s="253"/>
      <c r="H310" s="253"/>
      <c r="I310" s="253"/>
      <c r="J310" s="253"/>
      <c r="K310" s="253"/>
      <c r="L310" s="253"/>
      <c r="M310" s="253"/>
      <c r="N310" s="253"/>
      <c r="O310" s="253"/>
      <c r="P310" s="253"/>
      <c r="Q310" s="253"/>
      <c r="R310" s="253"/>
      <c r="S310" s="253"/>
      <c r="T310" s="253"/>
      <c r="U310" s="253"/>
      <c r="V310" s="253"/>
      <c r="W310" s="253"/>
      <c r="X310" s="253"/>
      <c r="Y310" s="253"/>
      <c r="Z310" s="253"/>
    </row>
    <row r="311" spans="1:26" s="252" customFormat="1" x14ac:dyDescent="0.3">
      <c r="A311" s="253"/>
      <c r="B311" s="253"/>
      <c r="C311" s="253"/>
      <c r="D311" s="253"/>
      <c r="E311" s="253"/>
      <c r="F311" s="253"/>
      <c r="G311" s="253"/>
      <c r="H311" s="253"/>
      <c r="I311" s="253"/>
      <c r="J311" s="253"/>
      <c r="K311" s="253"/>
      <c r="L311" s="253"/>
      <c r="M311" s="253"/>
      <c r="N311" s="253"/>
      <c r="O311" s="253"/>
      <c r="P311" s="253"/>
      <c r="Q311" s="253"/>
      <c r="R311" s="253"/>
      <c r="S311" s="253"/>
      <c r="T311" s="253"/>
      <c r="U311" s="253"/>
      <c r="V311" s="253"/>
      <c r="W311" s="253"/>
      <c r="X311" s="253"/>
      <c r="Y311" s="253"/>
      <c r="Z311" s="253"/>
    </row>
    <row r="312" spans="1:26" s="252" customFormat="1" x14ac:dyDescent="0.3">
      <c r="A312" s="253"/>
      <c r="B312" s="253"/>
      <c r="C312" s="253"/>
      <c r="D312" s="253"/>
      <c r="E312" s="253"/>
      <c r="F312" s="253"/>
      <c r="G312" s="253"/>
      <c r="H312" s="253"/>
      <c r="I312" s="253"/>
      <c r="J312" s="253"/>
      <c r="K312" s="253"/>
      <c r="L312" s="253"/>
      <c r="M312" s="253"/>
      <c r="N312" s="253"/>
      <c r="O312" s="253"/>
      <c r="P312" s="253"/>
      <c r="Q312" s="253"/>
      <c r="R312" s="253"/>
      <c r="S312" s="253"/>
      <c r="T312" s="253"/>
      <c r="U312" s="253"/>
      <c r="V312" s="253"/>
      <c r="W312" s="253"/>
      <c r="X312" s="253"/>
      <c r="Y312" s="253"/>
      <c r="Z312" s="253"/>
    </row>
    <row r="313" spans="1:26" s="252" customFormat="1" x14ac:dyDescent="0.3">
      <c r="A313" s="253"/>
      <c r="B313" s="253"/>
      <c r="C313" s="253"/>
      <c r="D313" s="253"/>
      <c r="E313" s="253"/>
      <c r="F313" s="253"/>
      <c r="G313" s="253"/>
      <c r="H313" s="253"/>
      <c r="I313" s="253"/>
      <c r="J313" s="253"/>
      <c r="K313" s="253"/>
      <c r="L313" s="253"/>
      <c r="M313" s="253"/>
      <c r="N313" s="253"/>
      <c r="O313" s="253"/>
      <c r="P313" s="253"/>
      <c r="Q313" s="253"/>
      <c r="R313" s="253"/>
      <c r="S313" s="253"/>
      <c r="T313" s="253"/>
      <c r="U313" s="253"/>
      <c r="V313" s="253"/>
      <c r="W313" s="253"/>
      <c r="X313" s="253"/>
      <c r="Y313" s="253"/>
      <c r="Z313" s="253"/>
    </row>
    <row r="314" spans="1:26" s="252" customFormat="1" x14ac:dyDescent="0.3">
      <c r="A314" s="253"/>
      <c r="B314" s="253"/>
      <c r="C314" s="253"/>
      <c r="D314" s="253"/>
      <c r="E314" s="253"/>
      <c r="F314" s="253"/>
      <c r="G314" s="253"/>
      <c r="H314" s="253"/>
      <c r="I314" s="253"/>
      <c r="J314" s="253"/>
      <c r="K314" s="253"/>
      <c r="L314" s="253"/>
      <c r="M314" s="253"/>
      <c r="N314" s="253"/>
      <c r="O314" s="253"/>
      <c r="P314" s="253"/>
      <c r="Q314" s="253"/>
      <c r="R314" s="253"/>
      <c r="S314" s="253"/>
      <c r="T314" s="253"/>
      <c r="U314" s="253"/>
      <c r="V314" s="253"/>
      <c r="W314" s="253"/>
      <c r="X314" s="253"/>
      <c r="Y314" s="253"/>
      <c r="Z314" s="253"/>
    </row>
    <row r="315" spans="1:26" s="252" customFormat="1" x14ac:dyDescent="0.3">
      <c r="A315" s="253"/>
      <c r="B315" s="253"/>
      <c r="C315" s="253"/>
      <c r="D315" s="253"/>
      <c r="E315" s="253"/>
      <c r="F315" s="253"/>
      <c r="G315" s="253"/>
      <c r="H315" s="253"/>
      <c r="I315" s="253"/>
      <c r="J315" s="253"/>
      <c r="K315" s="253"/>
      <c r="L315" s="253"/>
      <c r="M315" s="253"/>
      <c r="N315" s="253"/>
      <c r="O315" s="253"/>
      <c r="P315" s="253"/>
      <c r="Q315" s="253"/>
      <c r="R315" s="253"/>
      <c r="S315" s="253"/>
      <c r="T315" s="253"/>
      <c r="U315" s="253"/>
      <c r="V315" s="253"/>
      <c r="W315" s="253"/>
      <c r="X315" s="253"/>
      <c r="Y315" s="253"/>
      <c r="Z315" s="253"/>
    </row>
    <row r="316" spans="1:26" s="252" customFormat="1" x14ac:dyDescent="0.3">
      <c r="A316" s="253"/>
      <c r="B316" s="253"/>
      <c r="C316" s="253"/>
      <c r="D316" s="253"/>
      <c r="E316" s="253"/>
      <c r="F316" s="253"/>
      <c r="G316" s="253"/>
      <c r="H316" s="253"/>
      <c r="I316" s="253"/>
      <c r="J316" s="253"/>
      <c r="K316" s="253"/>
      <c r="L316" s="253"/>
      <c r="M316" s="253"/>
      <c r="N316" s="253"/>
      <c r="O316" s="253"/>
      <c r="P316" s="253"/>
      <c r="Q316" s="253"/>
      <c r="R316" s="253"/>
      <c r="S316" s="253"/>
      <c r="T316" s="253"/>
      <c r="U316" s="253"/>
      <c r="V316" s="253"/>
      <c r="W316" s="253"/>
      <c r="X316" s="253"/>
      <c r="Y316" s="253"/>
      <c r="Z316" s="253"/>
    </row>
    <row r="317" spans="1:26" s="252" customFormat="1" x14ac:dyDescent="0.3">
      <c r="A317" s="253"/>
      <c r="B317" s="253"/>
      <c r="C317" s="253"/>
      <c r="D317" s="253"/>
      <c r="E317" s="253"/>
      <c r="F317" s="253"/>
      <c r="G317" s="253"/>
      <c r="H317" s="253"/>
      <c r="I317" s="253"/>
      <c r="J317" s="253"/>
      <c r="K317" s="253"/>
      <c r="L317" s="253"/>
      <c r="M317" s="253"/>
      <c r="N317" s="253"/>
      <c r="O317" s="253"/>
      <c r="P317" s="253"/>
      <c r="Q317" s="253"/>
      <c r="R317" s="253"/>
      <c r="S317" s="253"/>
      <c r="T317" s="253"/>
      <c r="U317" s="253"/>
      <c r="V317" s="253"/>
      <c r="W317" s="253"/>
      <c r="X317" s="253"/>
      <c r="Y317" s="253"/>
      <c r="Z317" s="253"/>
    </row>
    <row r="318" spans="1:26" s="252" customFormat="1" x14ac:dyDescent="0.3">
      <c r="A318" s="253"/>
      <c r="B318" s="253"/>
      <c r="C318" s="253"/>
      <c r="D318" s="253"/>
      <c r="E318" s="253"/>
      <c r="F318" s="253"/>
      <c r="G318" s="253"/>
      <c r="H318" s="253"/>
      <c r="I318" s="253"/>
      <c r="J318" s="253"/>
      <c r="K318" s="253"/>
      <c r="L318" s="253"/>
      <c r="M318" s="253"/>
      <c r="N318" s="253"/>
      <c r="O318" s="253"/>
      <c r="P318" s="253"/>
      <c r="Q318" s="253"/>
      <c r="R318" s="253"/>
      <c r="S318" s="253"/>
      <c r="T318" s="253"/>
      <c r="U318" s="253"/>
      <c r="V318" s="253"/>
      <c r="W318" s="253"/>
      <c r="X318" s="253"/>
      <c r="Y318" s="253"/>
      <c r="Z318" s="253"/>
    </row>
    <row r="319" spans="1:26" s="252" customFormat="1" x14ac:dyDescent="0.3">
      <c r="A319" s="253"/>
      <c r="B319" s="253"/>
      <c r="C319" s="253"/>
      <c r="D319" s="253"/>
      <c r="E319" s="253"/>
      <c r="F319" s="253"/>
      <c r="G319" s="253"/>
      <c r="H319" s="253"/>
      <c r="I319" s="253"/>
      <c r="J319" s="253"/>
      <c r="K319" s="253"/>
      <c r="L319" s="253"/>
      <c r="M319" s="253"/>
      <c r="N319" s="253"/>
      <c r="O319" s="253"/>
      <c r="P319" s="253"/>
      <c r="Q319" s="253"/>
      <c r="R319" s="253"/>
      <c r="S319" s="253"/>
      <c r="T319" s="253"/>
      <c r="U319" s="253"/>
      <c r="V319" s="253"/>
      <c r="W319" s="253"/>
      <c r="X319" s="253"/>
      <c r="Y319" s="253"/>
      <c r="Z319" s="253"/>
    </row>
    <row r="320" spans="1:26" s="252" customFormat="1" x14ac:dyDescent="0.3">
      <c r="A320" s="253"/>
      <c r="B320" s="253"/>
      <c r="C320" s="253"/>
      <c r="D320" s="253"/>
      <c r="E320" s="253"/>
      <c r="F320" s="253"/>
      <c r="G320" s="253"/>
      <c r="H320" s="253"/>
      <c r="I320" s="253"/>
      <c r="J320" s="253"/>
      <c r="K320" s="253"/>
      <c r="L320" s="253"/>
      <c r="M320" s="253"/>
      <c r="N320" s="253"/>
      <c r="O320" s="253"/>
      <c r="P320" s="253"/>
      <c r="Q320" s="253"/>
      <c r="R320" s="253"/>
      <c r="S320" s="253"/>
      <c r="T320" s="253"/>
      <c r="U320" s="253"/>
      <c r="V320" s="253"/>
      <c r="W320" s="253"/>
      <c r="X320" s="253"/>
      <c r="Y320" s="253"/>
      <c r="Z320" s="253"/>
    </row>
    <row r="321" spans="1:26" s="252" customFormat="1" x14ac:dyDescent="0.3">
      <c r="A321" s="253"/>
      <c r="B321" s="253"/>
      <c r="C321" s="253"/>
      <c r="D321" s="253"/>
      <c r="E321" s="253"/>
      <c r="F321" s="253"/>
      <c r="G321" s="253"/>
      <c r="H321" s="253"/>
      <c r="I321" s="253"/>
      <c r="J321" s="253"/>
      <c r="K321" s="253"/>
      <c r="L321" s="253"/>
      <c r="M321" s="253"/>
      <c r="N321" s="253"/>
      <c r="O321" s="253"/>
      <c r="P321" s="253"/>
      <c r="Q321" s="253"/>
      <c r="R321" s="253"/>
      <c r="S321" s="253"/>
      <c r="T321" s="253"/>
      <c r="U321" s="253"/>
      <c r="V321" s="253"/>
      <c r="W321" s="253"/>
      <c r="X321" s="253"/>
      <c r="Y321" s="253"/>
      <c r="Z321" s="253"/>
    </row>
    <row r="322" spans="1:26" s="252" customFormat="1" x14ac:dyDescent="0.3">
      <c r="A322" s="253"/>
      <c r="B322" s="253"/>
      <c r="C322" s="253"/>
      <c r="D322" s="253"/>
      <c r="E322" s="253"/>
      <c r="F322" s="253"/>
      <c r="G322" s="253"/>
      <c r="H322" s="253"/>
      <c r="I322" s="253"/>
      <c r="J322" s="253"/>
      <c r="K322" s="253"/>
      <c r="L322" s="253"/>
      <c r="M322" s="253"/>
      <c r="N322" s="253"/>
      <c r="O322" s="253"/>
      <c r="P322" s="253"/>
      <c r="Q322" s="253"/>
      <c r="R322" s="253"/>
      <c r="S322" s="253"/>
      <c r="T322" s="253"/>
      <c r="U322" s="253"/>
      <c r="V322" s="253"/>
      <c r="W322" s="253"/>
      <c r="X322" s="253"/>
      <c r="Y322" s="253"/>
      <c r="Z322" s="253"/>
    </row>
    <row r="323" spans="1:26" s="252" customFormat="1" x14ac:dyDescent="0.3">
      <c r="A323" s="253"/>
      <c r="B323" s="253"/>
      <c r="C323" s="253"/>
      <c r="D323" s="253"/>
      <c r="E323" s="253"/>
      <c r="F323" s="253"/>
      <c r="G323" s="253"/>
      <c r="H323" s="253"/>
      <c r="I323" s="253"/>
      <c r="J323" s="253"/>
      <c r="K323" s="253"/>
      <c r="L323" s="253"/>
      <c r="M323" s="253"/>
      <c r="N323" s="253"/>
      <c r="O323" s="253"/>
      <c r="P323" s="253"/>
      <c r="Q323" s="253"/>
      <c r="R323" s="253"/>
      <c r="S323" s="253"/>
      <c r="T323" s="253"/>
      <c r="U323" s="253"/>
      <c r="V323" s="253"/>
      <c r="W323" s="253"/>
      <c r="X323" s="253"/>
      <c r="Y323" s="253"/>
      <c r="Z323" s="253"/>
    </row>
    <row r="324" spans="1:26" s="252" customFormat="1" x14ac:dyDescent="0.3">
      <c r="A324" s="253"/>
      <c r="B324" s="253"/>
      <c r="C324" s="253"/>
      <c r="D324" s="253"/>
      <c r="E324" s="253"/>
      <c r="F324" s="253"/>
      <c r="G324" s="253"/>
      <c r="H324" s="253"/>
      <c r="I324" s="253"/>
      <c r="J324" s="253"/>
      <c r="K324" s="253"/>
      <c r="L324" s="253"/>
      <c r="M324" s="253"/>
      <c r="N324" s="253"/>
      <c r="O324" s="253"/>
      <c r="P324" s="253"/>
      <c r="Q324" s="253"/>
      <c r="R324" s="253"/>
      <c r="S324" s="253"/>
      <c r="T324" s="253"/>
      <c r="U324" s="253"/>
      <c r="V324" s="253"/>
      <c r="W324" s="253"/>
      <c r="X324" s="253"/>
      <c r="Y324" s="253"/>
      <c r="Z324" s="253"/>
    </row>
    <row r="325" spans="1:26" s="252" customFormat="1" x14ac:dyDescent="0.3">
      <c r="A325" s="253"/>
      <c r="B325" s="253"/>
      <c r="C325" s="253"/>
      <c r="D325" s="253"/>
      <c r="E325" s="253"/>
      <c r="F325" s="253"/>
      <c r="G325" s="253"/>
      <c r="H325" s="253"/>
      <c r="I325" s="253"/>
      <c r="J325" s="253"/>
      <c r="K325" s="253"/>
      <c r="L325" s="253"/>
      <c r="M325" s="253"/>
      <c r="N325" s="253"/>
      <c r="O325" s="253"/>
      <c r="P325" s="253"/>
      <c r="Q325" s="253"/>
      <c r="R325" s="253"/>
      <c r="S325" s="253"/>
      <c r="T325" s="253"/>
      <c r="U325" s="253"/>
      <c r="V325" s="253"/>
      <c r="W325" s="253"/>
      <c r="X325" s="253"/>
      <c r="Y325" s="253"/>
      <c r="Z325" s="253"/>
    </row>
    <row r="326" spans="1:26" s="252" customFormat="1" x14ac:dyDescent="0.3">
      <c r="A326" s="253"/>
      <c r="B326" s="253"/>
      <c r="C326" s="253"/>
      <c r="D326" s="253"/>
      <c r="E326" s="253"/>
      <c r="F326" s="253"/>
      <c r="G326" s="253"/>
      <c r="H326" s="253"/>
      <c r="I326" s="253"/>
      <c r="J326" s="253"/>
      <c r="K326" s="253"/>
      <c r="L326" s="253"/>
      <c r="M326" s="253"/>
      <c r="N326" s="253"/>
      <c r="O326" s="253"/>
      <c r="P326" s="253"/>
      <c r="Q326" s="253"/>
      <c r="R326" s="253"/>
      <c r="S326" s="253"/>
      <c r="T326" s="253"/>
      <c r="U326" s="253"/>
      <c r="V326" s="253"/>
      <c r="W326" s="253"/>
      <c r="X326" s="253"/>
      <c r="Y326" s="253"/>
      <c r="Z326" s="253"/>
    </row>
    <row r="327" spans="1:26" s="252" customFormat="1" x14ac:dyDescent="0.3">
      <c r="A327" s="253"/>
      <c r="B327" s="253"/>
      <c r="C327" s="253"/>
      <c r="D327" s="253"/>
      <c r="E327" s="253"/>
      <c r="F327" s="253"/>
      <c r="G327" s="253"/>
      <c r="H327" s="253"/>
      <c r="I327" s="253"/>
      <c r="J327" s="253"/>
      <c r="K327" s="253"/>
      <c r="L327" s="253"/>
      <c r="M327" s="253"/>
      <c r="N327" s="253"/>
      <c r="O327" s="253"/>
      <c r="P327" s="253"/>
      <c r="Q327" s="253"/>
      <c r="R327" s="253"/>
      <c r="S327" s="253"/>
      <c r="T327" s="253"/>
      <c r="U327" s="253"/>
      <c r="V327" s="253"/>
      <c r="W327" s="253"/>
      <c r="X327" s="253"/>
      <c r="Y327" s="253"/>
      <c r="Z327" s="253"/>
    </row>
    <row r="328" spans="1:26" s="252" customFormat="1" x14ac:dyDescent="0.3">
      <c r="A328" s="253"/>
      <c r="B328" s="253"/>
      <c r="C328" s="253"/>
      <c r="D328" s="253"/>
      <c r="E328" s="253"/>
      <c r="F328" s="253"/>
      <c r="G328" s="253"/>
      <c r="H328" s="253"/>
      <c r="I328" s="253"/>
      <c r="J328" s="253"/>
      <c r="K328" s="253"/>
      <c r="L328" s="253"/>
      <c r="M328" s="253"/>
      <c r="N328" s="253"/>
      <c r="O328" s="253"/>
      <c r="P328" s="253"/>
      <c r="Q328" s="253"/>
      <c r="R328" s="253"/>
      <c r="S328" s="253"/>
      <c r="T328" s="253"/>
      <c r="U328" s="253"/>
      <c r="V328" s="253"/>
      <c r="W328" s="253"/>
      <c r="X328" s="253"/>
      <c r="Y328" s="253"/>
      <c r="Z328" s="253"/>
    </row>
    <row r="329" spans="1:26" s="252" customFormat="1" x14ac:dyDescent="0.3">
      <c r="A329" s="253"/>
      <c r="B329" s="253"/>
      <c r="C329" s="253"/>
      <c r="D329" s="253"/>
      <c r="E329" s="253"/>
      <c r="F329" s="253"/>
      <c r="G329" s="253"/>
      <c r="H329" s="253"/>
      <c r="I329" s="253"/>
      <c r="J329" s="253"/>
      <c r="K329" s="253"/>
      <c r="L329" s="253"/>
      <c r="M329" s="253"/>
      <c r="N329" s="253"/>
      <c r="O329" s="253"/>
      <c r="P329" s="253"/>
      <c r="Q329" s="253"/>
      <c r="R329" s="253"/>
      <c r="S329" s="253"/>
      <c r="T329" s="253"/>
      <c r="U329" s="253"/>
      <c r="V329" s="253"/>
      <c r="W329" s="253"/>
      <c r="X329" s="253"/>
      <c r="Y329" s="253"/>
      <c r="Z329" s="253"/>
    </row>
    <row r="330" spans="1:26" s="252" customFormat="1" x14ac:dyDescent="0.3">
      <c r="A330" s="253"/>
      <c r="B330" s="253"/>
      <c r="C330" s="253"/>
      <c r="D330" s="253"/>
      <c r="E330" s="253"/>
      <c r="F330" s="253"/>
      <c r="G330" s="253"/>
      <c r="H330" s="253"/>
      <c r="I330" s="253"/>
      <c r="J330" s="253"/>
      <c r="K330" s="253"/>
      <c r="L330" s="253"/>
      <c r="M330" s="253"/>
      <c r="N330" s="253"/>
      <c r="O330" s="253"/>
      <c r="P330" s="253"/>
      <c r="Q330" s="253"/>
      <c r="R330" s="253"/>
      <c r="S330" s="253"/>
      <c r="T330" s="253"/>
      <c r="U330" s="253"/>
      <c r="V330" s="253"/>
      <c r="W330" s="253"/>
      <c r="X330" s="253"/>
      <c r="Y330" s="253"/>
      <c r="Z330" s="253"/>
    </row>
    <row r="331" spans="1:26" s="252" customFormat="1" x14ac:dyDescent="0.3">
      <c r="A331" s="253"/>
      <c r="B331" s="253"/>
      <c r="C331" s="253"/>
      <c r="D331" s="253"/>
      <c r="E331" s="253"/>
      <c r="F331" s="253"/>
      <c r="G331" s="253"/>
      <c r="H331" s="253"/>
      <c r="I331" s="253"/>
      <c r="J331" s="253"/>
      <c r="K331" s="253"/>
      <c r="L331" s="253"/>
      <c r="M331" s="253"/>
      <c r="N331" s="253"/>
      <c r="O331" s="253"/>
      <c r="P331" s="253"/>
      <c r="Q331" s="253"/>
      <c r="R331" s="253"/>
      <c r="S331" s="253"/>
      <c r="T331" s="253"/>
      <c r="U331" s="253"/>
      <c r="V331" s="253"/>
      <c r="W331" s="253"/>
      <c r="X331" s="253"/>
      <c r="Y331" s="253"/>
      <c r="Z331" s="253"/>
    </row>
    <row r="332" spans="1:26" s="252" customFormat="1" x14ac:dyDescent="0.3">
      <c r="A332" s="253"/>
      <c r="B332" s="253"/>
      <c r="C332" s="253"/>
      <c r="D332" s="253"/>
      <c r="E332" s="253"/>
      <c r="F332" s="253"/>
      <c r="G332" s="253"/>
      <c r="H332" s="253"/>
      <c r="I332" s="253"/>
      <c r="J332" s="253"/>
      <c r="K332" s="253"/>
      <c r="L332" s="253"/>
      <c r="M332" s="253"/>
      <c r="N332" s="253"/>
      <c r="O332" s="253"/>
      <c r="P332" s="253"/>
      <c r="Q332" s="253"/>
      <c r="R332" s="253"/>
      <c r="S332" s="253"/>
      <c r="T332" s="253"/>
      <c r="U332" s="253"/>
      <c r="V332" s="253"/>
      <c r="W332" s="253"/>
      <c r="X332" s="253"/>
      <c r="Y332" s="253"/>
      <c r="Z332" s="253"/>
    </row>
    <row r="333" spans="1:26" s="252" customFormat="1" x14ac:dyDescent="0.3">
      <c r="A333" s="253"/>
      <c r="B333" s="253"/>
      <c r="C333" s="253"/>
      <c r="D333" s="253"/>
      <c r="E333" s="253"/>
      <c r="F333" s="253"/>
      <c r="G333" s="253"/>
      <c r="H333" s="253"/>
      <c r="I333" s="253"/>
      <c r="J333" s="253"/>
      <c r="K333" s="253"/>
      <c r="L333" s="253"/>
      <c r="M333" s="253"/>
      <c r="N333" s="253"/>
      <c r="O333" s="253"/>
      <c r="P333" s="253"/>
      <c r="Q333" s="253"/>
      <c r="R333" s="253"/>
      <c r="S333" s="253"/>
      <c r="T333" s="253"/>
      <c r="U333" s="253"/>
      <c r="V333" s="253"/>
      <c r="W333" s="253"/>
      <c r="X333" s="253"/>
      <c r="Y333" s="253"/>
      <c r="Z333" s="253"/>
    </row>
    <row r="334" spans="1:26" s="252" customFormat="1" x14ac:dyDescent="0.3">
      <c r="A334" s="253"/>
      <c r="B334" s="253"/>
      <c r="C334" s="253"/>
      <c r="D334" s="253"/>
      <c r="E334" s="253"/>
      <c r="F334" s="253"/>
      <c r="G334" s="253"/>
      <c r="H334" s="253"/>
      <c r="I334" s="253"/>
      <c r="J334" s="253"/>
      <c r="K334" s="253"/>
      <c r="L334" s="253"/>
      <c r="M334" s="253"/>
      <c r="N334" s="253"/>
      <c r="O334" s="253"/>
      <c r="P334" s="253"/>
      <c r="Q334" s="253"/>
      <c r="R334" s="253"/>
      <c r="S334" s="253"/>
      <c r="T334" s="253"/>
      <c r="U334" s="253"/>
      <c r="V334" s="253"/>
      <c r="W334" s="253"/>
      <c r="X334" s="253"/>
      <c r="Y334" s="253"/>
      <c r="Z334" s="253"/>
    </row>
    <row r="335" spans="1:26" s="252" customFormat="1" x14ac:dyDescent="0.3">
      <c r="A335" s="253"/>
      <c r="B335" s="253"/>
      <c r="C335" s="253"/>
      <c r="D335" s="253"/>
      <c r="E335" s="253"/>
      <c r="F335" s="253"/>
      <c r="G335" s="253"/>
      <c r="H335" s="253"/>
      <c r="I335" s="253"/>
      <c r="J335" s="253"/>
      <c r="K335" s="253"/>
      <c r="L335" s="253"/>
      <c r="M335" s="253"/>
      <c r="N335" s="253"/>
      <c r="O335" s="253"/>
      <c r="P335" s="253"/>
      <c r="Q335" s="253"/>
      <c r="R335" s="253"/>
      <c r="S335" s="253"/>
      <c r="T335" s="253"/>
      <c r="U335" s="253"/>
      <c r="V335" s="253"/>
      <c r="W335" s="253"/>
      <c r="X335" s="253"/>
      <c r="Y335" s="253"/>
      <c r="Z335" s="253"/>
    </row>
    <row r="336" spans="1:26" s="252" customFormat="1" x14ac:dyDescent="0.3">
      <c r="A336" s="253"/>
      <c r="B336" s="253"/>
      <c r="C336" s="253"/>
      <c r="D336" s="253"/>
      <c r="E336" s="253"/>
      <c r="F336" s="253"/>
      <c r="G336" s="253"/>
      <c r="H336" s="253"/>
      <c r="I336" s="253"/>
      <c r="J336" s="253"/>
      <c r="K336" s="253"/>
      <c r="L336" s="253"/>
      <c r="M336" s="253"/>
      <c r="N336" s="253"/>
      <c r="O336" s="253"/>
      <c r="P336" s="253"/>
      <c r="Q336" s="253"/>
      <c r="R336" s="253"/>
      <c r="S336" s="253"/>
      <c r="T336" s="253"/>
      <c r="U336" s="253"/>
      <c r="V336" s="253"/>
      <c r="W336" s="253"/>
      <c r="X336" s="253"/>
      <c r="Y336" s="253"/>
      <c r="Z336" s="253"/>
    </row>
    <row r="337" spans="1:26" s="252" customFormat="1" x14ac:dyDescent="0.3">
      <c r="A337" s="253"/>
      <c r="B337" s="253"/>
      <c r="C337" s="253"/>
      <c r="D337" s="253"/>
      <c r="E337" s="253"/>
      <c r="F337" s="253"/>
      <c r="G337" s="253"/>
      <c r="H337" s="253"/>
      <c r="I337" s="253"/>
      <c r="J337" s="253"/>
      <c r="K337" s="253"/>
      <c r="L337" s="253"/>
      <c r="M337" s="253"/>
      <c r="N337" s="253"/>
      <c r="O337" s="253"/>
      <c r="P337" s="253"/>
      <c r="Q337" s="253"/>
      <c r="R337" s="253"/>
      <c r="S337" s="253"/>
      <c r="T337" s="253"/>
      <c r="U337" s="253"/>
      <c r="V337" s="253"/>
      <c r="W337" s="253"/>
      <c r="X337" s="253"/>
      <c r="Y337" s="253"/>
      <c r="Z337" s="253"/>
    </row>
    <row r="338" spans="1:26" s="252" customFormat="1" x14ac:dyDescent="0.3">
      <c r="A338" s="253"/>
      <c r="B338" s="253"/>
      <c r="C338" s="253"/>
      <c r="D338" s="253"/>
      <c r="E338" s="253"/>
      <c r="F338" s="253"/>
      <c r="G338" s="253"/>
      <c r="H338" s="253"/>
      <c r="I338" s="253"/>
      <c r="J338" s="253"/>
      <c r="K338" s="253"/>
      <c r="L338" s="253"/>
      <c r="M338" s="253"/>
      <c r="N338" s="253"/>
      <c r="O338" s="253"/>
      <c r="P338" s="253"/>
      <c r="Q338" s="253"/>
      <c r="R338" s="253"/>
      <c r="S338" s="253"/>
      <c r="T338" s="253"/>
      <c r="U338" s="253"/>
      <c r="V338" s="253"/>
      <c r="W338" s="253"/>
      <c r="X338" s="253"/>
      <c r="Y338" s="253"/>
      <c r="Z338" s="253"/>
    </row>
    <row r="339" spans="1:26" s="252" customFormat="1" x14ac:dyDescent="0.3">
      <c r="A339" s="253"/>
      <c r="B339" s="253"/>
      <c r="C339" s="253"/>
      <c r="D339" s="253"/>
      <c r="E339" s="253"/>
      <c r="F339" s="253"/>
      <c r="G339" s="253"/>
      <c r="H339" s="253"/>
      <c r="I339" s="253"/>
      <c r="J339" s="253"/>
      <c r="K339" s="253"/>
      <c r="L339" s="253"/>
      <c r="M339" s="253"/>
      <c r="N339" s="253"/>
      <c r="O339" s="253"/>
      <c r="P339" s="253"/>
      <c r="Q339" s="253"/>
      <c r="R339" s="253"/>
      <c r="S339" s="253"/>
      <c r="T339" s="253"/>
      <c r="U339" s="253"/>
      <c r="V339" s="253"/>
      <c r="W339" s="253"/>
      <c r="X339" s="253"/>
      <c r="Y339" s="253"/>
      <c r="Z339" s="253"/>
    </row>
    <row r="340" spans="1:26" s="252" customFormat="1" x14ac:dyDescent="0.3">
      <c r="A340" s="253"/>
      <c r="B340" s="253"/>
      <c r="C340" s="253"/>
      <c r="D340" s="253"/>
      <c r="E340" s="253"/>
      <c r="F340" s="253"/>
      <c r="G340" s="253"/>
      <c r="H340" s="253"/>
      <c r="I340" s="253"/>
      <c r="J340" s="253"/>
      <c r="K340" s="253"/>
      <c r="L340" s="253"/>
      <c r="M340" s="253"/>
      <c r="N340" s="253"/>
      <c r="O340" s="253"/>
      <c r="P340" s="253"/>
      <c r="Q340" s="253"/>
      <c r="R340" s="253"/>
      <c r="S340" s="253"/>
      <c r="T340" s="253"/>
      <c r="U340" s="253"/>
      <c r="V340" s="253"/>
      <c r="W340" s="253"/>
      <c r="X340" s="253"/>
      <c r="Y340" s="253"/>
      <c r="Z340" s="253"/>
    </row>
    <row r="341" spans="1:26" s="252" customFormat="1" x14ac:dyDescent="0.3">
      <c r="A341" s="253"/>
      <c r="B341" s="253"/>
      <c r="C341" s="253"/>
      <c r="D341" s="253"/>
      <c r="E341" s="253"/>
      <c r="F341" s="253"/>
      <c r="G341" s="253"/>
      <c r="H341" s="253"/>
      <c r="I341" s="253"/>
      <c r="J341" s="253"/>
      <c r="K341" s="253"/>
      <c r="L341" s="253"/>
      <c r="M341" s="253"/>
      <c r="N341" s="253"/>
      <c r="O341" s="253"/>
      <c r="P341" s="253"/>
      <c r="Q341" s="253"/>
      <c r="R341" s="253"/>
      <c r="S341" s="253"/>
      <c r="T341" s="253"/>
      <c r="U341" s="253"/>
      <c r="V341" s="253"/>
      <c r="W341" s="253"/>
      <c r="X341" s="253"/>
      <c r="Y341" s="253"/>
      <c r="Z341" s="253"/>
    </row>
    <row r="342" spans="1:26" s="252" customFormat="1" x14ac:dyDescent="0.3">
      <c r="A342" s="253"/>
      <c r="B342" s="253"/>
      <c r="C342" s="253"/>
      <c r="D342" s="253"/>
      <c r="E342" s="253"/>
      <c r="F342" s="253"/>
      <c r="G342" s="253"/>
      <c r="H342" s="253"/>
      <c r="I342" s="253"/>
      <c r="J342" s="253"/>
      <c r="K342" s="253"/>
      <c r="L342" s="253"/>
      <c r="M342" s="253"/>
      <c r="N342" s="253"/>
      <c r="O342" s="253"/>
      <c r="P342" s="253"/>
      <c r="Q342" s="253"/>
      <c r="R342" s="253"/>
      <c r="S342" s="253"/>
      <c r="T342" s="253"/>
      <c r="U342" s="253"/>
      <c r="V342" s="253"/>
      <c r="W342" s="253"/>
      <c r="X342" s="253"/>
      <c r="Y342" s="253"/>
      <c r="Z342" s="253"/>
    </row>
    <row r="343" spans="1:26" s="252" customFormat="1" x14ac:dyDescent="0.3">
      <c r="A343" s="253"/>
      <c r="B343" s="253"/>
      <c r="C343" s="253"/>
      <c r="D343" s="253"/>
      <c r="E343" s="253"/>
      <c r="F343" s="253"/>
      <c r="G343" s="253"/>
      <c r="H343" s="253"/>
      <c r="I343" s="253"/>
      <c r="J343" s="253"/>
      <c r="K343" s="253"/>
      <c r="L343" s="253"/>
      <c r="M343" s="253"/>
      <c r="N343" s="253"/>
      <c r="O343" s="253"/>
      <c r="P343" s="253"/>
      <c r="Q343" s="253"/>
      <c r="R343" s="253"/>
      <c r="S343" s="253"/>
      <c r="T343" s="253"/>
      <c r="U343" s="253"/>
      <c r="V343" s="253"/>
      <c r="W343" s="253"/>
      <c r="X343" s="253"/>
      <c r="Y343" s="253"/>
      <c r="Z343" s="253"/>
    </row>
    <row r="344" spans="1:26" s="252" customFormat="1" x14ac:dyDescent="0.3">
      <c r="A344" s="253"/>
      <c r="B344" s="253"/>
      <c r="C344" s="253"/>
      <c r="D344" s="253"/>
      <c r="E344" s="253"/>
      <c r="F344" s="253"/>
      <c r="G344" s="253"/>
      <c r="H344" s="253"/>
      <c r="I344" s="253"/>
      <c r="J344" s="253"/>
      <c r="K344" s="253"/>
      <c r="L344" s="253"/>
      <c r="M344" s="253"/>
      <c r="N344" s="253"/>
      <c r="O344" s="253"/>
      <c r="P344" s="253"/>
      <c r="Q344" s="253"/>
      <c r="R344" s="253"/>
      <c r="S344" s="253"/>
      <c r="T344" s="253"/>
      <c r="U344" s="253"/>
      <c r="V344" s="253"/>
      <c r="W344" s="253"/>
      <c r="X344" s="253"/>
      <c r="Y344" s="253"/>
      <c r="Z344" s="253"/>
    </row>
    <row r="345" spans="1:26" s="252" customFormat="1" x14ac:dyDescent="0.3">
      <c r="A345" s="253"/>
      <c r="B345" s="253"/>
      <c r="C345" s="253"/>
      <c r="D345" s="253"/>
      <c r="E345" s="253"/>
      <c r="F345" s="253"/>
      <c r="G345" s="253"/>
      <c r="H345" s="253"/>
      <c r="I345" s="253"/>
      <c r="J345" s="253"/>
      <c r="K345" s="253"/>
      <c r="L345" s="253"/>
      <c r="M345" s="253"/>
      <c r="N345" s="253"/>
      <c r="O345" s="253"/>
      <c r="P345" s="253"/>
      <c r="Q345" s="253"/>
      <c r="R345" s="253"/>
      <c r="S345" s="253"/>
      <c r="T345" s="253"/>
      <c r="U345" s="253"/>
      <c r="V345" s="253"/>
      <c r="W345" s="253"/>
      <c r="X345" s="253"/>
      <c r="Y345" s="253"/>
      <c r="Z345" s="253"/>
    </row>
    <row r="346" spans="1:26" s="252" customFormat="1" x14ac:dyDescent="0.3">
      <c r="A346" s="253"/>
      <c r="B346" s="253"/>
      <c r="C346" s="253"/>
      <c r="D346" s="253"/>
      <c r="E346" s="253"/>
      <c r="F346" s="253"/>
      <c r="G346" s="253"/>
      <c r="H346" s="253"/>
      <c r="I346" s="253"/>
      <c r="J346" s="253"/>
      <c r="K346" s="253"/>
      <c r="L346" s="253"/>
      <c r="M346" s="253"/>
      <c r="N346" s="253"/>
      <c r="O346" s="253"/>
      <c r="P346" s="253"/>
      <c r="Q346" s="253"/>
      <c r="R346" s="253"/>
      <c r="S346" s="253"/>
      <c r="T346" s="253"/>
      <c r="U346" s="253"/>
      <c r="V346" s="253"/>
      <c r="W346" s="253"/>
      <c r="X346" s="253"/>
      <c r="Y346" s="253"/>
      <c r="Z346" s="253"/>
    </row>
    <row r="347" spans="1:26" s="252" customFormat="1" x14ac:dyDescent="0.3">
      <c r="A347" s="253"/>
      <c r="B347" s="253"/>
      <c r="C347" s="253"/>
      <c r="D347" s="253"/>
      <c r="E347" s="253"/>
      <c r="F347" s="253"/>
      <c r="G347" s="253"/>
      <c r="H347" s="253"/>
      <c r="I347" s="253"/>
      <c r="J347" s="253"/>
      <c r="K347" s="253"/>
      <c r="L347" s="253"/>
      <c r="M347" s="253"/>
      <c r="N347" s="253"/>
      <c r="O347" s="253"/>
      <c r="P347" s="253"/>
      <c r="Q347" s="253"/>
      <c r="R347" s="253"/>
      <c r="S347" s="253"/>
      <c r="T347" s="253"/>
      <c r="U347" s="253"/>
      <c r="V347" s="253"/>
      <c r="W347" s="253"/>
      <c r="X347" s="253"/>
      <c r="Y347" s="253"/>
      <c r="Z347" s="253"/>
    </row>
    <row r="348" spans="1:26" s="252" customFormat="1" x14ac:dyDescent="0.3">
      <c r="A348" s="253"/>
      <c r="B348" s="253"/>
      <c r="C348" s="253"/>
      <c r="D348" s="253"/>
      <c r="E348" s="253"/>
      <c r="F348" s="253"/>
      <c r="G348" s="253"/>
      <c r="H348" s="253"/>
      <c r="I348" s="253"/>
      <c r="J348" s="253"/>
      <c r="K348" s="253"/>
      <c r="L348" s="253"/>
      <c r="M348" s="253"/>
      <c r="N348" s="253"/>
      <c r="O348" s="253"/>
      <c r="P348" s="253"/>
      <c r="Q348" s="253"/>
      <c r="R348" s="253"/>
      <c r="S348" s="253"/>
      <c r="T348" s="253"/>
      <c r="U348" s="253"/>
      <c r="V348" s="253"/>
      <c r="W348" s="253"/>
      <c r="X348" s="253"/>
      <c r="Y348" s="253"/>
      <c r="Z348" s="253"/>
    </row>
    <row r="349" spans="1:26" s="252" customFormat="1" x14ac:dyDescent="0.3">
      <c r="A349" s="253"/>
      <c r="B349" s="253"/>
      <c r="C349" s="253"/>
      <c r="D349" s="253"/>
      <c r="E349" s="253"/>
      <c r="F349" s="253"/>
      <c r="G349" s="253"/>
      <c r="H349" s="253"/>
      <c r="I349" s="253"/>
      <c r="J349" s="253"/>
      <c r="K349" s="253"/>
      <c r="L349" s="253"/>
      <c r="M349" s="253"/>
      <c r="N349" s="253"/>
      <c r="O349" s="253"/>
      <c r="P349" s="253"/>
      <c r="Q349" s="253"/>
      <c r="R349" s="253"/>
      <c r="S349" s="253"/>
      <c r="T349" s="253"/>
      <c r="U349" s="253"/>
      <c r="V349" s="253"/>
      <c r="W349" s="253"/>
      <c r="X349" s="253"/>
      <c r="Y349" s="253"/>
      <c r="Z349" s="253"/>
    </row>
    <row r="350" spans="1:26" s="252" customFormat="1" x14ac:dyDescent="0.3">
      <c r="A350" s="253"/>
      <c r="B350" s="253"/>
      <c r="C350" s="253"/>
      <c r="D350" s="253"/>
      <c r="E350" s="253"/>
      <c r="F350" s="253"/>
      <c r="G350" s="253"/>
      <c r="H350" s="253"/>
      <c r="I350" s="253"/>
      <c r="J350" s="253"/>
      <c r="K350" s="253"/>
      <c r="L350" s="253"/>
      <c r="M350" s="253"/>
      <c r="N350" s="253"/>
      <c r="O350" s="253"/>
      <c r="P350" s="253"/>
      <c r="Q350" s="253"/>
      <c r="R350" s="253"/>
      <c r="S350" s="253"/>
      <c r="T350" s="253"/>
      <c r="U350" s="253"/>
      <c r="V350" s="253"/>
      <c r="W350" s="253"/>
      <c r="X350" s="253"/>
      <c r="Y350" s="253"/>
      <c r="Z350" s="253"/>
    </row>
    <row r="351" spans="1:26" s="252" customFormat="1" x14ac:dyDescent="0.3">
      <c r="A351" s="253"/>
      <c r="B351" s="253"/>
      <c r="C351" s="253"/>
      <c r="D351" s="253"/>
      <c r="E351" s="253"/>
      <c r="F351" s="253"/>
      <c r="G351" s="253"/>
      <c r="H351" s="253"/>
      <c r="I351" s="253"/>
      <c r="J351" s="253"/>
      <c r="K351" s="253"/>
      <c r="L351" s="253"/>
      <c r="M351" s="253"/>
      <c r="N351" s="253"/>
      <c r="O351" s="253"/>
      <c r="P351" s="253"/>
      <c r="Q351" s="253"/>
      <c r="R351" s="253"/>
      <c r="S351" s="253"/>
      <c r="T351" s="253"/>
      <c r="U351" s="253"/>
      <c r="V351" s="253"/>
      <c r="W351" s="253"/>
      <c r="X351" s="253"/>
      <c r="Y351" s="253"/>
      <c r="Z351" s="253"/>
    </row>
    <row r="352" spans="1:26" s="252" customFormat="1" x14ac:dyDescent="0.3">
      <c r="A352" s="253"/>
      <c r="B352" s="253"/>
      <c r="C352" s="253"/>
      <c r="D352" s="253"/>
      <c r="E352" s="253"/>
      <c r="F352" s="253"/>
      <c r="G352" s="253"/>
      <c r="H352" s="253"/>
      <c r="I352" s="253"/>
      <c r="J352" s="253"/>
      <c r="K352" s="253"/>
      <c r="L352" s="253"/>
      <c r="M352" s="253"/>
      <c r="N352" s="253"/>
      <c r="O352" s="253"/>
      <c r="P352" s="253"/>
      <c r="Q352" s="253"/>
      <c r="R352" s="253"/>
      <c r="S352" s="253"/>
      <c r="T352" s="253"/>
      <c r="U352" s="253"/>
      <c r="V352" s="253"/>
      <c r="W352" s="253"/>
      <c r="X352" s="253"/>
      <c r="Y352" s="253"/>
      <c r="Z352" s="253"/>
    </row>
    <row r="353" spans="1:26" s="252" customFormat="1" x14ac:dyDescent="0.3">
      <c r="A353" s="253"/>
      <c r="B353" s="253"/>
      <c r="C353" s="253"/>
      <c r="D353" s="253"/>
      <c r="E353" s="253"/>
      <c r="F353" s="253"/>
      <c r="G353" s="253"/>
      <c r="H353" s="253"/>
      <c r="I353" s="253"/>
      <c r="J353" s="253"/>
      <c r="K353" s="253"/>
      <c r="L353" s="253"/>
      <c r="M353" s="253"/>
      <c r="N353" s="253"/>
      <c r="O353" s="253"/>
      <c r="P353" s="253"/>
      <c r="Q353" s="253"/>
      <c r="R353" s="253"/>
      <c r="S353" s="253"/>
      <c r="T353" s="253"/>
      <c r="U353" s="253"/>
      <c r="V353" s="253"/>
      <c r="W353" s="253"/>
      <c r="X353" s="253"/>
      <c r="Y353" s="253"/>
      <c r="Z353" s="253"/>
    </row>
    <row r="354" spans="1:26" s="252" customFormat="1" x14ac:dyDescent="0.3">
      <c r="A354" s="253"/>
      <c r="B354" s="253"/>
      <c r="C354" s="253"/>
      <c r="D354" s="253"/>
      <c r="E354" s="253"/>
      <c r="F354" s="253"/>
      <c r="G354" s="253"/>
      <c r="H354" s="253"/>
      <c r="I354" s="253"/>
      <c r="J354" s="253"/>
      <c r="K354" s="253"/>
      <c r="L354" s="253"/>
      <c r="M354" s="253"/>
      <c r="N354" s="253"/>
      <c r="O354" s="253"/>
      <c r="P354" s="253"/>
      <c r="Q354" s="253"/>
      <c r="R354" s="253"/>
      <c r="S354" s="253"/>
      <c r="T354" s="253"/>
      <c r="U354" s="253"/>
      <c r="V354" s="253"/>
      <c r="W354" s="253"/>
      <c r="X354" s="253"/>
      <c r="Y354" s="253"/>
      <c r="Z354" s="253"/>
    </row>
    <row r="355" spans="1:26" s="252" customFormat="1" x14ac:dyDescent="0.3">
      <c r="A355" s="253"/>
      <c r="B355" s="253"/>
      <c r="C355" s="253"/>
      <c r="D355" s="253"/>
      <c r="E355" s="253"/>
      <c r="F355" s="253"/>
      <c r="G355" s="253"/>
      <c r="H355" s="253"/>
      <c r="I355" s="253"/>
      <c r="J355" s="253"/>
      <c r="K355" s="253"/>
      <c r="L355" s="253"/>
      <c r="M355" s="253"/>
      <c r="N355" s="253"/>
      <c r="O355" s="253"/>
      <c r="P355" s="253"/>
      <c r="Q355" s="253"/>
      <c r="R355" s="253"/>
      <c r="S355" s="253"/>
      <c r="T355" s="253"/>
      <c r="U355" s="253"/>
      <c r="V355" s="253"/>
      <c r="W355" s="253"/>
      <c r="X355" s="253"/>
      <c r="Y355" s="253"/>
      <c r="Z355" s="253"/>
    </row>
    <row r="356" spans="1:26" s="252" customFormat="1" x14ac:dyDescent="0.3">
      <c r="A356" s="253"/>
      <c r="B356" s="253"/>
      <c r="C356" s="253"/>
      <c r="D356" s="253"/>
      <c r="E356" s="253"/>
      <c r="F356" s="253"/>
      <c r="G356" s="253"/>
      <c r="H356" s="253"/>
      <c r="I356" s="253"/>
      <c r="J356" s="253"/>
      <c r="K356" s="253"/>
      <c r="L356" s="253"/>
      <c r="M356" s="253"/>
      <c r="N356" s="253"/>
      <c r="O356" s="253"/>
      <c r="P356" s="253"/>
      <c r="Q356" s="253"/>
      <c r="R356" s="253"/>
      <c r="S356" s="253"/>
      <c r="T356" s="253"/>
      <c r="U356" s="253"/>
      <c r="V356" s="253"/>
      <c r="W356" s="253"/>
      <c r="X356" s="253"/>
      <c r="Y356" s="253"/>
      <c r="Z356" s="253"/>
    </row>
    <row r="357" spans="1:26" s="252" customFormat="1" x14ac:dyDescent="0.3">
      <c r="A357" s="253"/>
      <c r="B357" s="253"/>
      <c r="C357" s="253"/>
      <c r="D357" s="253"/>
      <c r="E357" s="253"/>
      <c r="F357" s="253"/>
      <c r="G357" s="253"/>
      <c r="H357" s="253"/>
      <c r="I357" s="253"/>
      <c r="J357" s="253"/>
      <c r="K357" s="253"/>
      <c r="L357" s="253"/>
      <c r="M357" s="253"/>
      <c r="N357" s="253"/>
      <c r="O357" s="253"/>
      <c r="P357" s="253"/>
      <c r="Q357" s="253"/>
      <c r="R357" s="253"/>
      <c r="S357" s="253"/>
      <c r="T357" s="253"/>
      <c r="U357" s="253"/>
      <c r="V357" s="253"/>
      <c r="W357" s="253"/>
      <c r="X357" s="253"/>
      <c r="Y357" s="253"/>
      <c r="Z357" s="253"/>
    </row>
    <row r="358" spans="1:26" s="252" customFormat="1" x14ac:dyDescent="0.3">
      <c r="A358" s="253"/>
      <c r="B358" s="253"/>
      <c r="C358" s="253"/>
      <c r="D358" s="253"/>
      <c r="E358" s="253"/>
      <c r="F358" s="253"/>
      <c r="G358" s="253"/>
      <c r="H358" s="253"/>
      <c r="I358" s="253"/>
      <c r="J358" s="253"/>
      <c r="K358" s="253"/>
      <c r="L358" s="253"/>
      <c r="M358" s="253"/>
      <c r="N358" s="253"/>
      <c r="O358" s="253"/>
      <c r="P358" s="253"/>
      <c r="Q358" s="253"/>
      <c r="R358" s="253"/>
      <c r="S358" s="253"/>
      <c r="T358" s="253"/>
      <c r="U358" s="253"/>
      <c r="V358" s="253"/>
      <c r="W358" s="253"/>
      <c r="X358" s="253"/>
      <c r="Y358" s="253"/>
      <c r="Z358" s="253"/>
    </row>
    <row r="359" spans="1:26" s="252" customFormat="1" x14ac:dyDescent="0.3">
      <c r="A359" s="253"/>
      <c r="B359" s="253"/>
      <c r="C359" s="253"/>
      <c r="D359" s="253"/>
      <c r="E359" s="253"/>
      <c r="F359" s="253"/>
      <c r="G359" s="253"/>
      <c r="H359" s="253"/>
      <c r="I359" s="253"/>
      <c r="J359" s="253"/>
      <c r="K359" s="253"/>
      <c r="L359" s="253"/>
      <c r="M359" s="253"/>
      <c r="N359" s="253"/>
      <c r="O359" s="253"/>
      <c r="P359" s="253"/>
      <c r="Q359" s="253"/>
      <c r="R359" s="253"/>
      <c r="S359" s="253"/>
      <c r="T359" s="253"/>
      <c r="U359" s="253"/>
      <c r="V359" s="253"/>
      <c r="W359" s="253"/>
      <c r="X359" s="253"/>
      <c r="Y359" s="253"/>
      <c r="Z359" s="253"/>
    </row>
    <row r="360" spans="1:26" s="252" customFormat="1" x14ac:dyDescent="0.3">
      <c r="A360" s="253"/>
      <c r="B360" s="253"/>
      <c r="C360" s="253"/>
      <c r="D360" s="253"/>
      <c r="E360" s="253"/>
      <c r="F360" s="253"/>
      <c r="G360" s="253"/>
      <c r="H360" s="253"/>
      <c r="I360" s="253"/>
      <c r="J360" s="253"/>
      <c r="K360" s="253"/>
      <c r="L360" s="253"/>
      <c r="M360" s="253"/>
      <c r="N360" s="253"/>
      <c r="O360" s="253"/>
      <c r="P360" s="253"/>
      <c r="Q360" s="253"/>
      <c r="R360" s="253"/>
      <c r="S360" s="253"/>
      <c r="T360" s="253"/>
      <c r="U360" s="253"/>
      <c r="V360" s="253"/>
      <c r="W360" s="253"/>
      <c r="X360" s="253"/>
      <c r="Y360" s="253"/>
      <c r="Z360" s="253"/>
    </row>
    <row r="361" spans="1:26" s="252" customFormat="1" x14ac:dyDescent="0.3">
      <c r="A361" s="253"/>
      <c r="B361" s="253"/>
      <c r="C361" s="253"/>
      <c r="D361" s="253"/>
      <c r="E361" s="253"/>
      <c r="F361" s="253"/>
      <c r="G361" s="253"/>
      <c r="H361" s="253"/>
      <c r="I361" s="253"/>
      <c r="J361" s="253"/>
      <c r="K361" s="253"/>
      <c r="L361" s="253"/>
      <c r="M361" s="253"/>
      <c r="N361" s="253"/>
      <c r="O361" s="253"/>
      <c r="P361" s="253"/>
      <c r="Q361" s="253"/>
      <c r="R361" s="253"/>
      <c r="S361" s="253"/>
      <c r="T361" s="253"/>
      <c r="U361" s="253"/>
      <c r="V361" s="253"/>
      <c r="W361" s="253"/>
      <c r="X361" s="253"/>
      <c r="Y361" s="253"/>
      <c r="Z361" s="253"/>
    </row>
    <row r="362" spans="1:26" s="252" customFormat="1" x14ac:dyDescent="0.3">
      <c r="A362" s="253"/>
      <c r="B362" s="253"/>
      <c r="C362" s="253"/>
      <c r="D362" s="253"/>
      <c r="E362" s="253"/>
      <c r="F362" s="253"/>
      <c r="G362" s="253"/>
      <c r="H362" s="253"/>
      <c r="I362" s="253"/>
      <c r="J362" s="253"/>
      <c r="K362" s="253"/>
      <c r="L362" s="253"/>
      <c r="M362" s="253"/>
      <c r="N362" s="253"/>
      <c r="O362" s="253"/>
      <c r="P362" s="253"/>
      <c r="Q362" s="253"/>
      <c r="R362" s="253"/>
      <c r="S362" s="253"/>
      <c r="T362" s="253"/>
      <c r="U362" s="253"/>
      <c r="V362" s="253"/>
      <c r="W362" s="253"/>
      <c r="X362" s="253"/>
      <c r="Y362" s="253"/>
      <c r="Z362" s="253"/>
    </row>
    <row r="363" spans="1:26" s="252" customFormat="1" x14ac:dyDescent="0.3">
      <c r="A363" s="253"/>
      <c r="B363" s="253"/>
      <c r="C363" s="253"/>
      <c r="D363" s="253"/>
      <c r="E363" s="253"/>
      <c r="F363" s="253"/>
      <c r="G363" s="253"/>
      <c r="H363" s="253"/>
      <c r="I363" s="253"/>
      <c r="J363" s="253"/>
      <c r="K363" s="253"/>
      <c r="L363" s="253"/>
      <c r="M363" s="253"/>
      <c r="N363" s="253"/>
      <c r="O363" s="253"/>
      <c r="P363" s="253"/>
      <c r="Q363" s="253"/>
      <c r="R363" s="253"/>
      <c r="S363" s="253"/>
      <c r="T363" s="253"/>
      <c r="U363" s="253"/>
      <c r="V363" s="253"/>
      <c r="W363" s="253"/>
      <c r="X363" s="253"/>
      <c r="Y363" s="253"/>
      <c r="Z363" s="253"/>
    </row>
    <row r="364" spans="1:26" s="252" customFormat="1" x14ac:dyDescent="0.3">
      <c r="A364" s="253"/>
      <c r="B364" s="253"/>
      <c r="C364" s="253"/>
      <c r="D364" s="253"/>
      <c r="E364" s="253"/>
      <c r="F364" s="253"/>
      <c r="G364" s="253"/>
      <c r="H364" s="253"/>
      <c r="I364" s="253"/>
      <c r="J364" s="253"/>
      <c r="K364" s="253"/>
      <c r="L364" s="253"/>
      <c r="M364" s="253"/>
      <c r="N364" s="253"/>
      <c r="O364" s="253"/>
      <c r="P364" s="253"/>
      <c r="Q364" s="253"/>
      <c r="R364" s="253"/>
      <c r="S364" s="253"/>
      <c r="T364" s="253"/>
      <c r="U364" s="253"/>
      <c r="V364" s="253"/>
      <c r="W364" s="253"/>
      <c r="X364" s="253"/>
      <c r="Y364" s="253"/>
      <c r="Z364" s="253"/>
    </row>
    <row r="365" spans="1:26" s="252" customFormat="1" x14ac:dyDescent="0.3">
      <c r="A365" s="253"/>
      <c r="B365" s="253"/>
      <c r="C365" s="253"/>
      <c r="D365" s="253"/>
      <c r="E365" s="253"/>
      <c r="F365" s="253"/>
      <c r="G365" s="253"/>
      <c r="H365" s="253"/>
      <c r="I365" s="253"/>
      <c r="J365" s="253"/>
      <c r="K365" s="253"/>
      <c r="L365" s="253"/>
      <c r="M365" s="253"/>
      <c r="N365" s="253"/>
      <c r="O365" s="253"/>
      <c r="P365" s="253"/>
      <c r="Q365" s="253"/>
      <c r="R365" s="253"/>
      <c r="S365" s="253"/>
      <c r="T365" s="253"/>
      <c r="U365" s="253"/>
      <c r="V365" s="253"/>
      <c r="W365" s="253"/>
      <c r="X365" s="253"/>
      <c r="Y365" s="253"/>
      <c r="Z365" s="253"/>
    </row>
    <row r="366" spans="1:26" s="252" customFormat="1" x14ac:dyDescent="0.3">
      <c r="A366" s="253"/>
      <c r="B366" s="253"/>
      <c r="C366" s="253"/>
      <c r="D366" s="253"/>
      <c r="E366" s="253"/>
      <c r="F366" s="253"/>
      <c r="G366" s="253"/>
      <c r="H366" s="253"/>
      <c r="I366" s="253"/>
      <c r="J366" s="253"/>
      <c r="K366" s="253"/>
      <c r="L366" s="253"/>
      <c r="M366" s="253"/>
      <c r="N366" s="253"/>
      <c r="O366" s="253"/>
      <c r="P366" s="253"/>
      <c r="Q366" s="253"/>
      <c r="R366" s="253"/>
      <c r="S366" s="253"/>
      <c r="T366" s="253"/>
      <c r="U366" s="253"/>
      <c r="V366" s="253"/>
      <c r="W366" s="253"/>
      <c r="X366" s="253"/>
      <c r="Y366" s="253"/>
      <c r="Z366" s="253"/>
    </row>
    <row r="367" spans="1:26" s="252" customFormat="1" x14ac:dyDescent="0.3">
      <c r="A367" s="253"/>
      <c r="B367" s="253"/>
      <c r="C367" s="253"/>
      <c r="D367" s="253"/>
      <c r="E367" s="253"/>
      <c r="F367" s="253"/>
      <c r="G367" s="253"/>
      <c r="H367" s="253"/>
      <c r="I367" s="253"/>
      <c r="J367" s="253"/>
      <c r="K367" s="253"/>
      <c r="L367" s="253"/>
      <c r="M367" s="253"/>
      <c r="N367" s="253"/>
      <c r="O367" s="253"/>
      <c r="P367" s="253"/>
      <c r="Q367" s="253"/>
      <c r="R367" s="253"/>
      <c r="S367" s="253"/>
      <c r="T367" s="253"/>
      <c r="U367" s="253"/>
      <c r="V367" s="253"/>
      <c r="W367" s="253"/>
      <c r="X367" s="253"/>
      <c r="Y367" s="253"/>
      <c r="Z367" s="253"/>
    </row>
    <row r="368" spans="1:26" s="252" customFormat="1" x14ac:dyDescent="0.3">
      <c r="A368" s="253"/>
      <c r="B368" s="253"/>
      <c r="C368" s="253"/>
      <c r="D368" s="253"/>
      <c r="E368" s="253"/>
      <c r="F368" s="253"/>
      <c r="G368" s="253"/>
      <c r="H368" s="253"/>
      <c r="I368" s="253"/>
      <c r="J368" s="253"/>
      <c r="K368" s="253"/>
      <c r="L368" s="253"/>
      <c r="M368" s="253"/>
      <c r="N368" s="253"/>
      <c r="O368" s="253"/>
      <c r="P368" s="253"/>
      <c r="Q368" s="253"/>
      <c r="R368" s="253"/>
      <c r="S368" s="253"/>
      <c r="T368" s="253"/>
      <c r="U368" s="253"/>
      <c r="V368" s="253"/>
      <c r="W368" s="253"/>
      <c r="X368" s="253"/>
      <c r="Y368" s="253"/>
      <c r="Z368" s="253"/>
    </row>
    <row r="369" spans="1:26" s="252" customFormat="1" x14ac:dyDescent="0.3">
      <c r="A369" s="253"/>
      <c r="B369" s="253"/>
      <c r="C369" s="253"/>
      <c r="D369" s="253"/>
      <c r="E369" s="253"/>
      <c r="F369" s="253"/>
      <c r="G369" s="253"/>
      <c r="H369" s="253"/>
      <c r="I369" s="253"/>
      <c r="J369" s="253"/>
      <c r="K369" s="253"/>
      <c r="L369" s="253"/>
      <c r="M369" s="253"/>
      <c r="N369" s="253"/>
      <c r="O369" s="253"/>
      <c r="P369" s="253"/>
      <c r="Q369" s="253"/>
      <c r="R369" s="253"/>
      <c r="S369" s="253"/>
      <c r="T369" s="253"/>
      <c r="U369" s="253"/>
      <c r="V369" s="253"/>
      <c r="W369" s="253"/>
      <c r="X369" s="253"/>
      <c r="Y369" s="253"/>
      <c r="Z369" s="253"/>
    </row>
    <row r="370" spans="1:26" s="252" customFormat="1" x14ac:dyDescent="0.3">
      <c r="A370" s="253"/>
      <c r="B370" s="253"/>
      <c r="C370" s="253"/>
      <c r="D370" s="253"/>
      <c r="E370" s="253"/>
      <c r="F370" s="253"/>
      <c r="G370" s="253"/>
      <c r="H370" s="253"/>
      <c r="I370" s="253"/>
      <c r="J370" s="253"/>
      <c r="K370" s="253"/>
      <c r="L370" s="253"/>
      <c r="M370" s="253"/>
      <c r="N370" s="253"/>
      <c r="O370" s="253"/>
      <c r="P370" s="253"/>
      <c r="Q370" s="253"/>
      <c r="R370" s="253"/>
      <c r="S370" s="253"/>
      <c r="T370" s="253"/>
      <c r="U370" s="253"/>
      <c r="V370" s="253"/>
      <c r="W370" s="253"/>
      <c r="X370" s="253"/>
      <c r="Y370" s="253"/>
      <c r="Z370" s="253"/>
    </row>
    <row r="371" spans="1:26" s="252" customFormat="1" x14ac:dyDescent="0.3">
      <c r="A371" s="253"/>
      <c r="B371" s="253"/>
      <c r="C371" s="253"/>
      <c r="D371" s="253"/>
      <c r="E371" s="253"/>
      <c r="F371" s="253"/>
      <c r="G371" s="253"/>
      <c r="H371" s="253"/>
      <c r="I371" s="253"/>
      <c r="J371" s="253"/>
      <c r="K371" s="253"/>
      <c r="L371" s="253"/>
      <c r="M371" s="253"/>
      <c r="N371" s="253"/>
      <c r="O371" s="253"/>
      <c r="P371" s="253"/>
      <c r="Q371" s="253"/>
      <c r="R371" s="253"/>
      <c r="S371" s="253"/>
      <c r="T371" s="253"/>
      <c r="U371" s="253"/>
      <c r="V371" s="253"/>
      <c r="W371" s="253"/>
      <c r="X371" s="253"/>
      <c r="Y371" s="253"/>
      <c r="Z371" s="253"/>
    </row>
    <row r="372" spans="1:26" s="252" customFormat="1" x14ac:dyDescent="0.3">
      <c r="A372" s="253"/>
      <c r="B372" s="253"/>
      <c r="C372" s="253"/>
      <c r="D372" s="253"/>
      <c r="E372" s="253"/>
      <c r="F372" s="253"/>
      <c r="G372" s="253"/>
      <c r="H372" s="253"/>
      <c r="I372" s="253"/>
      <c r="J372" s="253"/>
      <c r="K372" s="253"/>
      <c r="L372" s="253"/>
      <c r="M372" s="253"/>
      <c r="N372" s="253"/>
      <c r="O372" s="253"/>
      <c r="P372" s="253"/>
      <c r="Q372" s="253"/>
      <c r="R372" s="253"/>
      <c r="S372" s="253"/>
      <c r="T372" s="253"/>
      <c r="U372" s="253"/>
      <c r="V372" s="253"/>
      <c r="W372" s="253"/>
      <c r="X372" s="253"/>
      <c r="Y372" s="253"/>
      <c r="Z372" s="253"/>
    </row>
    <row r="373" spans="1:26" s="252" customFormat="1" x14ac:dyDescent="0.3">
      <c r="A373" s="253"/>
      <c r="B373" s="253"/>
      <c r="C373" s="253"/>
      <c r="D373" s="253"/>
      <c r="E373" s="253"/>
      <c r="F373" s="253"/>
      <c r="G373" s="253"/>
      <c r="H373" s="253"/>
      <c r="I373" s="253"/>
      <c r="J373" s="253"/>
      <c r="K373" s="253"/>
      <c r="L373" s="253"/>
      <c r="M373" s="253"/>
      <c r="N373" s="253"/>
      <c r="O373" s="253"/>
      <c r="P373" s="253"/>
      <c r="Q373" s="253"/>
      <c r="R373" s="253"/>
      <c r="S373" s="253"/>
      <c r="T373" s="253"/>
      <c r="U373" s="253"/>
      <c r="V373" s="253"/>
      <c r="W373" s="253"/>
      <c r="X373" s="253"/>
      <c r="Y373" s="253"/>
      <c r="Z373" s="253"/>
    </row>
    <row r="374" spans="1:26" s="252" customFormat="1" x14ac:dyDescent="0.3">
      <c r="A374" s="253"/>
      <c r="B374" s="253"/>
      <c r="C374" s="253"/>
      <c r="D374" s="253"/>
      <c r="E374" s="253"/>
      <c r="F374" s="253"/>
      <c r="G374" s="253"/>
      <c r="H374" s="253"/>
      <c r="I374" s="253"/>
      <c r="J374" s="253"/>
      <c r="K374" s="253"/>
      <c r="L374" s="253"/>
      <c r="M374" s="253"/>
      <c r="N374" s="253"/>
      <c r="O374" s="253"/>
      <c r="P374" s="253"/>
      <c r="Q374" s="253"/>
      <c r="R374" s="253"/>
      <c r="S374" s="253"/>
      <c r="T374" s="253"/>
      <c r="U374" s="253"/>
      <c r="V374" s="253"/>
      <c r="W374" s="253"/>
      <c r="X374" s="253"/>
      <c r="Y374" s="253"/>
      <c r="Z374" s="253"/>
    </row>
    <row r="375" spans="1:26" s="252" customFormat="1" x14ac:dyDescent="0.3">
      <c r="A375" s="253"/>
      <c r="B375" s="253"/>
      <c r="C375" s="253"/>
      <c r="D375" s="253"/>
      <c r="E375" s="253"/>
      <c r="F375" s="253"/>
      <c r="G375" s="253"/>
      <c r="H375" s="253"/>
      <c r="I375" s="253"/>
      <c r="J375" s="253"/>
      <c r="K375" s="253"/>
      <c r="L375" s="253"/>
      <c r="M375" s="253"/>
      <c r="N375" s="253"/>
      <c r="O375" s="253"/>
      <c r="P375" s="253"/>
      <c r="Q375" s="253"/>
      <c r="R375" s="253"/>
      <c r="S375" s="253"/>
      <c r="T375" s="253"/>
      <c r="U375" s="253"/>
      <c r="V375" s="253"/>
      <c r="W375" s="253"/>
      <c r="X375" s="253"/>
      <c r="Y375" s="253"/>
      <c r="Z375" s="253"/>
    </row>
    <row r="376" spans="1:26" s="252" customFormat="1" x14ac:dyDescent="0.3">
      <c r="A376" s="253"/>
      <c r="B376" s="253"/>
      <c r="C376" s="253"/>
      <c r="D376" s="253"/>
      <c r="E376" s="253"/>
      <c r="F376" s="253"/>
      <c r="G376" s="253"/>
      <c r="H376" s="253"/>
      <c r="I376" s="253"/>
      <c r="J376" s="253"/>
      <c r="K376" s="253"/>
      <c r="L376" s="253"/>
      <c r="M376" s="253"/>
      <c r="N376" s="253"/>
      <c r="O376" s="253"/>
      <c r="P376" s="253"/>
      <c r="Q376" s="253"/>
      <c r="R376" s="253"/>
      <c r="S376" s="253"/>
      <c r="T376" s="253"/>
      <c r="U376" s="253"/>
      <c r="V376" s="253"/>
      <c r="W376" s="253"/>
      <c r="X376" s="253"/>
      <c r="Y376" s="253"/>
      <c r="Z376" s="253"/>
    </row>
    <row r="377" spans="1:26" s="252" customFormat="1" x14ac:dyDescent="0.3">
      <c r="A377" s="253"/>
      <c r="B377" s="253"/>
      <c r="C377" s="253"/>
      <c r="D377" s="253"/>
      <c r="E377" s="253"/>
      <c r="F377" s="253"/>
      <c r="G377" s="253"/>
      <c r="H377" s="253"/>
      <c r="I377" s="253"/>
      <c r="J377" s="253"/>
      <c r="K377" s="253"/>
      <c r="L377" s="253"/>
      <c r="M377" s="253"/>
      <c r="N377" s="253"/>
      <c r="O377" s="253"/>
      <c r="P377" s="253"/>
      <c r="Q377" s="253"/>
      <c r="R377" s="253"/>
      <c r="S377" s="253"/>
      <c r="T377" s="253"/>
      <c r="U377" s="253"/>
      <c r="V377" s="253"/>
      <c r="W377" s="253"/>
      <c r="X377" s="253"/>
      <c r="Y377" s="253"/>
      <c r="Z377" s="253"/>
    </row>
    <row r="378" spans="1:26" s="252" customFormat="1" x14ac:dyDescent="0.3">
      <c r="A378" s="253"/>
      <c r="B378" s="253"/>
      <c r="C378" s="253"/>
      <c r="D378" s="253"/>
      <c r="E378" s="253"/>
      <c r="F378" s="253"/>
      <c r="G378" s="253"/>
      <c r="H378" s="253"/>
      <c r="I378" s="253"/>
      <c r="J378" s="253"/>
      <c r="K378" s="253"/>
      <c r="L378" s="253"/>
      <c r="M378" s="253"/>
      <c r="N378" s="253"/>
      <c r="O378" s="253"/>
      <c r="P378" s="253"/>
      <c r="Q378" s="253"/>
      <c r="R378" s="253"/>
      <c r="S378" s="253"/>
      <c r="T378" s="253"/>
      <c r="U378" s="253"/>
      <c r="V378" s="253"/>
      <c r="W378" s="253"/>
      <c r="X378" s="253"/>
      <c r="Y378" s="253"/>
      <c r="Z378" s="253"/>
    </row>
    <row r="379" spans="1:26" s="252" customFormat="1" x14ac:dyDescent="0.3">
      <c r="A379" s="253"/>
      <c r="B379" s="253"/>
      <c r="C379" s="253"/>
      <c r="D379" s="253"/>
      <c r="E379" s="253"/>
      <c r="F379" s="253"/>
      <c r="G379" s="253"/>
      <c r="H379" s="253"/>
      <c r="I379" s="253"/>
      <c r="J379" s="253"/>
      <c r="K379" s="253"/>
      <c r="L379" s="253"/>
      <c r="M379" s="253"/>
      <c r="N379" s="253"/>
      <c r="O379" s="253"/>
      <c r="P379" s="253"/>
      <c r="Q379" s="253"/>
      <c r="R379" s="253"/>
      <c r="S379" s="253"/>
      <c r="T379" s="253"/>
      <c r="U379" s="253"/>
      <c r="V379" s="253"/>
      <c r="W379" s="253"/>
      <c r="X379" s="253"/>
      <c r="Y379" s="253"/>
      <c r="Z379" s="253"/>
    </row>
    <row r="380" spans="1:26" s="252" customFormat="1" x14ac:dyDescent="0.3">
      <c r="A380" s="253"/>
      <c r="B380" s="253"/>
      <c r="C380" s="253"/>
      <c r="D380" s="253"/>
      <c r="E380" s="253"/>
      <c r="F380" s="253"/>
      <c r="G380" s="253"/>
      <c r="H380" s="253"/>
      <c r="I380" s="253"/>
      <c r="J380" s="253"/>
      <c r="K380" s="253"/>
      <c r="L380" s="253"/>
      <c r="M380" s="253"/>
      <c r="N380" s="253"/>
      <c r="O380" s="253"/>
      <c r="P380" s="253"/>
      <c r="Q380" s="253"/>
      <c r="R380" s="253"/>
      <c r="S380" s="253"/>
      <c r="T380" s="253"/>
      <c r="U380" s="253"/>
      <c r="V380" s="253"/>
      <c r="W380" s="253"/>
      <c r="X380" s="253"/>
      <c r="Y380" s="253"/>
      <c r="Z380" s="253"/>
    </row>
    <row r="381" spans="1:26" s="252" customFormat="1" x14ac:dyDescent="0.3">
      <c r="A381" s="253"/>
      <c r="B381" s="253"/>
      <c r="C381" s="253"/>
      <c r="D381" s="253"/>
      <c r="E381" s="253"/>
      <c r="F381" s="253"/>
      <c r="G381" s="253"/>
      <c r="H381" s="253"/>
      <c r="I381" s="253"/>
      <c r="J381" s="253"/>
      <c r="K381" s="253"/>
      <c r="L381" s="253"/>
      <c r="M381" s="253"/>
      <c r="N381" s="253"/>
      <c r="O381" s="253"/>
      <c r="P381" s="253"/>
      <c r="Q381" s="253"/>
      <c r="R381" s="253"/>
      <c r="S381" s="253"/>
      <c r="T381" s="253"/>
      <c r="U381" s="253"/>
      <c r="V381" s="253"/>
      <c r="W381" s="253"/>
      <c r="X381" s="253"/>
      <c r="Y381" s="253"/>
      <c r="Z381" s="253"/>
    </row>
    <row r="382" spans="1:26" s="252" customFormat="1" x14ac:dyDescent="0.3">
      <c r="A382" s="253"/>
      <c r="B382" s="253"/>
      <c r="C382" s="253"/>
      <c r="D382" s="253"/>
      <c r="E382" s="253"/>
      <c r="F382" s="253"/>
      <c r="G382" s="253"/>
      <c r="H382" s="253"/>
      <c r="I382" s="253"/>
      <c r="J382" s="253"/>
      <c r="K382" s="253"/>
      <c r="L382" s="253"/>
      <c r="M382" s="253"/>
      <c r="N382" s="253"/>
      <c r="O382" s="253"/>
      <c r="P382" s="253"/>
      <c r="Q382" s="253"/>
      <c r="R382" s="253"/>
      <c r="S382" s="253"/>
      <c r="T382" s="253"/>
      <c r="U382" s="253"/>
      <c r="V382" s="253"/>
      <c r="W382" s="253"/>
      <c r="X382" s="253"/>
      <c r="Y382" s="253"/>
      <c r="Z382" s="253"/>
    </row>
    <row r="383" spans="1:26" s="252" customFormat="1" x14ac:dyDescent="0.3">
      <c r="A383" s="253"/>
      <c r="B383" s="253"/>
      <c r="C383" s="253"/>
      <c r="D383" s="253"/>
      <c r="E383" s="253"/>
      <c r="F383" s="253"/>
      <c r="G383" s="253"/>
      <c r="H383" s="253"/>
      <c r="I383" s="253"/>
      <c r="J383" s="253"/>
      <c r="K383" s="253"/>
      <c r="L383" s="253"/>
      <c r="M383" s="253"/>
      <c r="N383" s="253"/>
      <c r="O383" s="253"/>
      <c r="P383" s="253"/>
      <c r="Q383" s="253"/>
      <c r="R383" s="253"/>
      <c r="S383" s="253"/>
      <c r="T383" s="253"/>
      <c r="U383" s="253"/>
      <c r="V383" s="253"/>
      <c r="W383" s="253"/>
      <c r="X383" s="253"/>
      <c r="Y383" s="253"/>
      <c r="Z383" s="253"/>
    </row>
    <row r="384" spans="1:26" s="252" customFormat="1" x14ac:dyDescent="0.3">
      <c r="A384" s="253"/>
      <c r="B384" s="253"/>
      <c r="C384" s="253"/>
      <c r="D384" s="253"/>
      <c r="E384" s="253"/>
      <c r="F384" s="253"/>
      <c r="G384" s="253"/>
      <c r="H384" s="253"/>
      <c r="I384" s="253"/>
      <c r="J384" s="253"/>
      <c r="K384" s="253"/>
      <c r="L384" s="253"/>
      <c r="M384" s="253"/>
      <c r="N384" s="253"/>
      <c r="O384" s="253"/>
      <c r="P384" s="253"/>
      <c r="Q384" s="253"/>
      <c r="R384" s="253"/>
      <c r="S384" s="253"/>
      <c r="T384" s="253"/>
      <c r="U384" s="253"/>
      <c r="V384" s="253"/>
      <c r="W384" s="253"/>
      <c r="X384" s="253"/>
      <c r="Y384" s="253"/>
      <c r="Z384" s="253"/>
    </row>
    <row r="385" spans="1:26" s="252" customFormat="1" x14ac:dyDescent="0.3">
      <c r="A385" s="253"/>
      <c r="B385" s="253"/>
      <c r="C385" s="253"/>
      <c r="D385" s="253"/>
      <c r="E385" s="253"/>
      <c r="F385" s="253"/>
      <c r="G385" s="253"/>
      <c r="H385" s="253"/>
      <c r="I385" s="253"/>
      <c r="J385" s="253"/>
      <c r="K385" s="253"/>
      <c r="L385" s="253"/>
      <c r="M385" s="253"/>
      <c r="N385" s="253"/>
      <c r="O385" s="253"/>
      <c r="P385" s="253"/>
      <c r="Q385" s="253"/>
      <c r="R385" s="253"/>
      <c r="S385" s="253"/>
      <c r="T385" s="253"/>
      <c r="U385" s="253"/>
      <c r="V385" s="253"/>
      <c r="W385" s="253"/>
      <c r="X385" s="253"/>
      <c r="Y385" s="253"/>
      <c r="Z385" s="253"/>
    </row>
    <row r="386" spans="1:26" s="252" customFormat="1" x14ac:dyDescent="0.3">
      <c r="A386" s="253"/>
      <c r="B386" s="253"/>
      <c r="C386" s="253"/>
      <c r="D386" s="253"/>
      <c r="E386" s="253"/>
      <c r="F386" s="253"/>
      <c r="G386" s="253"/>
      <c r="H386" s="253"/>
      <c r="I386" s="253"/>
      <c r="J386" s="253"/>
      <c r="K386" s="253"/>
      <c r="L386" s="253"/>
      <c r="M386" s="253"/>
      <c r="N386" s="253"/>
      <c r="O386" s="253"/>
      <c r="P386" s="253"/>
      <c r="Q386" s="253"/>
      <c r="R386" s="253"/>
      <c r="S386" s="253"/>
      <c r="T386" s="253"/>
      <c r="U386" s="253"/>
      <c r="V386" s="253"/>
      <c r="W386" s="253"/>
      <c r="X386" s="253"/>
      <c r="Y386" s="253"/>
      <c r="Z386" s="253"/>
    </row>
    <row r="387" spans="1:26" s="252" customFormat="1" x14ac:dyDescent="0.3">
      <c r="A387" s="253"/>
      <c r="B387" s="253"/>
      <c r="C387" s="253"/>
      <c r="D387" s="253"/>
      <c r="E387" s="253"/>
      <c r="F387" s="253"/>
      <c r="G387" s="253"/>
      <c r="H387" s="253"/>
      <c r="I387" s="253"/>
      <c r="J387" s="253"/>
      <c r="K387" s="253"/>
      <c r="L387" s="253"/>
      <c r="M387" s="253"/>
      <c r="N387" s="253"/>
      <c r="O387" s="253"/>
      <c r="P387" s="253"/>
      <c r="Q387" s="253"/>
      <c r="R387" s="253"/>
      <c r="S387" s="253"/>
      <c r="T387" s="253"/>
      <c r="U387" s="253"/>
      <c r="V387" s="253"/>
      <c r="W387" s="253"/>
      <c r="X387" s="253"/>
      <c r="Y387" s="253"/>
      <c r="Z387" s="253"/>
    </row>
    <row r="388" spans="1:26" s="252" customFormat="1" x14ac:dyDescent="0.3">
      <c r="A388" s="253"/>
      <c r="B388" s="253"/>
      <c r="C388" s="253"/>
      <c r="D388" s="253"/>
      <c r="E388" s="253"/>
      <c r="F388" s="253"/>
      <c r="G388" s="253"/>
      <c r="H388" s="253"/>
      <c r="I388" s="253"/>
      <c r="J388" s="253"/>
      <c r="K388" s="253"/>
      <c r="L388" s="253"/>
      <c r="M388" s="253"/>
      <c r="N388" s="253"/>
      <c r="O388" s="253"/>
      <c r="P388" s="253"/>
      <c r="Q388" s="253"/>
      <c r="R388" s="253"/>
      <c r="S388" s="253"/>
      <c r="T388" s="253"/>
      <c r="U388" s="253"/>
      <c r="V388" s="253"/>
      <c r="W388" s="253"/>
      <c r="X388" s="253"/>
      <c r="Y388" s="253"/>
      <c r="Z388" s="253"/>
    </row>
    <row r="389" spans="1:26" s="252" customFormat="1" x14ac:dyDescent="0.3">
      <c r="A389" s="253"/>
      <c r="B389" s="253"/>
      <c r="C389" s="253"/>
      <c r="D389" s="253"/>
      <c r="E389" s="253"/>
      <c r="F389" s="253"/>
      <c r="G389" s="253"/>
      <c r="H389" s="253"/>
      <c r="I389" s="253"/>
      <c r="J389" s="253"/>
      <c r="K389" s="253"/>
      <c r="L389" s="253"/>
      <c r="M389" s="253"/>
      <c r="N389" s="253"/>
      <c r="O389" s="253"/>
      <c r="P389" s="253"/>
      <c r="Q389" s="253"/>
      <c r="R389" s="253"/>
      <c r="S389" s="253"/>
      <c r="T389" s="253"/>
      <c r="U389" s="253"/>
      <c r="V389" s="253"/>
      <c r="W389" s="253"/>
      <c r="X389" s="253"/>
      <c r="Y389" s="253"/>
      <c r="Z389" s="253"/>
    </row>
    <row r="390" spans="1:26" s="252" customFormat="1" x14ac:dyDescent="0.3">
      <c r="A390" s="253"/>
      <c r="B390" s="253"/>
      <c r="C390" s="253"/>
      <c r="D390" s="253"/>
      <c r="E390" s="253"/>
      <c r="F390" s="253"/>
      <c r="G390" s="253"/>
      <c r="H390" s="253"/>
      <c r="I390" s="253"/>
      <c r="J390" s="253"/>
      <c r="K390" s="253"/>
      <c r="L390" s="253"/>
      <c r="M390" s="253"/>
      <c r="N390" s="253"/>
      <c r="O390" s="253"/>
      <c r="P390" s="253"/>
      <c r="Q390" s="253"/>
      <c r="R390" s="253"/>
      <c r="S390" s="253"/>
      <c r="T390" s="253"/>
      <c r="U390" s="253"/>
      <c r="V390" s="253"/>
      <c r="W390" s="253"/>
      <c r="X390" s="253"/>
      <c r="Y390" s="253"/>
      <c r="Z390" s="253"/>
    </row>
    <row r="391" spans="1:26" s="252" customFormat="1" x14ac:dyDescent="0.3">
      <c r="A391" s="253"/>
      <c r="B391" s="253"/>
      <c r="C391" s="253"/>
      <c r="D391" s="253"/>
      <c r="E391" s="253"/>
      <c r="F391" s="253"/>
      <c r="G391" s="253"/>
      <c r="H391" s="253"/>
      <c r="I391" s="253"/>
      <c r="J391" s="253"/>
      <c r="K391" s="253"/>
      <c r="L391" s="253"/>
      <c r="M391" s="253"/>
      <c r="N391" s="253"/>
      <c r="O391" s="253"/>
      <c r="P391" s="253"/>
      <c r="Q391" s="253"/>
      <c r="R391" s="253"/>
      <c r="S391" s="253"/>
      <c r="T391" s="253"/>
      <c r="U391" s="253"/>
      <c r="V391" s="253"/>
      <c r="W391" s="253"/>
      <c r="X391" s="253"/>
      <c r="Y391" s="253"/>
      <c r="Z391" s="253"/>
    </row>
    <row r="392" spans="1:26" s="252" customFormat="1" x14ac:dyDescent="0.3">
      <c r="A392" s="253"/>
      <c r="B392" s="253"/>
      <c r="C392" s="253"/>
      <c r="D392" s="253"/>
      <c r="E392" s="253"/>
      <c r="F392" s="253"/>
      <c r="G392" s="253"/>
      <c r="H392" s="253"/>
      <c r="I392" s="253"/>
      <c r="J392" s="253"/>
      <c r="K392" s="253"/>
      <c r="L392" s="253"/>
      <c r="M392" s="253"/>
      <c r="N392" s="253"/>
      <c r="O392" s="253"/>
      <c r="P392" s="253"/>
      <c r="Q392" s="253"/>
      <c r="R392" s="253"/>
      <c r="S392" s="253"/>
      <c r="T392" s="253"/>
      <c r="U392" s="253"/>
      <c r="V392" s="253"/>
      <c r="W392" s="253"/>
      <c r="X392" s="253"/>
      <c r="Y392" s="253"/>
      <c r="Z392" s="253"/>
    </row>
    <row r="393" spans="1:26" s="252" customFormat="1" x14ac:dyDescent="0.3">
      <c r="A393" s="253"/>
      <c r="B393" s="253"/>
      <c r="C393" s="253"/>
      <c r="D393" s="253"/>
      <c r="E393" s="253"/>
      <c r="F393" s="253"/>
      <c r="G393" s="253"/>
      <c r="H393" s="253"/>
      <c r="I393" s="253"/>
      <c r="J393" s="253"/>
      <c r="K393" s="253"/>
      <c r="L393" s="253"/>
      <c r="M393" s="253"/>
      <c r="N393" s="253"/>
      <c r="O393" s="253"/>
      <c r="P393" s="253"/>
      <c r="Q393" s="253"/>
      <c r="R393" s="253"/>
      <c r="S393" s="253"/>
      <c r="T393" s="253"/>
      <c r="U393" s="253"/>
      <c r="V393" s="253"/>
      <c r="W393" s="253"/>
      <c r="X393" s="253"/>
      <c r="Y393" s="253"/>
      <c r="Z393" s="253"/>
    </row>
    <row r="394" spans="1:26" s="252" customFormat="1" x14ac:dyDescent="0.3">
      <c r="A394" s="253"/>
      <c r="B394" s="253"/>
      <c r="C394" s="253"/>
      <c r="D394" s="253"/>
      <c r="E394" s="253"/>
      <c r="F394" s="253"/>
      <c r="G394" s="253"/>
      <c r="H394" s="253"/>
      <c r="I394" s="253"/>
      <c r="J394" s="253"/>
      <c r="K394" s="253"/>
      <c r="L394" s="253"/>
      <c r="M394" s="253"/>
      <c r="N394" s="253"/>
      <c r="O394" s="253"/>
      <c r="P394" s="253"/>
      <c r="Q394" s="253"/>
      <c r="R394" s="253"/>
      <c r="S394" s="253"/>
      <c r="T394" s="253"/>
      <c r="U394" s="253"/>
      <c r="V394" s="253"/>
      <c r="W394" s="253"/>
      <c r="X394" s="253"/>
      <c r="Y394" s="253"/>
      <c r="Z394" s="253"/>
    </row>
    <row r="395" spans="1:26" s="252" customFormat="1" x14ac:dyDescent="0.3">
      <c r="A395" s="253"/>
      <c r="B395" s="253"/>
      <c r="C395" s="253"/>
      <c r="D395" s="253"/>
      <c r="E395" s="253"/>
      <c r="F395" s="253"/>
      <c r="G395" s="253"/>
      <c r="H395" s="253"/>
      <c r="I395" s="253"/>
      <c r="J395" s="253"/>
      <c r="K395" s="253"/>
      <c r="L395" s="253"/>
      <c r="M395" s="253"/>
      <c r="N395" s="253"/>
      <c r="O395" s="253"/>
      <c r="P395" s="253"/>
      <c r="Q395" s="253"/>
      <c r="R395" s="253"/>
      <c r="S395" s="253"/>
      <c r="T395" s="253"/>
      <c r="U395" s="253"/>
      <c r="V395" s="253"/>
      <c r="W395" s="253"/>
      <c r="X395" s="253"/>
      <c r="Y395" s="253"/>
      <c r="Z395" s="253"/>
    </row>
    <row r="396" spans="1:26" s="252" customFormat="1" x14ac:dyDescent="0.3">
      <c r="A396" s="253"/>
      <c r="B396" s="253"/>
      <c r="C396" s="253"/>
      <c r="D396" s="253"/>
      <c r="E396" s="253"/>
      <c r="F396" s="253"/>
      <c r="G396" s="253"/>
      <c r="H396" s="253"/>
      <c r="I396" s="253"/>
      <c r="J396" s="253"/>
      <c r="K396" s="253"/>
      <c r="L396" s="253"/>
      <c r="M396" s="253"/>
      <c r="N396" s="253"/>
      <c r="O396" s="253"/>
      <c r="P396" s="253"/>
      <c r="Q396" s="253"/>
      <c r="R396" s="253"/>
      <c r="S396" s="253"/>
      <c r="T396" s="253"/>
      <c r="U396" s="253"/>
      <c r="V396" s="253"/>
      <c r="W396" s="253"/>
      <c r="X396" s="253"/>
      <c r="Y396" s="253"/>
      <c r="Z396" s="253"/>
    </row>
    <row r="397" spans="1:26" s="252" customFormat="1" x14ac:dyDescent="0.3">
      <c r="A397" s="253"/>
      <c r="B397" s="253"/>
      <c r="C397" s="253"/>
      <c r="D397" s="253"/>
      <c r="E397" s="253"/>
      <c r="F397" s="253"/>
      <c r="G397" s="253"/>
      <c r="H397" s="253"/>
      <c r="I397" s="253"/>
      <c r="J397" s="253"/>
      <c r="K397" s="253"/>
      <c r="L397" s="253"/>
      <c r="M397" s="253"/>
      <c r="N397" s="253"/>
      <c r="O397" s="253"/>
      <c r="P397" s="253"/>
      <c r="Q397" s="253"/>
      <c r="R397" s="253"/>
      <c r="S397" s="253"/>
      <c r="T397" s="253"/>
      <c r="U397" s="253"/>
      <c r="V397" s="253"/>
      <c r="W397" s="253"/>
      <c r="X397" s="253"/>
      <c r="Y397" s="253"/>
      <c r="Z397" s="253"/>
    </row>
    <row r="398" spans="1:26" s="252" customFormat="1" x14ac:dyDescent="0.3">
      <c r="A398" s="253"/>
      <c r="B398" s="253"/>
      <c r="C398" s="253"/>
      <c r="D398" s="253"/>
      <c r="E398" s="253"/>
      <c r="F398" s="253"/>
      <c r="G398" s="253"/>
      <c r="H398" s="253"/>
      <c r="I398" s="253"/>
      <c r="J398" s="253"/>
      <c r="K398" s="253"/>
      <c r="L398" s="253"/>
      <c r="M398" s="253"/>
      <c r="N398" s="253"/>
      <c r="O398" s="253"/>
      <c r="P398" s="253"/>
      <c r="Q398" s="253"/>
      <c r="R398" s="253"/>
      <c r="S398" s="253"/>
      <c r="T398" s="253"/>
      <c r="U398" s="253"/>
      <c r="V398" s="253"/>
      <c r="W398" s="253"/>
      <c r="X398" s="253"/>
      <c r="Y398" s="253"/>
      <c r="Z398" s="253"/>
    </row>
    <row r="399" spans="1:26" s="252" customFormat="1" x14ac:dyDescent="0.3">
      <c r="A399" s="253"/>
      <c r="B399" s="253"/>
      <c r="C399" s="253"/>
      <c r="D399" s="253"/>
      <c r="E399" s="253"/>
      <c r="F399" s="253"/>
      <c r="G399" s="253"/>
      <c r="H399" s="253"/>
      <c r="I399" s="253"/>
      <c r="J399" s="253"/>
      <c r="K399" s="253"/>
      <c r="L399" s="253"/>
      <c r="M399" s="253"/>
      <c r="N399" s="253"/>
      <c r="O399" s="253"/>
      <c r="P399" s="253"/>
      <c r="Q399" s="253"/>
      <c r="R399" s="253"/>
      <c r="S399" s="253"/>
      <c r="T399" s="253"/>
      <c r="U399" s="253"/>
      <c r="V399" s="253"/>
      <c r="W399" s="253"/>
      <c r="X399" s="253"/>
      <c r="Y399" s="253"/>
      <c r="Z399" s="253"/>
    </row>
    <row r="400" spans="1:26" s="252" customFormat="1" x14ac:dyDescent="0.3">
      <c r="A400" s="253"/>
      <c r="B400" s="253"/>
      <c r="C400" s="253"/>
      <c r="D400" s="253"/>
      <c r="E400" s="253"/>
      <c r="F400" s="253"/>
      <c r="G400" s="253"/>
      <c r="H400" s="253"/>
      <c r="I400" s="253"/>
      <c r="J400" s="253"/>
      <c r="K400" s="253"/>
      <c r="L400" s="253"/>
      <c r="M400" s="253"/>
      <c r="N400" s="253"/>
      <c r="O400" s="253"/>
      <c r="P400" s="253"/>
      <c r="Q400" s="253"/>
      <c r="R400" s="253"/>
      <c r="S400" s="253"/>
      <c r="T400" s="253"/>
      <c r="U400" s="253"/>
      <c r="V400" s="253"/>
      <c r="W400" s="253"/>
      <c r="X400" s="253"/>
      <c r="Y400" s="253"/>
      <c r="Z400" s="253"/>
    </row>
    <row r="401" spans="1:26" s="252" customFormat="1" x14ac:dyDescent="0.3">
      <c r="A401" s="253"/>
      <c r="B401" s="253"/>
      <c r="C401" s="253"/>
      <c r="D401" s="253"/>
      <c r="E401" s="253"/>
      <c r="F401" s="253"/>
      <c r="G401" s="253"/>
      <c r="H401" s="253"/>
      <c r="I401" s="253"/>
      <c r="J401" s="253"/>
      <c r="K401" s="253"/>
      <c r="L401" s="253"/>
      <c r="M401" s="253"/>
      <c r="N401" s="253"/>
      <c r="O401" s="253"/>
      <c r="P401" s="253"/>
      <c r="Q401" s="253"/>
      <c r="R401" s="253"/>
      <c r="S401" s="253"/>
      <c r="T401" s="253"/>
      <c r="U401" s="253"/>
      <c r="V401" s="253"/>
      <c r="W401" s="253"/>
      <c r="X401" s="253"/>
      <c r="Y401" s="253"/>
      <c r="Z401" s="253"/>
    </row>
    <row r="402" spans="1:26" s="252" customFormat="1" x14ac:dyDescent="0.3">
      <c r="A402" s="253"/>
      <c r="B402" s="253"/>
      <c r="C402" s="253"/>
      <c r="D402" s="253"/>
      <c r="E402" s="253"/>
      <c r="F402" s="253"/>
      <c r="G402" s="253"/>
      <c r="H402" s="253"/>
      <c r="I402" s="253"/>
      <c r="J402" s="253"/>
      <c r="K402" s="253"/>
      <c r="L402" s="253"/>
      <c r="M402" s="253"/>
      <c r="N402" s="253"/>
      <c r="O402" s="253"/>
      <c r="P402" s="253"/>
      <c r="Q402" s="253"/>
      <c r="R402" s="253"/>
      <c r="S402" s="253"/>
      <c r="T402" s="253"/>
      <c r="U402" s="253"/>
      <c r="V402" s="253"/>
      <c r="W402" s="253"/>
      <c r="X402" s="253"/>
      <c r="Y402" s="253"/>
      <c r="Z402" s="253"/>
    </row>
    <row r="403" spans="1:26" s="252" customFormat="1" x14ac:dyDescent="0.3">
      <c r="A403" s="253"/>
      <c r="B403" s="253"/>
      <c r="C403" s="253"/>
      <c r="D403" s="253"/>
      <c r="E403" s="253"/>
      <c r="F403" s="253"/>
      <c r="G403" s="253"/>
      <c r="H403" s="253"/>
      <c r="I403" s="253"/>
      <c r="J403" s="253"/>
      <c r="K403" s="253"/>
      <c r="L403" s="253"/>
      <c r="M403" s="253"/>
      <c r="N403" s="253"/>
      <c r="O403" s="253"/>
      <c r="P403" s="253"/>
      <c r="Q403" s="253"/>
      <c r="R403" s="253"/>
      <c r="S403" s="253"/>
      <c r="T403" s="253"/>
      <c r="U403" s="253"/>
      <c r="V403" s="253"/>
      <c r="W403" s="253"/>
      <c r="X403" s="253"/>
      <c r="Y403" s="253"/>
      <c r="Z403" s="253"/>
    </row>
    <row r="404" spans="1:26" s="252" customFormat="1" x14ac:dyDescent="0.3">
      <c r="A404" s="253"/>
      <c r="B404" s="253"/>
      <c r="C404" s="253"/>
      <c r="D404" s="253"/>
      <c r="E404" s="253"/>
      <c r="F404" s="253"/>
      <c r="G404" s="253"/>
      <c r="H404" s="253"/>
      <c r="I404" s="253"/>
      <c r="J404" s="253"/>
      <c r="K404" s="253"/>
      <c r="L404" s="253"/>
      <c r="M404" s="253"/>
      <c r="N404" s="253"/>
      <c r="O404" s="253"/>
      <c r="P404" s="253"/>
      <c r="Q404" s="253"/>
      <c r="R404" s="253"/>
      <c r="S404" s="253"/>
      <c r="T404" s="253"/>
      <c r="U404" s="253"/>
      <c r="V404" s="253"/>
      <c r="W404" s="253"/>
      <c r="X404" s="253"/>
      <c r="Y404" s="253"/>
      <c r="Z404" s="253"/>
    </row>
    <row r="405" spans="1:26" s="252" customFormat="1" x14ac:dyDescent="0.3">
      <c r="A405" s="253"/>
      <c r="B405" s="253"/>
      <c r="C405" s="253"/>
      <c r="D405" s="253"/>
      <c r="E405" s="253"/>
      <c r="F405" s="253"/>
      <c r="G405" s="253"/>
      <c r="H405" s="253"/>
      <c r="I405" s="253"/>
      <c r="J405" s="253"/>
      <c r="K405" s="253"/>
      <c r="L405" s="253"/>
      <c r="M405" s="253"/>
      <c r="N405" s="253"/>
      <c r="O405" s="253"/>
      <c r="P405" s="253"/>
      <c r="Q405" s="253"/>
      <c r="R405" s="253"/>
      <c r="S405" s="253"/>
      <c r="T405" s="253"/>
      <c r="U405" s="253"/>
      <c r="V405" s="253"/>
      <c r="W405" s="253"/>
      <c r="X405" s="253"/>
      <c r="Y405" s="253"/>
      <c r="Z405" s="253"/>
    </row>
    <row r="406" spans="1:26" s="252" customFormat="1" x14ac:dyDescent="0.3">
      <c r="A406" s="253"/>
      <c r="B406" s="253"/>
      <c r="C406" s="253"/>
      <c r="D406" s="253"/>
      <c r="E406" s="253"/>
      <c r="F406" s="253"/>
      <c r="G406" s="253"/>
      <c r="H406" s="253"/>
      <c r="I406" s="253"/>
      <c r="J406" s="253"/>
      <c r="K406" s="253"/>
      <c r="L406" s="253"/>
      <c r="M406" s="253"/>
      <c r="N406" s="253"/>
      <c r="O406" s="253"/>
      <c r="P406" s="253"/>
      <c r="Q406" s="253"/>
      <c r="R406" s="253"/>
      <c r="S406" s="253"/>
      <c r="T406" s="253"/>
      <c r="U406" s="253"/>
      <c r="V406" s="253"/>
      <c r="W406" s="253"/>
      <c r="X406" s="253"/>
      <c r="Y406" s="253"/>
      <c r="Z406" s="253"/>
    </row>
    <row r="407" spans="1:26" s="252" customFormat="1" x14ac:dyDescent="0.3">
      <c r="A407" s="253"/>
      <c r="B407" s="253"/>
      <c r="C407" s="253"/>
      <c r="D407" s="253"/>
      <c r="E407" s="253"/>
      <c r="F407" s="253"/>
      <c r="G407" s="253"/>
      <c r="H407" s="253"/>
      <c r="I407" s="253"/>
      <c r="J407" s="253"/>
      <c r="K407" s="253"/>
      <c r="L407" s="253"/>
      <c r="M407" s="253"/>
      <c r="N407" s="253"/>
      <c r="O407" s="253"/>
      <c r="P407" s="253"/>
      <c r="Q407" s="253"/>
      <c r="R407" s="253"/>
      <c r="S407" s="253"/>
      <c r="T407" s="253"/>
      <c r="U407" s="253"/>
      <c r="V407" s="253"/>
      <c r="W407" s="253"/>
      <c r="X407" s="253"/>
      <c r="Y407" s="253"/>
      <c r="Z407" s="253"/>
    </row>
    <row r="408" spans="1:26" s="252" customFormat="1" x14ac:dyDescent="0.3">
      <c r="A408" s="253"/>
      <c r="B408" s="253"/>
      <c r="C408" s="253"/>
      <c r="D408" s="253"/>
      <c r="E408" s="253"/>
      <c r="F408" s="253"/>
      <c r="G408" s="253"/>
      <c r="H408" s="253"/>
      <c r="I408" s="253"/>
      <c r="J408" s="253"/>
      <c r="K408" s="253"/>
      <c r="L408" s="253"/>
      <c r="M408" s="253"/>
      <c r="N408" s="253"/>
      <c r="O408" s="253"/>
      <c r="P408" s="253"/>
      <c r="Q408" s="253"/>
      <c r="R408" s="253"/>
      <c r="S408" s="253"/>
      <c r="T408" s="253"/>
      <c r="U408" s="253"/>
      <c r="V408" s="253"/>
      <c r="W408" s="253"/>
      <c r="X408" s="253"/>
      <c r="Y408" s="253"/>
      <c r="Z408" s="253"/>
    </row>
    <row r="409" spans="1:26" s="252" customFormat="1" x14ac:dyDescent="0.3">
      <c r="A409" s="253"/>
      <c r="B409" s="253"/>
      <c r="C409" s="253"/>
      <c r="D409" s="253"/>
      <c r="E409" s="253"/>
      <c r="F409" s="253"/>
      <c r="G409" s="253"/>
      <c r="H409" s="253"/>
      <c r="I409" s="253"/>
      <c r="J409" s="253"/>
      <c r="K409" s="253"/>
      <c r="L409" s="253"/>
      <c r="M409" s="253"/>
      <c r="N409" s="253"/>
      <c r="O409" s="253"/>
      <c r="P409" s="253"/>
      <c r="Q409" s="253"/>
      <c r="R409" s="253"/>
      <c r="S409" s="253"/>
      <c r="T409" s="253"/>
      <c r="U409" s="253"/>
      <c r="V409" s="253"/>
      <c r="W409" s="253"/>
      <c r="X409" s="253"/>
      <c r="Y409" s="253"/>
      <c r="Z409" s="253"/>
    </row>
    <row r="410" spans="1:26" s="252" customFormat="1" x14ac:dyDescent="0.3">
      <c r="A410" s="253"/>
      <c r="B410" s="253"/>
      <c r="C410" s="253"/>
      <c r="D410" s="253"/>
      <c r="E410" s="253"/>
      <c r="F410" s="253"/>
      <c r="G410" s="253"/>
      <c r="H410" s="253"/>
      <c r="I410" s="253"/>
      <c r="J410" s="253"/>
      <c r="K410" s="253"/>
      <c r="L410" s="253"/>
      <c r="M410" s="253"/>
      <c r="N410" s="253"/>
      <c r="O410" s="253"/>
      <c r="P410" s="253"/>
      <c r="Q410" s="253"/>
      <c r="R410" s="253"/>
      <c r="S410" s="253"/>
      <c r="T410" s="253"/>
      <c r="U410" s="253"/>
      <c r="V410" s="253"/>
      <c r="W410" s="253"/>
      <c r="X410" s="253"/>
      <c r="Y410" s="253"/>
      <c r="Z410" s="253"/>
    </row>
    <row r="411" spans="1:26" s="252" customFormat="1" x14ac:dyDescent="0.3">
      <c r="A411" s="253"/>
      <c r="B411" s="253"/>
      <c r="C411" s="253"/>
      <c r="D411" s="253"/>
      <c r="E411" s="253"/>
      <c r="F411" s="253"/>
      <c r="G411" s="253"/>
      <c r="H411" s="253"/>
      <c r="I411" s="253"/>
      <c r="J411" s="253"/>
      <c r="K411" s="253"/>
      <c r="L411" s="253"/>
      <c r="M411" s="253"/>
      <c r="N411" s="253"/>
      <c r="O411" s="253"/>
      <c r="P411" s="253"/>
      <c r="Q411" s="253"/>
      <c r="R411" s="253"/>
      <c r="S411" s="253"/>
      <c r="T411" s="253"/>
      <c r="U411" s="253"/>
      <c r="V411" s="253"/>
      <c r="W411" s="253"/>
      <c r="X411" s="253"/>
      <c r="Y411" s="253"/>
      <c r="Z411" s="253"/>
    </row>
    <row r="412" spans="1:26" s="252" customFormat="1" x14ac:dyDescent="0.3">
      <c r="A412" s="253"/>
      <c r="B412" s="253"/>
      <c r="C412" s="253"/>
      <c r="D412" s="253"/>
      <c r="E412" s="253"/>
      <c r="F412" s="253"/>
      <c r="G412" s="253"/>
      <c r="H412" s="253"/>
      <c r="I412" s="253"/>
      <c r="J412" s="253"/>
      <c r="K412" s="253"/>
      <c r="L412" s="253"/>
      <c r="M412" s="253"/>
      <c r="N412" s="253"/>
      <c r="O412" s="253"/>
      <c r="P412" s="253"/>
      <c r="Q412" s="253"/>
      <c r="R412" s="253"/>
      <c r="S412" s="253"/>
      <c r="T412" s="253"/>
      <c r="U412" s="253"/>
      <c r="V412" s="253"/>
      <c r="W412" s="253"/>
      <c r="X412" s="253"/>
      <c r="Y412" s="253"/>
      <c r="Z412" s="253"/>
    </row>
    <row r="413" spans="1:26" s="252" customFormat="1" x14ac:dyDescent="0.3">
      <c r="A413" s="253"/>
      <c r="B413" s="253"/>
      <c r="C413" s="253"/>
      <c r="D413" s="253"/>
      <c r="E413" s="253"/>
      <c r="F413" s="253"/>
      <c r="G413" s="253"/>
      <c r="H413" s="253"/>
      <c r="I413" s="253"/>
      <c r="J413" s="253"/>
      <c r="K413" s="253"/>
      <c r="L413" s="253"/>
      <c r="M413" s="253"/>
      <c r="N413" s="253"/>
      <c r="O413" s="253"/>
      <c r="P413" s="253"/>
      <c r="Q413" s="253"/>
      <c r="R413" s="253"/>
      <c r="S413" s="253"/>
      <c r="T413" s="253"/>
      <c r="U413" s="253"/>
      <c r="V413" s="253"/>
      <c r="W413" s="253"/>
      <c r="X413" s="253"/>
      <c r="Y413" s="253"/>
      <c r="Z413" s="253"/>
    </row>
    <row r="414" spans="1:26" s="252" customFormat="1" x14ac:dyDescent="0.3">
      <c r="A414" s="253"/>
      <c r="B414" s="253"/>
      <c r="C414" s="253"/>
      <c r="D414" s="253"/>
      <c r="E414" s="253"/>
      <c r="F414" s="253"/>
      <c r="G414" s="253"/>
      <c r="H414" s="253"/>
      <c r="I414" s="253"/>
      <c r="J414" s="253"/>
      <c r="K414" s="253"/>
      <c r="L414" s="253"/>
      <c r="M414" s="253"/>
      <c r="N414" s="253"/>
      <c r="O414" s="253"/>
      <c r="P414" s="253"/>
      <c r="Q414" s="253"/>
      <c r="R414" s="253"/>
      <c r="S414" s="253"/>
      <c r="T414" s="253"/>
      <c r="U414" s="253"/>
      <c r="V414" s="253"/>
      <c r="W414" s="253"/>
      <c r="X414" s="253"/>
      <c r="Y414" s="253"/>
      <c r="Z414" s="253"/>
    </row>
    <row r="415" spans="1:26" s="252" customFormat="1" x14ac:dyDescent="0.3">
      <c r="A415" s="253"/>
      <c r="B415" s="253"/>
      <c r="C415" s="253"/>
      <c r="D415" s="253"/>
      <c r="E415" s="253"/>
      <c r="F415" s="253"/>
      <c r="G415" s="253"/>
      <c r="H415" s="253"/>
      <c r="I415" s="253"/>
      <c r="J415" s="253"/>
      <c r="K415" s="253"/>
      <c r="L415" s="253"/>
      <c r="M415" s="253"/>
      <c r="N415" s="253"/>
      <c r="O415" s="253"/>
      <c r="P415" s="253"/>
      <c r="Q415" s="253"/>
      <c r="R415" s="253"/>
      <c r="S415" s="253"/>
      <c r="T415" s="253"/>
      <c r="U415" s="253"/>
      <c r="V415" s="253"/>
      <c r="W415" s="253"/>
      <c r="X415" s="253"/>
      <c r="Y415" s="253"/>
      <c r="Z415" s="253"/>
    </row>
    <row r="416" spans="1:26" s="252" customFormat="1" x14ac:dyDescent="0.3">
      <c r="A416" s="253"/>
      <c r="B416" s="253"/>
      <c r="C416" s="253"/>
      <c r="D416" s="253"/>
      <c r="E416" s="253"/>
      <c r="F416" s="253"/>
      <c r="G416" s="253"/>
      <c r="H416" s="253"/>
      <c r="I416" s="253"/>
      <c r="J416" s="253"/>
      <c r="K416" s="253"/>
      <c r="L416" s="253"/>
      <c r="M416" s="253"/>
      <c r="N416" s="253"/>
      <c r="O416" s="253"/>
      <c r="P416" s="253"/>
      <c r="Q416" s="253"/>
      <c r="R416" s="253"/>
      <c r="S416" s="253"/>
      <c r="T416" s="253"/>
      <c r="U416" s="253"/>
      <c r="V416" s="253"/>
      <c r="W416" s="253"/>
      <c r="X416" s="253"/>
      <c r="Y416" s="253"/>
      <c r="Z416" s="253"/>
    </row>
    <row r="417" spans="1:26" s="252" customFormat="1" x14ac:dyDescent="0.3">
      <c r="A417" s="253"/>
      <c r="B417" s="253"/>
      <c r="C417" s="253"/>
      <c r="D417" s="253"/>
      <c r="E417" s="253"/>
      <c r="F417" s="253"/>
      <c r="G417" s="253"/>
      <c r="H417" s="253"/>
      <c r="I417" s="253"/>
      <c r="J417" s="253"/>
      <c r="K417" s="253"/>
      <c r="L417" s="253"/>
      <c r="M417" s="253"/>
      <c r="N417" s="253"/>
      <c r="O417" s="253"/>
      <c r="P417" s="253"/>
      <c r="Q417" s="253"/>
      <c r="R417" s="253"/>
      <c r="S417" s="253"/>
      <c r="T417" s="253"/>
      <c r="U417" s="253"/>
      <c r="V417" s="253"/>
      <c r="W417" s="253"/>
      <c r="X417" s="253"/>
      <c r="Y417" s="253"/>
      <c r="Z417" s="253"/>
    </row>
    <row r="418" spans="1:26" s="252" customFormat="1" x14ac:dyDescent="0.3">
      <c r="A418" s="253"/>
      <c r="B418" s="253"/>
      <c r="C418" s="253"/>
      <c r="D418" s="253"/>
      <c r="E418" s="253"/>
      <c r="F418" s="253"/>
      <c r="G418" s="253"/>
      <c r="H418" s="253"/>
      <c r="I418" s="253"/>
      <c r="J418" s="253"/>
      <c r="K418" s="253"/>
      <c r="L418" s="253"/>
      <c r="M418" s="253"/>
      <c r="N418" s="253"/>
      <c r="O418" s="253"/>
      <c r="P418" s="253"/>
      <c r="Q418" s="253"/>
      <c r="R418" s="253"/>
      <c r="S418" s="253"/>
      <c r="T418" s="253"/>
      <c r="U418" s="253"/>
      <c r="V418" s="253"/>
      <c r="W418" s="253"/>
      <c r="X418" s="253"/>
      <c r="Y418" s="253"/>
      <c r="Z418" s="253"/>
    </row>
    <row r="419" spans="1:26" s="252" customFormat="1" x14ac:dyDescent="0.3">
      <c r="A419" s="253"/>
      <c r="B419" s="253"/>
      <c r="C419" s="253"/>
      <c r="D419" s="253"/>
      <c r="E419" s="253"/>
      <c r="F419" s="253"/>
      <c r="G419" s="253"/>
      <c r="H419" s="253"/>
      <c r="I419" s="253"/>
      <c r="J419" s="253"/>
      <c r="K419" s="253"/>
      <c r="L419" s="253"/>
      <c r="M419" s="253"/>
      <c r="N419" s="253"/>
      <c r="O419" s="253"/>
      <c r="P419" s="253"/>
      <c r="Q419" s="253"/>
      <c r="R419" s="253"/>
      <c r="S419" s="253"/>
      <c r="T419" s="253"/>
      <c r="U419" s="253"/>
      <c r="V419" s="253"/>
      <c r="W419" s="253"/>
      <c r="X419" s="253"/>
      <c r="Y419" s="253"/>
      <c r="Z419" s="253"/>
    </row>
    <row r="420" spans="1:26" s="252" customFormat="1" x14ac:dyDescent="0.3">
      <c r="A420" s="253"/>
      <c r="B420" s="253"/>
      <c r="C420" s="253"/>
      <c r="D420" s="253"/>
      <c r="E420" s="253"/>
      <c r="F420" s="253"/>
      <c r="G420" s="253"/>
      <c r="H420" s="253"/>
      <c r="I420" s="253"/>
      <c r="J420" s="253"/>
      <c r="K420" s="253"/>
      <c r="L420" s="253"/>
      <c r="M420" s="253"/>
      <c r="N420" s="253"/>
      <c r="O420" s="253"/>
      <c r="P420" s="253"/>
      <c r="Q420" s="253"/>
      <c r="R420" s="253"/>
      <c r="S420" s="253"/>
      <c r="T420" s="253"/>
      <c r="U420" s="253"/>
      <c r="V420" s="253"/>
      <c r="W420" s="253"/>
      <c r="X420" s="253"/>
      <c r="Y420" s="253"/>
      <c r="Z420" s="253"/>
    </row>
    <row r="421" spans="1:26" s="252" customFormat="1" x14ac:dyDescent="0.3">
      <c r="A421" s="253"/>
      <c r="B421" s="253"/>
      <c r="C421" s="253"/>
      <c r="D421" s="253"/>
      <c r="E421" s="253"/>
      <c r="F421" s="253"/>
      <c r="G421" s="253"/>
      <c r="H421" s="253"/>
      <c r="I421" s="253"/>
      <c r="J421" s="253"/>
      <c r="K421" s="253"/>
      <c r="L421" s="253"/>
      <c r="M421" s="253"/>
      <c r="N421" s="253"/>
      <c r="O421" s="253"/>
      <c r="P421" s="253"/>
      <c r="Q421" s="253"/>
      <c r="R421" s="253"/>
      <c r="S421" s="253"/>
      <c r="T421" s="253"/>
      <c r="U421" s="253"/>
      <c r="V421" s="253"/>
      <c r="W421" s="253"/>
      <c r="X421" s="253"/>
      <c r="Y421" s="253"/>
      <c r="Z421" s="253"/>
    </row>
    <row r="422" spans="1:26" s="252" customFormat="1" x14ac:dyDescent="0.3">
      <c r="A422" s="253"/>
      <c r="B422" s="253"/>
      <c r="C422" s="253"/>
      <c r="D422" s="253"/>
      <c r="E422" s="253"/>
      <c r="F422" s="253"/>
      <c r="G422" s="253"/>
      <c r="H422" s="253"/>
      <c r="I422" s="253"/>
      <c r="J422" s="253"/>
      <c r="K422" s="253"/>
      <c r="L422" s="253"/>
      <c r="M422" s="253"/>
      <c r="N422" s="253"/>
      <c r="O422" s="253"/>
      <c r="P422" s="253"/>
      <c r="Q422" s="253"/>
      <c r="R422" s="253"/>
      <c r="S422" s="253"/>
      <c r="T422" s="253"/>
      <c r="U422" s="253"/>
      <c r="V422" s="253"/>
      <c r="W422" s="253"/>
      <c r="X422" s="253"/>
      <c r="Y422" s="253"/>
      <c r="Z422" s="253"/>
    </row>
    <row r="423" spans="1:26" s="252" customFormat="1" x14ac:dyDescent="0.3">
      <c r="A423" s="253"/>
      <c r="B423" s="253"/>
      <c r="C423" s="253"/>
      <c r="D423" s="253"/>
      <c r="E423" s="253"/>
      <c r="F423" s="253"/>
      <c r="G423" s="253"/>
      <c r="H423" s="253"/>
      <c r="I423" s="253"/>
      <c r="J423" s="253"/>
      <c r="K423" s="253"/>
      <c r="L423" s="253"/>
      <c r="M423" s="253"/>
      <c r="N423" s="253"/>
      <c r="O423" s="253"/>
      <c r="P423" s="253"/>
      <c r="Q423" s="253"/>
      <c r="R423" s="253"/>
      <c r="S423" s="253"/>
      <c r="T423" s="253"/>
      <c r="U423" s="253"/>
      <c r="V423" s="253"/>
      <c r="W423" s="253"/>
      <c r="X423" s="253"/>
      <c r="Y423" s="253"/>
      <c r="Z423" s="253"/>
    </row>
    <row r="424" spans="1:26" s="252" customFormat="1" x14ac:dyDescent="0.3">
      <c r="A424" s="253"/>
      <c r="B424" s="253"/>
      <c r="C424" s="253"/>
      <c r="D424" s="253"/>
      <c r="E424" s="253"/>
      <c r="F424" s="253"/>
      <c r="G424" s="253"/>
      <c r="H424" s="253"/>
      <c r="I424" s="253"/>
      <c r="J424" s="253"/>
      <c r="K424" s="253"/>
      <c r="L424" s="253"/>
      <c r="M424" s="253"/>
      <c r="N424" s="253"/>
      <c r="O424" s="253"/>
      <c r="P424" s="253"/>
      <c r="Q424" s="253"/>
      <c r="R424" s="253"/>
      <c r="S424" s="253"/>
      <c r="T424" s="253"/>
      <c r="U424" s="253"/>
      <c r="V424" s="253"/>
      <c r="W424" s="253"/>
      <c r="X424" s="253"/>
      <c r="Y424" s="253"/>
      <c r="Z424" s="253"/>
    </row>
    <row r="425" spans="1:26" s="252" customFormat="1" x14ac:dyDescent="0.3">
      <c r="A425" s="253"/>
      <c r="B425" s="253"/>
      <c r="C425" s="253"/>
      <c r="D425" s="253"/>
      <c r="E425" s="253"/>
      <c r="F425" s="253"/>
      <c r="G425" s="253"/>
      <c r="H425" s="253"/>
      <c r="I425" s="253"/>
      <c r="J425" s="253"/>
      <c r="K425" s="253"/>
      <c r="L425" s="253"/>
      <c r="M425" s="253"/>
      <c r="N425" s="253"/>
      <c r="O425" s="253"/>
      <c r="P425" s="253"/>
      <c r="Q425" s="253"/>
      <c r="R425" s="253"/>
      <c r="S425" s="253"/>
      <c r="T425" s="253"/>
      <c r="U425" s="253"/>
      <c r="V425" s="253"/>
      <c r="W425" s="253"/>
      <c r="X425" s="253"/>
      <c r="Y425" s="253"/>
      <c r="Z425" s="253"/>
    </row>
    <row r="426" spans="1:26" s="252" customFormat="1" x14ac:dyDescent="0.3">
      <c r="A426" s="253"/>
      <c r="B426" s="253"/>
      <c r="C426" s="253"/>
      <c r="D426" s="253"/>
      <c r="E426" s="253"/>
      <c r="F426" s="253"/>
      <c r="G426" s="253"/>
      <c r="H426" s="253"/>
      <c r="I426" s="253"/>
      <c r="J426" s="253"/>
      <c r="K426" s="253"/>
      <c r="L426" s="253"/>
      <c r="M426" s="253"/>
      <c r="N426" s="253"/>
      <c r="O426" s="253"/>
      <c r="P426" s="253"/>
      <c r="Q426" s="253"/>
      <c r="R426" s="253"/>
      <c r="S426" s="253"/>
      <c r="T426" s="253"/>
      <c r="U426" s="253"/>
      <c r="V426" s="253"/>
      <c r="W426" s="253"/>
      <c r="X426" s="253"/>
      <c r="Y426" s="253"/>
      <c r="Z426" s="253"/>
    </row>
    <row r="427" spans="1:26" s="252" customFormat="1" x14ac:dyDescent="0.3">
      <c r="A427" s="253"/>
      <c r="B427" s="253"/>
      <c r="C427" s="253"/>
      <c r="D427" s="253"/>
      <c r="E427" s="253"/>
      <c r="F427" s="253"/>
      <c r="G427" s="253"/>
      <c r="H427" s="253"/>
      <c r="I427" s="253"/>
      <c r="J427" s="253"/>
      <c r="K427" s="253"/>
      <c r="L427" s="253"/>
      <c r="M427" s="253"/>
      <c r="N427" s="253"/>
      <c r="O427" s="253"/>
      <c r="P427" s="253"/>
      <c r="Q427" s="253"/>
      <c r="R427" s="253"/>
      <c r="S427" s="253"/>
      <c r="T427" s="253"/>
      <c r="U427" s="253"/>
      <c r="V427" s="253"/>
      <c r="W427" s="253"/>
      <c r="X427" s="253"/>
      <c r="Y427" s="253"/>
      <c r="Z427" s="253"/>
    </row>
    <row r="428" spans="1:26" s="252" customFormat="1" x14ac:dyDescent="0.3">
      <c r="A428" s="253"/>
      <c r="B428" s="253"/>
      <c r="C428" s="253"/>
      <c r="D428" s="253"/>
      <c r="E428" s="253"/>
      <c r="F428" s="253"/>
      <c r="G428" s="253"/>
      <c r="H428" s="253"/>
      <c r="I428" s="253"/>
      <c r="J428" s="253"/>
      <c r="K428" s="253"/>
      <c r="L428" s="253"/>
      <c r="M428" s="253"/>
      <c r="N428" s="253"/>
      <c r="O428" s="253"/>
      <c r="P428" s="253"/>
      <c r="Q428" s="253"/>
      <c r="R428" s="253"/>
      <c r="S428" s="253"/>
      <c r="T428" s="253"/>
      <c r="U428" s="253"/>
      <c r="V428" s="253"/>
      <c r="W428" s="253"/>
      <c r="X428" s="253"/>
      <c r="Y428" s="253"/>
      <c r="Z428" s="253"/>
    </row>
    <row r="429" spans="1:26" s="252" customFormat="1" x14ac:dyDescent="0.3">
      <c r="A429" s="253"/>
      <c r="B429" s="253"/>
      <c r="C429" s="253"/>
      <c r="D429" s="253"/>
      <c r="E429" s="253"/>
      <c r="F429" s="253"/>
      <c r="G429" s="253"/>
      <c r="H429" s="253"/>
      <c r="I429" s="253"/>
      <c r="J429" s="253"/>
      <c r="K429" s="253"/>
      <c r="L429" s="253"/>
      <c r="M429" s="253"/>
      <c r="N429" s="253"/>
      <c r="O429" s="253"/>
      <c r="P429" s="253"/>
      <c r="Q429" s="253"/>
      <c r="R429" s="253"/>
      <c r="S429" s="253"/>
      <c r="T429" s="253"/>
      <c r="U429" s="253"/>
      <c r="V429" s="253"/>
      <c r="W429" s="253"/>
      <c r="X429" s="253"/>
      <c r="Y429" s="253"/>
      <c r="Z429" s="253"/>
    </row>
    <row r="430" spans="1:26" s="252" customFormat="1" x14ac:dyDescent="0.3">
      <c r="A430" s="253"/>
      <c r="B430" s="253"/>
      <c r="C430" s="253"/>
      <c r="D430" s="253"/>
      <c r="E430" s="253"/>
      <c r="F430" s="253"/>
      <c r="G430" s="253"/>
      <c r="H430" s="253"/>
      <c r="I430" s="253"/>
      <c r="J430" s="253"/>
      <c r="K430" s="253"/>
      <c r="L430" s="253"/>
      <c r="M430" s="253"/>
      <c r="N430" s="253"/>
      <c r="O430" s="253"/>
      <c r="P430" s="253"/>
      <c r="Q430" s="253"/>
      <c r="R430" s="253"/>
      <c r="S430" s="253"/>
      <c r="T430" s="253"/>
      <c r="U430" s="253"/>
      <c r="V430" s="253"/>
      <c r="W430" s="253"/>
      <c r="X430" s="253"/>
      <c r="Y430" s="253"/>
      <c r="Z430" s="253"/>
    </row>
    <row r="431" spans="1:26" s="252" customFormat="1" x14ac:dyDescent="0.3">
      <c r="A431" s="253"/>
      <c r="B431" s="253"/>
      <c r="C431" s="253"/>
      <c r="D431" s="253"/>
      <c r="E431" s="253"/>
      <c r="F431" s="253"/>
      <c r="G431" s="253"/>
      <c r="H431" s="253"/>
      <c r="I431" s="253"/>
      <c r="J431" s="253"/>
      <c r="K431" s="253"/>
      <c r="L431" s="253"/>
      <c r="M431" s="253"/>
      <c r="N431" s="253"/>
      <c r="O431" s="253"/>
      <c r="P431" s="253"/>
      <c r="Q431" s="253"/>
      <c r="R431" s="253"/>
      <c r="S431" s="253"/>
      <c r="T431" s="253"/>
      <c r="U431" s="253"/>
      <c r="V431" s="253"/>
      <c r="W431" s="253"/>
      <c r="X431" s="253"/>
      <c r="Y431" s="253"/>
      <c r="Z431" s="253"/>
    </row>
    <row r="432" spans="1:26" s="252" customFormat="1" x14ac:dyDescent="0.3">
      <c r="A432" s="253"/>
      <c r="B432" s="253"/>
      <c r="C432" s="253"/>
      <c r="D432" s="253"/>
      <c r="E432" s="253"/>
      <c r="F432" s="253"/>
      <c r="G432" s="253"/>
      <c r="H432" s="253"/>
      <c r="I432" s="253"/>
      <c r="J432" s="253"/>
      <c r="K432" s="253"/>
      <c r="L432" s="253"/>
      <c r="M432" s="253"/>
      <c r="N432" s="253"/>
      <c r="O432" s="253"/>
      <c r="P432" s="253"/>
      <c r="Q432" s="253"/>
      <c r="R432" s="253"/>
      <c r="S432" s="253"/>
      <c r="T432" s="253"/>
      <c r="U432" s="253"/>
      <c r="V432" s="253"/>
      <c r="W432" s="253"/>
      <c r="X432" s="253"/>
      <c r="Y432" s="253"/>
      <c r="Z432" s="253"/>
    </row>
    <row r="433" spans="1:26" s="252" customFormat="1" x14ac:dyDescent="0.3">
      <c r="A433" s="253"/>
      <c r="B433" s="253"/>
      <c r="C433" s="253"/>
      <c r="D433" s="253"/>
      <c r="E433" s="253"/>
      <c r="F433" s="253"/>
      <c r="G433" s="253"/>
      <c r="H433" s="253"/>
      <c r="I433" s="253"/>
      <c r="J433" s="253"/>
      <c r="K433" s="253"/>
      <c r="L433" s="253"/>
      <c r="M433" s="253"/>
      <c r="N433" s="253"/>
      <c r="O433" s="253"/>
      <c r="P433" s="253"/>
      <c r="Q433" s="253"/>
      <c r="R433" s="253"/>
      <c r="S433" s="253"/>
      <c r="T433" s="253"/>
      <c r="U433" s="253"/>
      <c r="V433" s="253"/>
      <c r="W433" s="253"/>
      <c r="X433" s="253"/>
      <c r="Y433" s="253"/>
      <c r="Z433" s="253"/>
    </row>
    <row r="434" spans="1:26" s="252" customFormat="1" x14ac:dyDescent="0.3">
      <c r="A434" s="253"/>
      <c r="B434" s="253"/>
      <c r="C434" s="253"/>
      <c r="D434" s="253"/>
      <c r="E434" s="253"/>
      <c r="F434" s="253"/>
      <c r="G434" s="253"/>
      <c r="H434" s="253"/>
      <c r="I434" s="253"/>
      <c r="J434" s="253"/>
      <c r="K434" s="253"/>
      <c r="L434" s="253"/>
      <c r="M434" s="253"/>
      <c r="N434" s="253"/>
      <c r="O434" s="253"/>
      <c r="P434" s="253"/>
      <c r="Q434" s="253"/>
      <c r="R434" s="253"/>
      <c r="S434" s="253"/>
      <c r="T434" s="253"/>
      <c r="U434" s="253"/>
      <c r="V434" s="253"/>
      <c r="W434" s="253"/>
      <c r="X434" s="253"/>
      <c r="Y434" s="253"/>
      <c r="Z434" s="253"/>
    </row>
    <row r="435" spans="1:26" s="252" customFormat="1" x14ac:dyDescent="0.3">
      <c r="A435" s="253"/>
      <c r="B435" s="253"/>
      <c r="C435" s="253"/>
      <c r="D435" s="253"/>
      <c r="E435" s="253"/>
      <c r="F435" s="253"/>
      <c r="G435" s="253"/>
      <c r="H435" s="253"/>
      <c r="I435" s="253"/>
      <c r="J435" s="253"/>
      <c r="K435" s="253"/>
      <c r="L435" s="253"/>
      <c r="M435" s="253"/>
      <c r="N435" s="253"/>
      <c r="O435" s="253"/>
      <c r="P435" s="253"/>
      <c r="Q435" s="253"/>
      <c r="R435" s="253"/>
      <c r="S435" s="253"/>
      <c r="T435" s="253"/>
      <c r="U435" s="253"/>
      <c r="V435" s="253"/>
      <c r="W435" s="253"/>
      <c r="X435" s="253"/>
      <c r="Y435" s="253"/>
      <c r="Z435" s="253"/>
    </row>
    <row r="436" spans="1:26" s="252" customFormat="1" x14ac:dyDescent="0.3">
      <c r="A436" s="253"/>
      <c r="B436" s="253"/>
      <c r="C436" s="253"/>
      <c r="D436" s="253"/>
      <c r="E436" s="253"/>
      <c r="F436" s="253"/>
      <c r="G436" s="253"/>
      <c r="H436" s="253"/>
      <c r="I436" s="253"/>
      <c r="J436" s="253"/>
      <c r="K436" s="253"/>
      <c r="L436" s="253"/>
      <c r="M436" s="253"/>
      <c r="N436" s="253"/>
      <c r="O436" s="253"/>
      <c r="P436" s="253"/>
      <c r="Q436" s="253"/>
      <c r="R436" s="253"/>
      <c r="S436" s="253"/>
      <c r="T436" s="253"/>
      <c r="U436" s="253"/>
      <c r="V436" s="253"/>
      <c r="W436" s="253"/>
      <c r="X436" s="253"/>
      <c r="Y436" s="253"/>
      <c r="Z436" s="253"/>
    </row>
    <row r="437" spans="1:26" s="252" customFormat="1" x14ac:dyDescent="0.3">
      <c r="A437" s="253"/>
      <c r="B437" s="253"/>
      <c r="C437" s="253"/>
      <c r="D437" s="253"/>
      <c r="E437" s="253"/>
      <c r="F437" s="253"/>
      <c r="G437" s="253"/>
      <c r="H437" s="253"/>
      <c r="I437" s="253"/>
      <c r="J437" s="253"/>
      <c r="K437" s="253"/>
      <c r="L437" s="253"/>
      <c r="M437" s="253"/>
      <c r="N437" s="253"/>
      <c r="O437" s="253"/>
      <c r="P437" s="253"/>
      <c r="Q437" s="253"/>
      <c r="R437" s="253"/>
      <c r="S437" s="253"/>
      <c r="T437" s="253"/>
      <c r="U437" s="253"/>
      <c r="V437" s="253"/>
      <c r="W437" s="253"/>
      <c r="X437" s="253"/>
      <c r="Y437" s="253"/>
      <c r="Z437" s="253"/>
    </row>
    <row r="438" spans="1:26" s="252" customFormat="1" x14ac:dyDescent="0.3">
      <c r="A438" s="253"/>
      <c r="B438" s="253"/>
      <c r="C438" s="253"/>
      <c r="D438" s="253"/>
      <c r="E438" s="253"/>
      <c r="F438" s="253"/>
      <c r="G438" s="253"/>
      <c r="H438" s="253"/>
      <c r="I438" s="253"/>
      <c r="J438" s="253"/>
      <c r="K438" s="253"/>
      <c r="L438" s="253"/>
      <c r="M438" s="253"/>
      <c r="N438" s="253"/>
      <c r="O438" s="253"/>
      <c r="P438" s="253"/>
      <c r="Q438" s="253"/>
      <c r="R438" s="253"/>
      <c r="S438" s="253"/>
      <c r="T438" s="253"/>
      <c r="U438" s="253"/>
      <c r="V438" s="253"/>
      <c r="W438" s="253"/>
      <c r="X438" s="253"/>
      <c r="Y438" s="253"/>
      <c r="Z438" s="253"/>
    </row>
    <row r="439" spans="1:26" s="252" customFormat="1" x14ac:dyDescent="0.3">
      <c r="A439" s="253"/>
      <c r="B439" s="253"/>
      <c r="C439" s="253"/>
      <c r="D439" s="253"/>
      <c r="E439" s="253"/>
      <c r="F439" s="253"/>
      <c r="G439" s="253"/>
      <c r="H439" s="253"/>
      <c r="I439" s="253"/>
      <c r="J439" s="253"/>
      <c r="K439" s="253"/>
      <c r="L439" s="253"/>
      <c r="M439" s="253"/>
      <c r="N439" s="253"/>
      <c r="O439" s="253"/>
      <c r="P439" s="253"/>
      <c r="Q439" s="253"/>
      <c r="R439" s="253"/>
      <c r="S439" s="253"/>
      <c r="T439" s="253"/>
      <c r="U439" s="253"/>
      <c r="V439" s="253"/>
      <c r="W439" s="253"/>
      <c r="X439" s="253"/>
      <c r="Y439" s="253"/>
      <c r="Z439" s="253"/>
    </row>
    <row r="440" spans="1:26" s="252" customFormat="1" x14ac:dyDescent="0.3">
      <c r="A440" s="253"/>
      <c r="B440" s="253"/>
      <c r="C440" s="253"/>
      <c r="D440" s="253"/>
      <c r="E440" s="253"/>
      <c r="F440" s="253"/>
      <c r="G440" s="253"/>
      <c r="H440" s="253"/>
      <c r="I440" s="253"/>
      <c r="J440" s="253"/>
      <c r="K440" s="253"/>
      <c r="L440" s="253"/>
      <c r="M440" s="253"/>
      <c r="N440" s="253"/>
      <c r="O440" s="253"/>
      <c r="P440" s="253"/>
      <c r="Q440" s="253"/>
      <c r="R440" s="253"/>
      <c r="S440" s="253"/>
      <c r="T440" s="253"/>
      <c r="U440" s="253"/>
      <c r="V440" s="253"/>
      <c r="W440" s="253"/>
      <c r="X440" s="253"/>
      <c r="Y440" s="253"/>
      <c r="Z440" s="253"/>
    </row>
    <row r="441" spans="1:26" s="252" customFormat="1" x14ac:dyDescent="0.3">
      <c r="A441" s="253"/>
      <c r="B441" s="253"/>
      <c r="C441" s="253"/>
      <c r="D441" s="253"/>
      <c r="E441" s="253"/>
      <c r="F441" s="253"/>
      <c r="G441" s="253"/>
      <c r="H441" s="253"/>
      <c r="I441" s="253"/>
      <c r="J441" s="253"/>
      <c r="K441" s="253"/>
      <c r="L441" s="253"/>
      <c r="M441" s="253"/>
      <c r="N441" s="253"/>
      <c r="O441" s="253"/>
      <c r="P441" s="253"/>
      <c r="Q441" s="253"/>
      <c r="R441" s="253"/>
      <c r="S441" s="253"/>
      <c r="T441" s="253"/>
      <c r="U441" s="253"/>
      <c r="V441" s="253"/>
      <c r="W441" s="253"/>
      <c r="X441" s="253"/>
      <c r="Y441" s="253"/>
      <c r="Z441" s="253"/>
    </row>
    <row r="442" spans="1:26" s="252" customFormat="1" x14ac:dyDescent="0.3">
      <c r="A442" s="253"/>
      <c r="B442" s="253"/>
      <c r="C442" s="253"/>
      <c r="D442" s="253"/>
      <c r="E442" s="253"/>
      <c r="F442" s="253"/>
      <c r="G442" s="253"/>
      <c r="H442" s="253"/>
      <c r="I442" s="253"/>
      <c r="J442" s="253"/>
      <c r="K442" s="253"/>
      <c r="L442" s="253"/>
      <c r="M442" s="253"/>
      <c r="N442" s="253"/>
      <c r="O442" s="253"/>
      <c r="P442" s="253"/>
      <c r="Q442" s="253"/>
      <c r="R442" s="253"/>
      <c r="S442" s="253"/>
      <c r="T442" s="253"/>
      <c r="U442" s="253"/>
      <c r="V442" s="253"/>
      <c r="W442" s="253"/>
      <c r="X442" s="253"/>
      <c r="Y442" s="253"/>
      <c r="Z442" s="253"/>
    </row>
    <row r="443" spans="1:26" s="252" customFormat="1" x14ac:dyDescent="0.3">
      <c r="A443" s="253"/>
      <c r="B443" s="253"/>
      <c r="C443" s="253"/>
      <c r="D443" s="253"/>
      <c r="E443" s="253"/>
      <c r="F443" s="253"/>
      <c r="G443" s="253"/>
      <c r="H443" s="253"/>
      <c r="I443" s="253"/>
      <c r="J443" s="253"/>
      <c r="K443" s="253"/>
      <c r="L443" s="253"/>
      <c r="M443" s="253"/>
      <c r="N443" s="253"/>
      <c r="O443" s="253"/>
      <c r="P443" s="253"/>
      <c r="Q443" s="253"/>
      <c r="R443" s="253"/>
      <c r="S443" s="253"/>
      <c r="T443" s="253"/>
      <c r="U443" s="253"/>
      <c r="V443" s="253"/>
      <c r="W443" s="253"/>
      <c r="X443" s="253"/>
      <c r="Y443" s="253"/>
      <c r="Z443" s="253"/>
    </row>
    <row r="444" spans="1:26" s="252" customFormat="1" x14ac:dyDescent="0.3">
      <c r="A444" s="253"/>
      <c r="B444" s="253"/>
      <c r="C444" s="253"/>
      <c r="D444" s="253"/>
      <c r="E444" s="253"/>
      <c r="F444" s="253"/>
      <c r="G444" s="253"/>
      <c r="H444" s="253"/>
      <c r="I444" s="253"/>
      <c r="J444" s="253"/>
      <c r="K444" s="253"/>
      <c r="L444" s="253"/>
      <c r="M444" s="253"/>
      <c r="N444" s="253"/>
      <c r="O444" s="253"/>
      <c r="P444" s="253"/>
      <c r="Q444" s="253"/>
      <c r="R444" s="253"/>
      <c r="S444" s="253"/>
      <c r="T444" s="253"/>
      <c r="U444" s="253"/>
      <c r="V444" s="253"/>
      <c r="W444" s="253"/>
      <c r="X444" s="253"/>
      <c r="Y444" s="253"/>
      <c r="Z444" s="253"/>
    </row>
    <row r="445" spans="1:26" s="252" customFormat="1" x14ac:dyDescent="0.3">
      <c r="A445" s="253"/>
      <c r="B445" s="253"/>
      <c r="C445" s="253"/>
      <c r="D445" s="253"/>
      <c r="E445" s="253"/>
      <c r="F445" s="253"/>
      <c r="G445" s="253"/>
      <c r="H445" s="253"/>
      <c r="I445" s="253"/>
      <c r="J445" s="253"/>
      <c r="K445" s="253"/>
      <c r="L445" s="253"/>
      <c r="M445" s="253"/>
      <c r="N445" s="253"/>
      <c r="O445" s="253"/>
      <c r="P445" s="253"/>
      <c r="Q445" s="253"/>
      <c r="R445" s="253"/>
      <c r="S445" s="253"/>
      <c r="T445" s="253"/>
      <c r="U445" s="253"/>
      <c r="V445" s="253"/>
      <c r="W445" s="253"/>
      <c r="X445" s="253"/>
      <c r="Y445" s="253"/>
      <c r="Z445" s="253"/>
    </row>
    <row r="446" spans="1:26" s="252" customFormat="1" x14ac:dyDescent="0.3">
      <c r="A446" s="253"/>
      <c r="B446" s="253"/>
      <c r="C446" s="253"/>
      <c r="D446" s="253"/>
      <c r="E446" s="253"/>
      <c r="F446" s="253"/>
      <c r="G446" s="253"/>
      <c r="H446" s="253"/>
      <c r="I446" s="253"/>
      <c r="J446" s="253"/>
      <c r="K446" s="253"/>
      <c r="L446" s="253"/>
      <c r="M446" s="253"/>
      <c r="N446" s="253"/>
      <c r="O446" s="253"/>
      <c r="P446" s="253"/>
      <c r="Q446" s="253"/>
      <c r="R446" s="253"/>
      <c r="S446" s="253"/>
      <c r="T446" s="253"/>
      <c r="U446" s="253"/>
      <c r="V446" s="253"/>
      <c r="W446" s="253"/>
      <c r="X446" s="253"/>
      <c r="Y446" s="253"/>
      <c r="Z446" s="253"/>
    </row>
    <row r="447" spans="1:26" s="252" customFormat="1" x14ac:dyDescent="0.3">
      <c r="A447" s="253"/>
      <c r="B447" s="253"/>
      <c r="C447" s="253"/>
      <c r="D447" s="253"/>
      <c r="E447" s="253"/>
      <c r="F447" s="253"/>
      <c r="G447" s="253"/>
      <c r="H447" s="253"/>
      <c r="I447" s="253"/>
      <c r="J447" s="253"/>
      <c r="K447" s="253"/>
      <c r="L447" s="253"/>
      <c r="M447" s="253"/>
      <c r="N447" s="253"/>
      <c r="O447" s="253"/>
      <c r="P447" s="253"/>
      <c r="Q447" s="253"/>
      <c r="R447" s="253"/>
      <c r="S447" s="253"/>
      <c r="T447" s="253"/>
      <c r="U447" s="253"/>
      <c r="V447" s="253"/>
      <c r="W447" s="253"/>
      <c r="X447" s="253"/>
      <c r="Y447" s="253"/>
      <c r="Z447" s="253"/>
    </row>
    <row r="448" spans="1:26" s="252" customFormat="1" x14ac:dyDescent="0.3">
      <c r="A448" s="253"/>
      <c r="B448" s="253"/>
      <c r="C448" s="253"/>
      <c r="D448" s="253"/>
      <c r="E448" s="253"/>
      <c r="F448" s="253"/>
      <c r="G448" s="253"/>
      <c r="H448" s="253"/>
      <c r="I448" s="253"/>
      <c r="J448" s="253"/>
      <c r="K448" s="253"/>
      <c r="L448" s="253"/>
      <c r="M448" s="253"/>
      <c r="N448" s="253"/>
      <c r="O448" s="253"/>
      <c r="P448" s="253"/>
      <c r="Q448" s="253"/>
      <c r="R448" s="253"/>
      <c r="S448" s="253"/>
      <c r="T448" s="253"/>
      <c r="U448" s="253"/>
      <c r="V448" s="253"/>
      <c r="W448" s="253"/>
      <c r="X448" s="253"/>
      <c r="Y448" s="253"/>
      <c r="Z448" s="253"/>
    </row>
    <row r="449" spans="1:26" s="252" customFormat="1" x14ac:dyDescent="0.3">
      <c r="A449" s="253"/>
      <c r="B449" s="253"/>
      <c r="C449" s="253"/>
      <c r="D449" s="253"/>
      <c r="E449" s="253"/>
      <c r="F449" s="253"/>
      <c r="G449" s="253"/>
      <c r="H449" s="253"/>
      <c r="I449" s="253"/>
      <c r="J449" s="253"/>
      <c r="K449" s="253"/>
      <c r="L449" s="253"/>
      <c r="M449" s="253"/>
      <c r="N449" s="253"/>
      <c r="O449" s="253"/>
      <c r="P449" s="253"/>
      <c r="Q449" s="253"/>
      <c r="R449" s="253"/>
      <c r="S449" s="253"/>
      <c r="T449" s="253"/>
      <c r="U449" s="253"/>
      <c r="V449" s="253"/>
      <c r="W449" s="253"/>
      <c r="X449" s="253"/>
      <c r="Y449" s="253"/>
      <c r="Z449" s="253"/>
    </row>
    <row r="450" spans="1:26" s="252" customFormat="1" x14ac:dyDescent="0.3">
      <c r="A450" s="253"/>
      <c r="B450" s="253"/>
      <c r="C450" s="253"/>
      <c r="D450" s="253"/>
      <c r="E450" s="253"/>
      <c r="F450" s="253"/>
      <c r="G450" s="253"/>
      <c r="H450" s="253"/>
      <c r="I450" s="253"/>
      <c r="J450" s="253"/>
      <c r="K450" s="253"/>
      <c r="L450" s="253"/>
      <c r="M450" s="253"/>
      <c r="N450" s="253"/>
      <c r="O450" s="253"/>
      <c r="P450" s="253"/>
      <c r="Q450" s="253"/>
      <c r="R450" s="253"/>
      <c r="S450" s="253"/>
      <c r="T450" s="253"/>
      <c r="U450" s="253"/>
      <c r="V450" s="253"/>
      <c r="W450" s="253"/>
      <c r="X450" s="253"/>
      <c r="Y450" s="253"/>
      <c r="Z450" s="253"/>
    </row>
    <row r="451" spans="1:26" s="252" customFormat="1" x14ac:dyDescent="0.3">
      <c r="A451" s="253"/>
      <c r="B451" s="253"/>
      <c r="C451" s="253"/>
      <c r="D451" s="253"/>
      <c r="E451" s="253"/>
      <c r="F451" s="253"/>
      <c r="G451" s="253"/>
      <c r="H451" s="253"/>
      <c r="I451" s="253"/>
      <c r="J451" s="253"/>
      <c r="K451" s="253"/>
      <c r="L451" s="253"/>
      <c r="M451" s="253"/>
      <c r="N451" s="253"/>
      <c r="O451" s="253"/>
      <c r="P451" s="253"/>
      <c r="Q451" s="253"/>
      <c r="R451" s="253"/>
      <c r="S451" s="253"/>
      <c r="T451" s="253"/>
      <c r="U451" s="253"/>
      <c r="V451" s="253"/>
      <c r="W451" s="253"/>
      <c r="X451" s="253"/>
      <c r="Y451" s="253"/>
      <c r="Z451" s="253"/>
    </row>
    <row r="452" spans="1:26" s="252" customFormat="1" x14ac:dyDescent="0.3">
      <c r="A452" s="253"/>
      <c r="B452" s="253"/>
      <c r="C452" s="253"/>
      <c r="D452" s="253"/>
      <c r="E452" s="253"/>
      <c r="F452" s="253"/>
      <c r="G452" s="253"/>
      <c r="H452" s="253"/>
      <c r="I452" s="253"/>
      <c r="J452" s="253"/>
      <c r="K452" s="253"/>
      <c r="L452" s="253"/>
      <c r="M452" s="253"/>
      <c r="N452" s="253"/>
      <c r="O452" s="253"/>
      <c r="P452" s="253"/>
      <c r="Q452" s="253"/>
      <c r="R452" s="253"/>
      <c r="S452" s="253"/>
      <c r="T452" s="253"/>
      <c r="U452" s="253"/>
      <c r="V452" s="253"/>
      <c r="W452" s="253"/>
      <c r="X452" s="253"/>
      <c r="Y452" s="253"/>
      <c r="Z452" s="253"/>
    </row>
    <row r="453" spans="1:26" s="252" customFormat="1" x14ac:dyDescent="0.3">
      <c r="A453" s="253"/>
      <c r="B453" s="253"/>
      <c r="C453" s="253"/>
      <c r="D453" s="253"/>
      <c r="E453" s="253"/>
      <c r="F453" s="253"/>
      <c r="G453" s="253"/>
      <c r="H453" s="253"/>
      <c r="I453" s="253"/>
      <c r="J453" s="253"/>
      <c r="K453" s="253"/>
      <c r="L453" s="253"/>
      <c r="M453" s="253"/>
      <c r="N453" s="253"/>
      <c r="O453" s="253"/>
      <c r="P453" s="253"/>
      <c r="Q453" s="253"/>
      <c r="R453" s="253"/>
      <c r="S453" s="253"/>
      <c r="T453" s="253"/>
      <c r="U453" s="253"/>
      <c r="V453" s="253"/>
      <c r="W453" s="253"/>
      <c r="X453" s="253"/>
      <c r="Y453" s="253"/>
      <c r="Z453" s="253"/>
    </row>
    <row r="454" spans="1:26" s="252" customFormat="1" x14ac:dyDescent="0.3">
      <c r="A454" s="253"/>
      <c r="B454" s="253"/>
      <c r="C454" s="253"/>
      <c r="D454" s="253"/>
      <c r="E454" s="253"/>
      <c r="F454" s="253"/>
      <c r="G454" s="253"/>
      <c r="H454" s="253"/>
      <c r="I454" s="253"/>
      <c r="J454" s="253"/>
      <c r="K454" s="253"/>
      <c r="L454" s="253"/>
      <c r="M454" s="253"/>
      <c r="N454" s="253"/>
      <c r="O454" s="253"/>
      <c r="P454" s="253"/>
      <c r="Q454" s="253"/>
      <c r="R454" s="253"/>
      <c r="S454" s="253"/>
      <c r="T454" s="253"/>
      <c r="U454" s="253"/>
      <c r="V454" s="253"/>
      <c r="W454" s="253"/>
      <c r="X454" s="253"/>
      <c r="Y454" s="253"/>
      <c r="Z454" s="253"/>
    </row>
    <row r="455" spans="1:26" s="252" customFormat="1" x14ac:dyDescent="0.3">
      <c r="A455" s="253"/>
      <c r="B455" s="253"/>
      <c r="C455" s="253"/>
      <c r="D455" s="253"/>
      <c r="E455" s="253"/>
      <c r="F455" s="253"/>
      <c r="G455" s="253"/>
      <c r="H455" s="253"/>
      <c r="I455" s="253"/>
      <c r="J455" s="253"/>
      <c r="K455" s="253"/>
      <c r="L455" s="253"/>
      <c r="M455" s="253"/>
      <c r="N455" s="253"/>
      <c r="O455" s="253"/>
      <c r="P455" s="253"/>
      <c r="Q455" s="253"/>
      <c r="R455" s="253"/>
      <c r="S455" s="253"/>
      <c r="T455" s="253"/>
      <c r="U455" s="253"/>
      <c r="V455" s="253"/>
      <c r="W455" s="253"/>
      <c r="X455" s="253"/>
      <c r="Y455" s="253"/>
      <c r="Z455" s="253"/>
    </row>
    <row r="456" spans="1:26" s="252" customFormat="1" x14ac:dyDescent="0.3">
      <c r="A456" s="253"/>
      <c r="B456" s="253"/>
      <c r="C456" s="253"/>
      <c r="D456" s="253"/>
      <c r="E456" s="253"/>
      <c r="F456" s="253"/>
      <c r="G456" s="253"/>
      <c r="H456" s="253"/>
      <c r="I456" s="253"/>
      <c r="J456" s="253"/>
      <c r="K456" s="253"/>
      <c r="L456" s="253"/>
      <c r="M456" s="253"/>
      <c r="N456" s="253"/>
      <c r="O456" s="253"/>
      <c r="P456" s="253"/>
      <c r="Q456" s="253"/>
      <c r="R456" s="253"/>
      <c r="S456" s="253"/>
      <c r="T456" s="253"/>
      <c r="U456" s="253"/>
      <c r="V456" s="253"/>
      <c r="W456" s="253"/>
      <c r="X456" s="253"/>
      <c r="Y456" s="253"/>
      <c r="Z456" s="253"/>
    </row>
    <row r="457" spans="1:26" s="252" customFormat="1" x14ac:dyDescent="0.3">
      <c r="A457" s="253"/>
      <c r="B457" s="253"/>
      <c r="C457" s="253"/>
      <c r="D457" s="253"/>
      <c r="E457" s="253"/>
      <c r="F457" s="253"/>
      <c r="G457" s="253"/>
      <c r="H457" s="253"/>
      <c r="I457" s="253"/>
      <c r="J457" s="253"/>
      <c r="K457" s="253"/>
      <c r="L457" s="253"/>
      <c r="M457" s="253"/>
      <c r="N457" s="253"/>
      <c r="O457" s="253"/>
      <c r="P457" s="253"/>
      <c r="Q457" s="253"/>
      <c r="R457" s="253"/>
      <c r="S457" s="253"/>
      <c r="T457" s="253"/>
      <c r="U457" s="253"/>
      <c r="V457" s="253"/>
      <c r="W457" s="253"/>
      <c r="X457" s="253"/>
      <c r="Y457" s="253"/>
      <c r="Z457" s="253"/>
    </row>
    <row r="458" spans="1:26" s="252" customFormat="1" x14ac:dyDescent="0.3">
      <c r="A458" s="253"/>
      <c r="B458" s="253"/>
      <c r="C458" s="253"/>
      <c r="D458" s="253"/>
      <c r="E458" s="253"/>
      <c r="F458" s="253"/>
      <c r="G458" s="253"/>
      <c r="H458" s="253"/>
      <c r="I458" s="253"/>
      <c r="J458" s="253"/>
      <c r="K458" s="253"/>
      <c r="L458" s="253"/>
      <c r="M458" s="253"/>
      <c r="N458" s="253"/>
      <c r="O458" s="253"/>
      <c r="P458" s="253"/>
      <c r="Q458" s="253"/>
      <c r="R458" s="253"/>
      <c r="S458" s="253"/>
      <c r="T458" s="253"/>
      <c r="U458" s="253"/>
      <c r="V458" s="253"/>
      <c r="W458" s="253"/>
      <c r="X458" s="253"/>
      <c r="Y458" s="253"/>
      <c r="Z458" s="253"/>
    </row>
    <row r="459" spans="1:26" s="252" customFormat="1" x14ac:dyDescent="0.3">
      <c r="A459" s="253"/>
      <c r="B459" s="253"/>
      <c r="C459" s="253"/>
      <c r="D459" s="253"/>
      <c r="E459" s="253"/>
      <c r="F459" s="253"/>
      <c r="G459" s="253"/>
      <c r="H459" s="253"/>
      <c r="I459" s="253"/>
      <c r="J459" s="253"/>
      <c r="K459" s="253"/>
      <c r="L459" s="253"/>
      <c r="M459" s="253"/>
      <c r="N459" s="253"/>
      <c r="O459" s="253"/>
      <c r="P459" s="253"/>
      <c r="Q459" s="253"/>
      <c r="R459" s="253"/>
      <c r="S459" s="253"/>
      <c r="T459" s="253"/>
      <c r="U459" s="253"/>
      <c r="V459" s="253"/>
      <c r="W459" s="253"/>
      <c r="X459" s="253"/>
      <c r="Y459" s="253"/>
      <c r="Z459" s="253"/>
    </row>
    <row r="460" spans="1:26" s="252" customFormat="1" x14ac:dyDescent="0.3">
      <c r="A460" s="253"/>
      <c r="B460" s="253"/>
      <c r="C460" s="253"/>
      <c r="D460" s="253"/>
      <c r="E460" s="253"/>
      <c r="F460" s="253"/>
      <c r="G460" s="253"/>
      <c r="H460" s="253"/>
      <c r="I460" s="253"/>
      <c r="J460" s="253"/>
      <c r="K460" s="253"/>
      <c r="L460" s="253"/>
      <c r="M460" s="253"/>
      <c r="N460" s="253"/>
      <c r="O460" s="253"/>
      <c r="P460" s="253"/>
      <c r="Q460" s="253"/>
      <c r="R460" s="253"/>
      <c r="S460" s="253"/>
      <c r="T460" s="253"/>
      <c r="U460" s="253"/>
      <c r="V460" s="253"/>
      <c r="W460" s="253"/>
      <c r="X460" s="253"/>
      <c r="Y460" s="253"/>
      <c r="Z460" s="253"/>
    </row>
    <row r="461" spans="1:26" s="252" customFormat="1" x14ac:dyDescent="0.3">
      <c r="A461" s="253"/>
      <c r="B461" s="253"/>
      <c r="C461" s="253"/>
      <c r="D461" s="253"/>
      <c r="E461" s="253"/>
      <c r="F461" s="253"/>
      <c r="G461" s="253"/>
      <c r="H461" s="253"/>
      <c r="I461" s="253"/>
      <c r="J461" s="253"/>
      <c r="K461" s="253"/>
      <c r="L461" s="253"/>
      <c r="M461" s="253"/>
      <c r="N461" s="253"/>
      <c r="O461" s="253"/>
      <c r="P461" s="253"/>
      <c r="Q461" s="253"/>
      <c r="R461" s="253"/>
      <c r="S461" s="253"/>
      <c r="T461" s="253"/>
      <c r="U461" s="253"/>
      <c r="V461" s="253"/>
      <c r="W461" s="253"/>
      <c r="X461" s="253"/>
      <c r="Y461" s="253"/>
      <c r="Z461" s="253"/>
    </row>
    <row r="462" spans="1:26" s="252" customFormat="1" x14ac:dyDescent="0.3">
      <c r="A462" s="253"/>
      <c r="B462" s="253"/>
      <c r="C462" s="253"/>
      <c r="D462" s="253"/>
      <c r="E462" s="253"/>
      <c r="F462" s="253"/>
      <c r="G462" s="253"/>
      <c r="H462" s="253"/>
      <c r="I462" s="253"/>
      <c r="J462" s="253"/>
      <c r="K462" s="253"/>
      <c r="L462" s="253"/>
      <c r="M462" s="253"/>
      <c r="N462" s="253"/>
      <c r="O462" s="253"/>
      <c r="P462" s="253"/>
      <c r="Q462" s="253"/>
      <c r="R462" s="253"/>
      <c r="S462" s="253"/>
      <c r="T462" s="253"/>
      <c r="U462" s="253"/>
      <c r="V462" s="253"/>
      <c r="W462" s="253"/>
      <c r="X462" s="253"/>
      <c r="Y462" s="253"/>
      <c r="Z462" s="253"/>
    </row>
    <row r="463" spans="1:26" s="252" customFormat="1" x14ac:dyDescent="0.3">
      <c r="A463" s="253"/>
      <c r="B463" s="253"/>
      <c r="C463" s="253"/>
      <c r="D463" s="253"/>
      <c r="E463" s="253"/>
      <c r="F463" s="253"/>
      <c r="G463" s="253"/>
      <c r="H463" s="253"/>
      <c r="I463" s="253"/>
      <c r="J463" s="253"/>
      <c r="K463" s="253"/>
      <c r="L463" s="253"/>
      <c r="M463" s="253"/>
      <c r="N463" s="253"/>
      <c r="O463" s="253"/>
      <c r="P463" s="253"/>
      <c r="Q463" s="253"/>
      <c r="R463" s="253"/>
      <c r="S463" s="253"/>
      <c r="T463" s="253"/>
      <c r="U463" s="253"/>
      <c r="V463" s="253"/>
      <c r="W463" s="253"/>
      <c r="X463" s="253"/>
      <c r="Y463" s="253"/>
      <c r="Z463" s="253"/>
    </row>
    <row r="464" spans="1:26" s="252" customFormat="1" x14ac:dyDescent="0.3">
      <c r="A464" s="253"/>
      <c r="B464" s="253"/>
      <c r="C464" s="253"/>
      <c r="D464" s="253"/>
      <c r="E464" s="253"/>
      <c r="F464" s="253"/>
      <c r="G464" s="253"/>
      <c r="H464" s="253"/>
      <c r="I464" s="253"/>
      <c r="J464" s="253"/>
      <c r="K464" s="253"/>
      <c r="L464" s="253"/>
      <c r="M464" s="253"/>
      <c r="N464" s="253"/>
      <c r="O464" s="253"/>
      <c r="P464" s="253"/>
      <c r="Q464" s="253"/>
      <c r="R464" s="253"/>
      <c r="S464" s="253"/>
      <c r="T464" s="253"/>
      <c r="U464" s="253"/>
      <c r="V464" s="253"/>
      <c r="W464" s="253"/>
      <c r="X464" s="253"/>
      <c r="Y464" s="253"/>
      <c r="Z464" s="253"/>
    </row>
    <row r="465" spans="1:26" s="252" customFormat="1" x14ac:dyDescent="0.3">
      <c r="A465" s="253"/>
      <c r="B465" s="253"/>
      <c r="C465" s="253"/>
      <c r="D465" s="253"/>
      <c r="E465" s="253"/>
      <c r="F465" s="253"/>
      <c r="G465" s="253"/>
      <c r="H465" s="253"/>
      <c r="I465" s="253"/>
      <c r="J465" s="253"/>
      <c r="K465" s="253"/>
      <c r="L465" s="253"/>
      <c r="M465" s="253"/>
      <c r="N465" s="253"/>
      <c r="O465" s="253"/>
      <c r="P465" s="253"/>
      <c r="Q465" s="253"/>
      <c r="R465" s="253"/>
      <c r="S465" s="253"/>
      <c r="T465" s="253"/>
      <c r="U465" s="253"/>
      <c r="V465" s="253"/>
      <c r="W465" s="253"/>
      <c r="X465" s="253"/>
      <c r="Y465" s="253"/>
      <c r="Z465" s="253"/>
    </row>
    <row r="466" spans="1:26" s="252" customFormat="1" x14ac:dyDescent="0.3">
      <c r="A466" s="253"/>
      <c r="B466" s="253"/>
      <c r="C466" s="253"/>
      <c r="D466" s="253"/>
      <c r="E466" s="253"/>
      <c r="F466" s="253"/>
      <c r="G466" s="253"/>
      <c r="H466" s="253"/>
      <c r="I466" s="253"/>
      <c r="J466" s="253"/>
      <c r="K466" s="253"/>
      <c r="L466" s="253"/>
      <c r="M466" s="253"/>
      <c r="N466" s="253"/>
      <c r="O466" s="253"/>
      <c r="P466" s="253"/>
      <c r="Q466" s="253"/>
      <c r="R466" s="253"/>
      <c r="S466" s="253"/>
      <c r="T466" s="253"/>
      <c r="U466" s="253"/>
      <c r="V466" s="253"/>
      <c r="W466" s="253"/>
      <c r="X466" s="253"/>
      <c r="Y466" s="253"/>
      <c r="Z466" s="253"/>
    </row>
    <row r="467" spans="1:26" s="252" customFormat="1" x14ac:dyDescent="0.3">
      <c r="A467" s="253"/>
      <c r="B467" s="253"/>
      <c r="C467" s="253"/>
      <c r="D467" s="253"/>
      <c r="E467" s="253"/>
      <c r="F467" s="253"/>
      <c r="G467" s="253"/>
      <c r="H467" s="253"/>
      <c r="I467" s="253"/>
      <c r="J467" s="253"/>
      <c r="K467" s="253"/>
      <c r="L467" s="253"/>
      <c r="M467" s="253"/>
      <c r="N467" s="253"/>
      <c r="O467" s="253"/>
      <c r="P467" s="253"/>
      <c r="Q467" s="253"/>
      <c r="R467" s="253"/>
      <c r="S467" s="253"/>
      <c r="T467" s="253"/>
      <c r="U467" s="253"/>
      <c r="V467" s="253"/>
      <c r="W467" s="253"/>
      <c r="X467" s="253"/>
      <c r="Y467" s="253"/>
      <c r="Z467" s="253"/>
    </row>
    <row r="468" spans="1:26" s="252" customFormat="1" x14ac:dyDescent="0.3">
      <c r="A468" s="253"/>
      <c r="B468" s="253"/>
      <c r="C468" s="253"/>
      <c r="D468" s="253"/>
      <c r="E468" s="253"/>
      <c r="F468" s="253"/>
      <c r="G468" s="253"/>
      <c r="H468" s="253"/>
      <c r="I468" s="253"/>
      <c r="J468" s="253"/>
      <c r="K468" s="253"/>
      <c r="L468" s="253"/>
      <c r="M468" s="253"/>
      <c r="N468" s="253"/>
      <c r="O468" s="253"/>
      <c r="P468" s="253"/>
      <c r="Q468" s="253"/>
      <c r="R468" s="253"/>
      <c r="S468" s="253"/>
      <c r="T468" s="253"/>
      <c r="U468" s="253"/>
      <c r="V468" s="253"/>
      <c r="W468" s="253"/>
      <c r="X468" s="253"/>
      <c r="Y468" s="253"/>
      <c r="Z468" s="253"/>
    </row>
    <row r="469" spans="1:26" s="252" customFormat="1" x14ac:dyDescent="0.3">
      <c r="A469" s="253"/>
      <c r="B469" s="253"/>
      <c r="C469" s="253"/>
      <c r="D469" s="253"/>
      <c r="E469" s="253"/>
      <c r="F469" s="253"/>
      <c r="G469" s="253"/>
      <c r="H469" s="253"/>
      <c r="I469" s="253"/>
      <c r="J469" s="253"/>
      <c r="K469" s="253"/>
      <c r="L469" s="253"/>
      <c r="M469" s="253"/>
      <c r="N469" s="253"/>
      <c r="O469" s="253"/>
      <c r="P469" s="253"/>
      <c r="Q469" s="253"/>
      <c r="R469" s="253"/>
      <c r="S469" s="253"/>
      <c r="T469" s="253"/>
      <c r="U469" s="253"/>
      <c r="V469" s="253"/>
      <c r="W469" s="253"/>
      <c r="X469" s="253"/>
      <c r="Y469" s="253"/>
      <c r="Z469" s="253"/>
    </row>
    <row r="470" spans="1:26" s="252" customFormat="1" x14ac:dyDescent="0.3">
      <c r="A470" s="253"/>
      <c r="B470" s="253"/>
      <c r="C470" s="253"/>
      <c r="D470" s="253"/>
      <c r="E470" s="253"/>
      <c r="F470" s="253"/>
      <c r="G470" s="253"/>
      <c r="H470" s="253"/>
      <c r="I470" s="253"/>
      <c r="J470" s="253"/>
      <c r="K470" s="253"/>
      <c r="L470" s="253"/>
      <c r="M470" s="253"/>
      <c r="N470" s="253"/>
      <c r="O470" s="253"/>
      <c r="P470" s="253"/>
      <c r="Q470" s="253"/>
      <c r="R470" s="253"/>
      <c r="S470" s="253"/>
      <c r="T470" s="253"/>
      <c r="U470" s="253"/>
      <c r="V470" s="253"/>
      <c r="W470" s="253"/>
      <c r="X470" s="253"/>
      <c r="Y470" s="253"/>
      <c r="Z470" s="253"/>
    </row>
    <row r="471" spans="1:26" s="252" customFormat="1" x14ac:dyDescent="0.3">
      <c r="A471" s="253"/>
      <c r="B471" s="253"/>
      <c r="C471" s="253"/>
      <c r="D471" s="253"/>
      <c r="E471" s="253"/>
      <c r="F471" s="253"/>
      <c r="G471" s="253"/>
      <c r="H471" s="253"/>
      <c r="I471" s="253"/>
      <c r="J471" s="253"/>
      <c r="K471" s="253"/>
      <c r="L471" s="253"/>
      <c r="M471" s="253"/>
      <c r="N471" s="253"/>
      <c r="O471" s="253"/>
      <c r="P471" s="253"/>
      <c r="Q471" s="253"/>
      <c r="R471" s="253"/>
      <c r="S471" s="253"/>
      <c r="T471" s="253"/>
      <c r="U471" s="253"/>
      <c r="V471" s="253"/>
      <c r="W471" s="253"/>
      <c r="X471" s="253"/>
      <c r="Y471" s="253"/>
      <c r="Z471" s="253"/>
    </row>
    <row r="472" spans="1:26" s="252" customFormat="1" x14ac:dyDescent="0.3">
      <c r="A472" s="253"/>
      <c r="B472" s="253"/>
      <c r="C472" s="253"/>
      <c r="D472" s="253"/>
      <c r="E472" s="253"/>
      <c r="F472" s="253"/>
      <c r="G472" s="253"/>
      <c r="H472" s="253"/>
      <c r="I472" s="253"/>
      <c r="J472" s="253"/>
      <c r="K472" s="253"/>
      <c r="L472" s="253"/>
      <c r="M472" s="253"/>
      <c r="N472" s="253"/>
      <c r="O472" s="253"/>
      <c r="P472" s="253"/>
      <c r="Q472" s="253"/>
      <c r="R472" s="253"/>
      <c r="S472" s="253"/>
      <c r="T472" s="253"/>
      <c r="U472" s="253"/>
      <c r="V472" s="253"/>
      <c r="W472" s="253"/>
      <c r="X472" s="253"/>
      <c r="Y472" s="253"/>
      <c r="Z472" s="253"/>
    </row>
    <row r="473" spans="1:26" s="252" customFormat="1" x14ac:dyDescent="0.3">
      <c r="A473" s="253"/>
      <c r="B473" s="253"/>
      <c r="C473" s="253"/>
      <c r="D473" s="253"/>
      <c r="E473" s="253"/>
      <c r="F473" s="253"/>
      <c r="G473" s="253"/>
      <c r="H473" s="253"/>
      <c r="I473" s="253"/>
      <c r="J473" s="253"/>
      <c r="K473" s="253"/>
      <c r="L473" s="253"/>
      <c r="M473" s="253"/>
      <c r="N473" s="253"/>
      <c r="O473" s="253"/>
      <c r="P473" s="253"/>
      <c r="Q473" s="253"/>
      <c r="R473" s="253"/>
      <c r="S473" s="253"/>
      <c r="T473" s="253"/>
      <c r="U473" s="253"/>
      <c r="V473" s="253"/>
      <c r="W473" s="253"/>
      <c r="X473" s="253"/>
      <c r="Y473" s="253"/>
      <c r="Z473" s="253"/>
    </row>
    <row r="474" spans="1:26" s="252" customFormat="1" x14ac:dyDescent="0.3">
      <c r="A474" s="253"/>
      <c r="B474" s="253"/>
      <c r="C474" s="253"/>
      <c r="D474" s="253"/>
      <c r="E474" s="253"/>
      <c r="F474" s="253"/>
      <c r="G474" s="253"/>
      <c r="H474" s="253"/>
      <c r="I474" s="253"/>
      <c r="J474" s="253"/>
      <c r="K474" s="253"/>
      <c r="L474" s="253"/>
      <c r="M474" s="253"/>
      <c r="N474" s="253"/>
      <c r="O474" s="253"/>
      <c r="P474" s="253"/>
      <c r="Q474" s="253"/>
      <c r="R474" s="253"/>
      <c r="S474" s="253"/>
      <c r="T474" s="253"/>
      <c r="U474" s="253"/>
      <c r="V474" s="253"/>
      <c r="W474" s="253"/>
      <c r="X474" s="253"/>
      <c r="Y474" s="253"/>
      <c r="Z474" s="253"/>
    </row>
    <row r="475" spans="1:26" s="252" customFormat="1" x14ac:dyDescent="0.3">
      <c r="A475" s="253"/>
      <c r="B475" s="253"/>
      <c r="C475" s="253"/>
      <c r="D475" s="253"/>
      <c r="E475" s="253"/>
      <c r="F475" s="253"/>
      <c r="G475" s="253"/>
      <c r="H475" s="253"/>
      <c r="I475" s="253"/>
      <c r="J475" s="253"/>
      <c r="K475" s="253"/>
      <c r="L475" s="253"/>
      <c r="M475" s="253"/>
      <c r="N475" s="253"/>
      <c r="O475" s="253"/>
      <c r="P475" s="253"/>
      <c r="Q475" s="253"/>
      <c r="R475" s="253"/>
      <c r="S475" s="253"/>
      <c r="T475" s="253"/>
      <c r="U475" s="253"/>
      <c r="V475" s="253"/>
      <c r="W475" s="253"/>
      <c r="X475" s="253"/>
      <c r="Y475" s="253"/>
      <c r="Z475" s="253"/>
    </row>
    <row r="476" spans="1:26" s="252" customFormat="1" x14ac:dyDescent="0.3">
      <c r="A476" s="253"/>
      <c r="B476" s="253"/>
      <c r="C476" s="253"/>
      <c r="D476" s="253"/>
      <c r="E476" s="253"/>
      <c r="F476" s="253"/>
      <c r="G476" s="253"/>
      <c r="H476" s="253"/>
      <c r="I476" s="253"/>
      <c r="J476" s="253"/>
      <c r="K476" s="253"/>
      <c r="L476" s="253"/>
      <c r="M476" s="253"/>
      <c r="N476" s="253"/>
      <c r="O476" s="253"/>
      <c r="P476" s="253"/>
      <c r="Q476" s="253"/>
      <c r="R476" s="253"/>
      <c r="S476" s="253"/>
      <c r="T476" s="253"/>
      <c r="U476" s="253"/>
      <c r="V476" s="253"/>
      <c r="W476" s="253"/>
      <c r="X476" s="253"/>
      <c r="Y476" s="253"/>
      <c r="Z476" s="253"/>
    </row>
    <row r="477" spans="1:26" s="252" customFormat="1" x14ac:dyDescent="0.3">
      <c r="A477" s="253"/>
      <c r="B477" s="253"/>
      <c r="C477" s="253"/>
      <c r="D477" s="253"/>
      <c r="E477" s="253"/>
      <c r="F477" s="253"/>
      <c r="G477" s="253"/>
      <c r="H477" s="253"/>
      <c r="I477" s="253"/>
      <c r="J477" s="253"/>
      <c r="K477" s="253"/>
      <c r="L477" s="253"/>
      <c r="M477" s="253"/>
      <c r="N477" s="253"/>
      <c r="O477" s="253"/>
      <c r="P477" s="253"/>
      <c r="Q477" s="253"/>
      <c r="R477" s="253"/>
      <c r="S477" s="253"/>
      <c r="T477" s="253"/>
      <c r="U477" s="253"/>
      <c r="V477" s="253"/>
      <c r="W477" s="253"/>
      <c r="X477" s="253"/>
      <c r="Y477" s="253"/>
      <c r="Z477" s="253"/>
    </row>
    <row r="478" spans="1:26" s="252" customFormat="1" x14ac:dyDescent="0.3">
      <c r="A478" s="253"/>
      <c r="B478" s="253"/>
      <c r="C478" s="253"/>
      <c r="D478" s="253"/>
      <c r="E478" s="253"/>
      <c r="F478" s="253"/>
      <c r="G478" s="253"/>
      <c r="H478" s="253"/>
      <c r="I478" s="253"/>
      <c r="J478" s="253"/>
      <c r="K478" s="253"/>
      <c r="L478" s="253"/>
      <c r="M478" s="253"/>
      <c r="N478" s="253"/>
      <c r="O478" s="253"/>
      <c r="P478" s="253"/>
      <c r="Q478" s="253"/>
      <c r="R478" s="253"/>
      <c r="S478" s="253"/>
      <c r="T478" s="253"/>
      <c r="U478" s="253"/>
      <c r="V478" s="253"/>
      <c r="W478" s="253"/>
      <c r="X478" s="253"/>
      <c r="Y478" s="253"/>
      <c r="Z478" s="253"/>
    </row>
    <row r="479" spans="1:26" s="252" customFormat="1" x14ac:dyDescent="0.3">
      <c r="A479" s="253"/>
      <c r="B479" s="253"/>
      <c r="C479" s="253"/>
      <c r="D479" s="253"/>
      <c r="E479" s="253"/>
      <c r="F479" s="253"/>
      <c r="G479" s="253"/>
      <c r="H479" s="253"/>
      <c r="I479" s="253"/>
      <c r="J479" s="253"/>
      <c r="K479" s="253"/>
      <c r="L479" s="253"/>
      <c r="M479" s="253"/>
      <c r="N479" s="253"/>
      <c r="O479" s="253"/>
      <c r="P479" s="253"/>
      <c r="Q479" s="253"/>
      <c r="R479" s="253"/>
      <c r="S479" s="253"/>
      <c r="T479" s="253"/>
      <c r="U479" s="253"/>
      <c r="V479" s="253"/>
      <c r="W479" s="253"/>
      <c r="X479" s="253"/>
      <c r="Y479" s="253"/>
      <c r="Z479" s="253"/>
    </row>
    <row r="480" spans="1:26" s="252" customFormat="1" x14ac:dyDescent="0.3">
      <c r="A480" s="253"/>
      <c r="B480" s="253"/>
      <c r="C480" s="253"/>
      <c r="D480" s="253"/>
      <c r="E480" s="253"/>
      <c r="F480" s="253"/>
      <c r="G480" s="253"/>
      <c r="H480" s="253"/>
      <c r="I480" s="253"/>
      <c r="J480" s="253"/>
      <c r="K480" s="253"/>
      <c r="L480" s="253"/>
      <c r="M480" s="253"/>
      <c r="N480" s="253"/>
      <c r="O480" s="253"/>
      <c r="P480" s="253"/>
      <c r="Q480" s="253"/>
      <c r="R480" s="253"/>
      <c r="S480" s="253"/>
      <c r="T480" s="253"/>
      <c r="U480" s="253"/>
      <c r="V480" s="253"/>
      <c r="W480" s="253"/>
      <c r="X480" s="253"/>
      <c r="Y480" s="253"/>
      <c r="Z480" s="253"/>
    </row>
    <row r="481" spans="1:26" s="252" customFormat="1" x14ac:dyDescent="0.3">
      <c r="A481" s="253"/>
      <c r="B481" s="253"/>
      <c r="C481" s="253"/>
      <c r="D481" s="253"/>
      <c r="E481" s="253"/>
      <c r="F481" s="253"/>
      <c r="G481" s="253"/>
      <c r="H481" s="253"/>
      <c r="I481" s="253"/>
      <c r="J481" s="253"/>
      <c r="K481" s="253"/>
      <c r="L481" s="253"/>
      <c r="M481" s="253"/>
      <c r="N481" s="253"/>
      <c r="O481" s="253"/>
      <c r="P481" s="253"/>
      <c r="Q481" s="253"/>
      <c r="R481" s="253"/>
      <c r="S481" s="253"/>
      <c r="T481" s="253"/>
      <c r="U481" s="253"/>
      <c r="V481" s="253"/>
      <c r="W481" s="253"/>
      <c r="X481" s="253"/>
      <c r="Y481" s="253"/>
      <c r="Z481" s="253"/>
    </row>
    <row r="482" spans="1:26" s="252" customFormat="1" x14ac:dyDescent="0.3">
      <c r="A482" s="253"/>
      <c r="B482" s="253"/>
      <c r="C482" s="253"/>
      <c r="D482" s="253"/>
      <c r="E482" s="253"/>
      <c r="F482" s="253"/>
      <c r="G482" s="253"/>
      <c r="H482" s="253"/>
      <c r="I482" s="253"/>
      <c r="J482" s="253"/>
      <c r="K482" s="253"/>
      <c r="L482" s="253"/>
      <c r="M482" s="253"/>
      <c r="N482" s="253"/>
      <c r="O482" s="253"/>
      <c r="P482" s="253"/>
      <c r="Q482" s="253"/>
      <c r="R482" s="253"/>
      <c r="S482" s="253"/>
      <c r="T482" s="253"/>
      <c r="U482" s="253"/>
      <c r="V482" s="253"/>
      <c r="W482" s="253"/>
      <c r="X482" s="253"/>
      <c r="Y482" s="253"/>
      <c r="Z482" s="253"/>
    </row>
    <row r="483" spans="1:26" s="252" customFormat="1" x14ac:dyDescent="0.3">
      <c r="A483" s="253"/>
      <c r="B483" s="253"/>
      <c r="C483" s="253"/>
      <c r="D483" s="253"/>
      <c r="E483" s="253"/>
      <c r="F483" s="253"/>
      <c r="G483" s="253"/>
      <c r="H483" s="253"/>
      <c r="I483" s="253"/>
      <c r="J483" s="253"/>
      <c r="K483" s="253"/>
      <c r="L483" s="253"/>
      <c r="M483" s="253"/>
      <c r="N483" s="253"/>
      <c r="O483" s="253"/>
      <c r="P483" s="253"/>
      <c r="Q483" s="253"/>
      <c r="R483" s="253"/>
      <c r="S483" s="253"/>
      <c r="T483" s="253"/>
      <c r="U483" s="253"/>
      <c r="V483" s="253"/>
      <c r="W483" s="253"/>
      <c r="X483" s="253"/>
      <c r="Y483" s="253"/>
      <c r="Z483" s="253"/>
    </row>
    <row r="484" spans="1:26" s="252" customFormat="1" x14ac:dyDescent="0.3">
      <c r="A484" s="253"/>
      <c r="B484" s="253"/>
      <c r="C484" s="253"/>
      <c r="D484" s="253"/>
      <c r="E484" s="253"/>
      <c r="F484" s="253"/>
      <c r="G484" s="253"/>
      <c r="H484" s="253"/>
      <c r="I484" s="253"/>
      <c r="J484" s="253"/>
      <c r="K484" s="253"/>
      <c r="L484" s="253"/>
      <c r="M484" s="253"/>
      <c r="N484" s="253"/>
      <c r="O484" s="253"/>
      <c r="P484" s="253"/>
      <c r="Q484" s="253"/>
      <c r="R484" s="253"/>
      <c r="S484" s="253"/>
      <c r="T484" s="253"/>
      <c r="U484" s="253"/>
      <c r="V484" s="253"/>
      <c r="W484" s="253"/>
      <c r="X484" s="253"/>
      <c r="Y484" s="253"/>
      <c r="Z484" s="253"/>
    </row>
    <row r="485" spans="1:26" s="252" customFormat="1" x14ac:dyDescent="0.3">
      <c r="A485" s="253"/>
      <c r="B485" s="253"/>
      <c r="C485" s="253"/>
      <c r="D485" s="253"/>
      <c r="E485" s="253"/>
      <c r="F485" s="253"/>
      <c r="G485" s="253"/>
      <c r="H485" s="253"/>
      <c r="I485" s="253"/>
      <c r="J485" s="253"/>
      <c r="K485" s="253"/>
      <c r="L485" s="253"/>
      <c r="M485" s="253"/>
      <c r="N485" s="253"/>
      <c r="O485" s="253"/>
      <c r="P485" s="253"/>
      <c r="Q485" s="253"/>
      <c r="R485" s="253"/>
      <c r="S485" s="253"/>
      <c r="T485" s="253"/>
      <c r="U485" s="253"/>
      <c r="V485" s="253"/>
      <c r="W485" s="253"/>
      <c r="X485" s="253"/>
      <c r="Y485" s="253"/>
      <c r="Z485" s="253"/>
    </row>
    <row r="486" spans="1:26" s="252" customFormat="1" x14ac:dyDescent="0.3">
      <c r="A486" s="253"/>
      <c r="B486" s="253"/>
      <c r="C486" s="253"/>
      <c r="D486" s="253"/>
      <c r="E486" s="253"/>
      <c r="F486" s="253"/>
      <c r="G486" s="253"/>
      <c r="H486" s="253"/>
      <c r="I486" s="253"/>
      <c r="J486" s="253"/>
      <c r="K486" s="253"/>
      <c r="L486" s="253"/>
      <c r="M486" s="253"/>
      <c r="N486" s="253"/>
      <c r="O486" s="253"/>
      <c r="P486" s="253"/>
      <c r="Q486" s="253"/>
      <c r="R486" s="253"/>
      <c r="S486" s="253"/>
      <c r="T486" s="253"/>
      <c r="U486" s="253"/>
      <c r="V486" s="253"/>
      <c r="W486" s="253"/>
      <c r="X486" s="253"/>
      <c r="Y486" s="253"/>
      <c r="Z486" s="253"/>
    </row>
    <row r="487" spans="1:26" s="252" customFormat="1" x14ac:dyDescent="0.3">
      <c r="A487" s="253"/>
      <c r="B487" s="253"/>
      <c r="C487" s="253"/>
      <c r="D487" s="253"/>
      <c r="E487" s="253"/>
      <c r="F487" s="253"/>
      <c r="G487" s="253"/>
      <c r="H487" s="253"/>
      <c r="I487" s="253"/>
      <c r="J487" s="253"/>
      <c r="K487" s="253"/>
      <c r="L487" s="253"/>
      <c r="M487" s="253"/>
      <c r="N487" s="253"/>
      <c r="O487" s="253"/>
      <c r="P487" s="253"/>
      <c r="Q487" s="253"/>
      <c r="R487" s="253"/>
      <c r="S487" s="253"/>
      <c r="T487" s="253"/>
      <c r="U487" s="253"/>
      <c r="V487" s="253"/>
      <c r="W487" s="253"/>
      <c r="X487" s="253"/>
      <c r="Y487" s="253"/>
      <c r="Z487" s="253"/>
    </row>
    <row r="488" spans="1:26" s="252" customFormat="1" x14ac:dyDescent="0.3">
      <c r="A488" s="253"/>
      <c r="B488" s="253"/>
      <c r="C488" s="253"/>
      <c r="D488" s="253"/>
      <c r="E488" s="253"/>
      <c r="F488" s="253"/>
      <c r="G488" s="253"/>
      <c r="H488" s="253"/>
      <c r="I488" s="253"/>
      <c r="J488" s="253"/>
      <c r="K488" s="253"/>
      <c r="L488" s="253"/>
      <c r="M488" s="253"/>
      <c r="N488" s="253"/>
      <c r="O488" s="253"/>
      <c r="P488" s="253"/>
      <c r="Q488" s="253"/>
      <c r="R488" s="253"/>
      <c r="S488" s="253"/>
      <c r="T488" s="253"/>
      <c r="U488" s="253"/>
      <c r="V488" s="253"/>
      <c r="W488" s="253"/>
      <c r="X488" s="253"/>
      <c r="Y488" s="253"/>
      <c r="Z488" s="253"/>
    </row>
    <row r="489" spans="1:26" s="252" customFormat="1" x14ac:dyDescent="0.3">
      <c r="A489" s="253"/>
      <c r="B489" s="253"/>
      <c r="C489" s="253"/>
      <c r="D489" s="253"/>
      <c r="E489" s="253"/>
      <c r="F489" s="253"/>
      <c r="G489" s="253"/>
      <c r="H489" s="253"/>
      <c r="I489" s="253"/>
      <c r="J489" s="253"/>
      <c r="K489" s="253"/>
      <c r="L489" s="253"/>
      <c r="M489" s="253"/>
      <c r="N489" s="253"/>
      <c r="O489" s="253"/>
      <c r="P489" s="253"/>
      <c r="Q489" s="253"/>
      <c r="R489" s="253"/>
      <c r="S489" s="253"/>
      <c r="T489" s="253"/>
      <c r="U489" s="253"/>
      <c r="V489" s="253"/>
      <c r="W489" s="253"/>
      <c r="X489" s="253"/>
      <c r="Y489" s="253"/>
      <c r="Z489" s="253"/>
    </row>
    <row r="490" spans="1:26" s="252" customFormat="1" x14ac:dyDescent="0.3">
      <c r="A490" s="253"/>
      <c r="B490" s="253"/>
      <c r="C490" s="253"/>
      <c r="D490" s="253"/>
      <c r="E490" s="253"/>
      <c r="F490" s="253"/>
      <c r="G490" s="253"/>
      <c r="H490" s="253"/>
      <c r="I490" s="253"/>
      <c r="J490" s="253"/>
      <c r="K490" s="253"/>
      <c r="L490" s="253"/>
      <c r="M490" s="253"/>
      <c r="N490" s="253"/>
      <c r="O490" s="253"/>
      <c r="P490" s="253"/>
      <c r="Q490" s="253"/>
      <c r="R490" s="253"/>
      <c r="S490" s="253"/>
      <c r="T490" s="253"/>
      <c r="U490" s="253"/>
      <c r="V490" s="253"/>
      <c r="W490" s="253"/>
      <c r="X490" s="253"/>
      <c r="Y490" s="253"/>
      <c r="Z490" s="253"/>
    </row>
    <row r="491" spans="1:26" s="252" customFormat="1" x14ac:dyDescent="0.3">
      <c r="A491" s="253"/>
      <c r="B491" s="253"/>
      <c r="C491" s="253"/>
      <c r="D491" s="253"/>
      <c r="E491" s="253"/>
      <c r="F491" s="253"/>
      <c r="G491" s="253"/>
      <c r="H491" s="253"/>
      <c r="I491" s="253"/>
      <c r="J491" s="253"/>
      <c r="K491" s="253"/>
      <c r="L491" s="253"/>
      <c r="M491" s="253"/>
      <c r="N491" s="253"/>
      <c r="O491" s="253"/>
      <c r="P491" s="253"/>
      <c r="Q491" s="253"/>
      <c r="R491" s="253"/>
      <c r="S491" s="253"/>
      <c r="T491" s="253"/>
      <c r="U491" s="253"/>
      <c r="V491" s="253"/>
      <c r="W491" s="253"/>
      <c r="X491" s="253"/>
      <c r="Y491" s="253"/>
      <c r="Z491" s="253"/>
    </row>
    <row r="492" spans="1:26" s="252" customFormat="1" x14ac:dyDescent="0.3">
      <c r="A492" s="253"/>
      <c r="B492" s="253"/>
      <c r="C492" s="253"/>
      <c r="D492" s="253"/>
      <c r="E492" s="253"/>
      <c r="F492" s="253"/>
      <c r="G492" s="253"/>
      <c r="H492" s="253"/>
      <c r="I492" s="253"/>
      <c r="J492" s="253"/>
      <c r="K492" s="253"/>
      <c r="L492" s="253"/>
      <c r="M492" s="253"/>
      <c r="N492" s="253"/>
      <c r="O492" s="253"/>
      <c r="P492" s="253"/>
      <c r="Q492" s="253"/>
      <c r="R492" s="253"/>
      <c r="S492" s="253"/>
      <c r="T492" s="253"/>
      <c r="U492" s="253"/>
      <c r="V492" s="253"/>
      <c r="W492" s="253"/>
      <c r="X492" s="253"/>
      <c r="Y492" s="253"/>
      <c r="Z492" s="253"/>
    </row>
    <row r="493" spans="1:26" s="252" customFormat="1" x14ac:dyDescent="0.3">
      <c r="A493" s="253"/>
      <c r="B493" s="253"/>
      <c r="C493" s="253"/>
      <c r="D493" s="253"/>
      <c r="E493" s="253"/>
      <c r="F493" s="253"/>
      <c r="G493" s="253"/>
      <c r="H493" s="253"/>
      <c r="I493" s="253"/>
      <c r="J493" s="253"/>
      <c r="K493" s="253"/>
      <c r="L493" s="253"/>
      <c r="M493" s="253"/>
      <c r="N493" s="253"/>
      <c r="O493" s="253"/>
      <c r="P493" s="253"/>
      <c r="Q493" s="253"/>
      <c r="R493" s="253"/>
      <c r="S493" s="253"/>
      <c r="T493" s="253"/>
      <c r="U493" s="253"/>
      <c r="V493" s="253"/>
      <c r="W493" s="253"/>
      <c r="X493" s="253"/>
      <c r="Y493" s="253"/>
      <c r="Z493" s="253"/>
    </row>
    <row r="494" spans="1:26" s="252" customFormat="1" x14ac:dyDescent="0.3">
      <c r="A494" s="253"/>
      <c r="B494" s="253"/>
      <c r="C494" s="253"/>
      <c r="D494" s="253"/>
      <c r="E494" s="253"/>
      <c r="F494" s="253"/>
      <c r="G494" s="253"/>
      <c r="H494" s="253"/>
      <c r="I494" s="253"/>
      <c r="J494" s="253"/>
      <c r="K494" s="253"/>
      <c r="L494" s="253"/>
      <c r="M494" s="253"/>
      <c r="N494" s="253"/>
      <c r="O494" s="253"/>
      <c r="P494" s="253"/>
      <c r="Q494" s="253"/>
      <c r="R494" s="253"/>
      <c r="S494" s="253"/>
      <c r="T494" s="253"/>
      <c r="U494" s="253"/>
      <c r="V494" s="253"/>
      <c r="W494" s="253"/>
      <c r="X494" s="253"/>
      <c r="Y494" s="253"/>
      <c r="Z494" s="253"/>
    </row>
    <row r="495" spans="1:26" s="252" customFormat="1" x14ac:dyDescent="0.3">
      <c r="A495" s="253"/>
      <c r="B495" s="253"/>
      <c r="C495" s="253"/>
      <c r="D495" s="253"/>
      <c r="E495" s="253"/>
      <c r="F495" s="253"/>
      <c r="G495" s="253"/>
      <c r="H495" s="253"/>
      <c r="I495" s="253"/>
      <c r="J495" s="253"/>
      <c r="K495" s="253"/>
      <c r="L495" s="253"/>
      <c r="M495" s="253"/>
      <c r="N495" s="253"/>
      <c r="O495" s="253"/>
      <c r="P495" s="253"/>
      <c r="Q495" s="253"/>
      <c r="R495" s="253"/>
      <c r="S495" s="253"/>
      <c r="T495" s="253"/>
      <c r="U495" s="253"/>
      <c r="V495" s="253"/>
      <c r="W495" s="253"/>
      <c r="X495" s="253"/>
      <c r="Y495" s="253"/>
      <c r="Z495" s="253"/>
    </row>
    <row r="496" spans="1:26" s="252" customFormat="1" x14ac:dyDescent="0.3">
      <c r="A496" s="253"/>
      <c r="B496" s="253"/>
      <c r="C496" s="253"/>
      <c r="D496" s="253"/>
      <c r="E496" s="253"/>
      <c r="F496" s="253"/>
      <c r="G496" s="253"/>
      <c r="H496" s="253"/>
      <c r="I496" s="253"/>
      <c r="J496" s="253"/>
      <c r="K496" s="253"/>
      <c r="L496" s="253"/>
      <c r="M496" s="253"/>
      <c r="N496" s="253"/>
      <c r="O496" s="253"/>
      <c r="P496" s="253"/>
      <c r="Q496" s="253"/>
      <c r="R496" s="253"/>
      <c r="S496" s="253"/>
      <c r="T496" s="253"/>
      <c r="U496" s="253"/>
      <c r="V496" s="253"/>
      <c r="W496" s="253"/>
      <c r="X496" s="253"/>
      <c r="Y496" s="253"/>
      <c r="Z496" s="253"/>
    </row>
    <row r="497" spans="1:26" s="252" customFormat="1" x14ac:dyDescent="0.3">
      <c r="A497" s="253"/>
      <c r="B497" s="253"/>
      <c r="C497" s="253"/>
      <c r="D497" s="253"/>
      <c r="E497" s="253"/>
      <c r="F497" s="253"/>
      <c r="G497" s="253"/>
      <c r="H497" s="253"/>
      <c r="I497" s="253"/>
      <c r="J497" s="253"/>
      <c r="K497" s="253"/>
      <c r="L497" s="253"/>
      <c r="M497" s="253"/>
      <c r="N497" s="253"/>
      <c r="O497" s="253"/>
      <c r="P497" s="253"/>
      <c r="Q497" s="253"/>
      <c r="R497" s="253"/>
      <c r="S497" s="253"/>
      <c r="T497" s="253"/>
      <c r="U497" s="253"/>
      <c r="V497" s="253"/>
      <c r="W497" s="253"/>
      <c r="X497" s="253"/>
      <c r="Y497" s="253"/>
      <c r="Z497" s="253"/>
    </row>
    <row r="498" spans="1:26" s="252" customFormat="1" x14ac:dyDescent="0.3">
      <c r="A498" s="253"/>
      <c r="B498" s="253"/>
      <c r="C498" s="253"/>
      <c r="D498" s="253"/>
      <c r="E498" s="253"/>
      <c r="F498" s="253"/>
      <c r="G498" s="253"/>
      <c r="H498" s="253"/>
      <c r="I498" s="253"/>
      <c r="J498" s="253"/>
      <c r="K498" s="253"/>
      <c r="L498" s="253"/>
      <c r="M498" s="253"/>
      <c r="N498" s="253"/>
      <c r="O498" s="253"/>
      <c r="P498" s="253"/>
      <c r="Q498" s="253"/>
      <c r="R498" s="253"/>
      <c r="S498" s="253"/>
      <c r="T498" s="253"/>
      <c r="U498" s="253"/>
      <c r="V498" s="253"/>
      <c r="W498" s="253"/>
      <c r="X498" s="253"/>
      <c r="Y498" s="253"/>
      <c r="Z498" s="253"/>
    </row>
    <row r="499" spans="1:26" s="252" customFormat="1" x14ac:dyDescent="0.3">
      <c r="A499" s="253"/>
      <c r="B499" s="253"/>
      <c r="C499" s="253"/>
      <c r="D499" s="253"/>
      <c r="E499" s="253"/>
      <c r="F499" s="253"/>
      <c r="G499" s="253"/>
      <c r="H499" s="253"/>
      <c r="I499" s="253"/>
      <c r="J499" s="253"/>
      <c r="K499" s="253"/>
      <c r="L499" s="253"/>
      <c r="M499" s="253"/>
      <c r="N499" s="253"/>
      <c r="O499" s="253"/>
      <c r="P499" s="253"/>
      <c r="Q499" s="253"/>
      <c r="R499" s="253"/>
      <c r="S499" s="253"/>
      <c r="T499" s="253"/>
      <c r="U499" s="253"/>
      <c r="V499" s="253"/>
      <c r="W499" s="253"/>
      <c r="X499" s="253"/>
      <c r="Y499" s="253"/>
      <c r="Z499" s="253"/>
    </row>
    <row r="500" spans="1:26" s="252" customFormat="1" x14ac:dyDescent="0.3">
      <c r="A500" s="253"/>
      <c r="B500" s="253"/>
      <c r="C500" s="253"/>
      <c r="D500" s="253"/>
      <c r="E500" s="253"/>
      <c r="F500" s="253"/>
      <c r="G500" s="253"/>
      <c r="H500" s="253"/>
      <c r="I500" s="253"/>
      <c r="J500" s="253"/>
      <c r="K500" s="253"/>
      <c r="L500" s="253"/>
      <c r="M500" s="253"/>
      <c r="N500" s="253"/>
      <c r="O500" s="253"/>
      <c r="P500" s="253"/>
      <c r="Q500" s="253"/>
      <c r="R500" s="253"/>
      <c r="S500" s="253"/>
      <c r="T500" s="253"/>
      <c r="U500" s="253"/>
      <c r="V500" s="253"/>
      <c r="W500" s="253"/>
      <c r="X500" s="253"/>
      <c r="Y500" s="253"/>
      <c r="Z500" s="253"/>
    </row>
    <row r="501" spans="1:26" s="252" customFormat="1" x14ac:dyDescent="0.3">
      <c r="A501" s="253"/>
      <c r="B501" s="253"/>
      <c r="C501" s="253"/>
      <c r="D501" s="253"/>
      <c r="E501" s="253"/>
      <c r="F501" s="253"/>
      <c r="G501" s="253"/>
      <c r="H501" s="253"/>
      <c r="I501" s="253"/>
      <c r="J501" s="253"/>
      <c r="K501" s="253"/>
      <c r="L501" s="253"/>
      <c r="M501" s="253"/>
      <c r="N501" s="253"/>
      <c r="O501" s="253"/>
      <c r="P501" s="253"/>
      <c r="Q501" s="253"/>
      <c r="R501" s="253"/>
      <c r="S501" s="253"/>
      <c r="T501" s="253"/>
      <c r="U501" s="253"/>
      <c r="V501" s="253"/>
      <c r="W501" s="253"/>
      <c r="X501" s="253"/>
      <c r="Y501" s="253"/>
      <c r="Z501" s="253"/>
    </row>
    <row r="502" spans="1:26" s="252" customFormat="1" x14ac:dyDescent="0.3">
      <c r="A502" s="253"/>
      <c r="B502" s="253"/>
      <c r="C502" s="253"/>
      <c r="D502" s="253"/>
      <c r="E502" s="253"/>
      <c r="F502" s="253"/>
      <c r="G502" s="253"/>
      <c r="H502" s="253"/>
      <c r="I502" s="253"/>
      <c r="J502" s="253"/>
      <c r="K502" s="253"/>
      <c r="L502" s="253"/>
      <c r="M502" s="253"/>
      <c r="N502" s="253"/>
      <c r="O502" s="253"/>
      <c r="P502" s="253"/>
      <c r="Q502" s="253"/>
      <c r="R502" s="253"/>
      <c r="S502" s="253"/>
      <c r="T502" s="253"/>
      <c r="U502" s="253"/>
      <c r="V502" s="253"/>
      <c r="W502" s="253"/>
      <c r="X502" s="253"/>
      <c r="Y502" s="253"/>
      <c r="Z502" s="253"/>
    </row>
    <row r="503" spans="1:26" s="252" customFormat="1" x14ac:dyDescent="0.3">
      <c r="A503" s="253"/>
      <c r="B503" s="253"/>
      <c r="C503" s="253"/>
      <c r="D503" s="253"/>
      <c r="E503" s="253"/>
      <c r="F503" s="253"/>
      <c r="G503" s="253"/>
      <c r="H503" s="253"/>
      <c r="I503" s="253"/>
      <c r="J503" s="253"/>
      <c r="K503" s="253"/>
      <c r="L503" s="253"/>
      <c r="M503" s="253"/>
      <c r="N503" s="253"/>
      <c r="O503" s="253"/>
      <c r="P503" s="253"/>
      <c r="Q503" s="253"/>
      <c r="R503" s="253"/>
      <c r="S503" s="253"/>
      <c r="T503" s="253"/>
      <c r="U503" s="253"/>
      <c r="V503" s="253"/>
      <c r="W503" s="253"/>
      <c r="X503" s="253"/>
      <c r="Y503" s="253"/>
      <c r="Z503" s="253"/>
    </row>
    <row r="504" spans="1:26" s="252" customFormat="1" x14ac:dyDescent="0.3">
      <c r="A504" s="253"/>
      <c r="B504" s="253"/>
      <c r="C504" s="253"/>
      <c r="D504" s="253"/>
      <c r="E504" s="253"/>
      <c r="F504" s="253"/>
      <c r="G504" s="253"/>
      <c r="H504" s="253"/>
      <c r="I504" s="253"/>
      <c r="J504" s="253"/>
      <c r="K504" s="253"/>
      <c r="L504" s="253"/>
      <c r="M504" s="253"/>
      <c r="N504" s="253"/>
      <c r="O504" s="253"/>
      <c r="P504" s="253"/>
      <c r="Q504" s="253"/>
      <c r="R504" s="253"/>
      <c r="S504" s="253"/>
      <c r="T504" s="253"/>
      <c r="U504" s="253"/>
      <c r="V504" s="253"/>
      <c r="W504" s="253"/>
      <c r="X504" s="253"/>
      <c r="Y504" s="253"/>
      <c r="Z504" s="253"/>
    </row>
    <row r="505" spans="1:26" s="252" customFormat="1" x14ac:dyDescent="0.3">
      <c r="A505" s="253"/>
      <c r="B505" s="253"/>
      <c r="C505" s="253"/>
      <c r="D505" s="253"/>
      <c r="E505" s="253"/>
      <c r="F505" s="253"/>
      <c r="G505" s="253"/>
      <c r="H505" s="253"/>
      <c r="I505" s="253"/>
      <c r="J505" s="253"/>
      <c r="K505" s="253"/>
      <c r="L505" s="253"/>
      <c r="M505" s="253"/>
      <c r="N505" s="253"/>
      <c r="O505" s="253"/>
      <c r="P505" s="253"/>
      <c r="Q505" s="253"/>
      <c r="R505" s="253"/>
      <c r="S505" s="253"/>
      <c r="T505" s="253"/>
      <c r="U505" s="253"/>
      <c r="V505" s="253"/>
      <c r="W505" s="253"/>
      <c r="X505" s="253"/>
      <c r="Y505" s="253"/>
      <c r="Z505" s="253"/>
    </row>
    <row r="506" spans="1:26" s="252" customFormat="1" x14ac:dyDescent="0.3">
      <c r="A506" s="253"/>
      <c r="B506" s="253"/>
      <c r="C506" s="253"/>
      <c r="D506" s="253"/>
      <c r="E506" s="253"/>
      <c r="F506" s="253"/>
      <c r="G506" s="253"/>
      <c r="H506" s="253"/>
      <c r="I506" s="253"/>
      <c r="J506" s="253"/>
      <c r="K506" s="253"/>
      <c r="L506" s="253"/>
      <c r="M506" s="253"/>
      <c r="N506" s="253"/>
      <c r="O506" s="253"/>
      <c r="P506" s="253"/>
      <c r="Q506" s="253"/>
      <c r="R506" s="253"/>
      <c r="S506" s="253"/>
      <c r="T506" s="253"/>
      <c r="U506" s="253"/>
      <c r="V506" s="253"/>
      <c r="W506" s="253"/>
      <c r="X506" s="253"/>
      <c r="Y506" s="253"/>
      <c r="Z506" s="253"/>
    </row>
    <row r="507" spans="1:26" s="252" customFormat="1" x14ac:dyDescent="0.3">
      <c r="A507" s="253"/>
      <c r="B507" s="253"/>
      <c r="C507" s="253"/>
      <c r="D507" s="253"/>
      <c r="E507" s="253"/>
      <c r="F507" s="253"/>
      <c r="G507" s="253"/>
      <c r="H507" s="253"/>
      <c r="I507" s="253"/>
      <c r="J507" s="253"/>
      <c r="K507" s="253"/>
      <c r="L507" s="253"/>
      <c r="M507" s="253"/>
      <c r="N507" s="253"/>
      <c r="O507" s="253"/>
      <c r="P507" s="253"/>
      <c r="Q507" s="253"/>
      <c r="R507" s="253"/>
      <c r="S507" s="253"/>
      <c r="T507" s="253"/>
      <c r="U507" s="253"/>
      <c r="V507" s="253"/>
      <c r="W507" s="253"/>
      <c r="X507" s="253"/>
      <c r="Y507" s="253"/>
      <c r="Z507" s="253"/>
    </row>
    <row r="508" spans="1:26" s="252" customFormat="1" x14ac:dyDescent="0.3">
      <c r="A508" s="253"/>
      <c r="B508" s="253"/>
      <c r="C508" s="253"/>
      <c r="D508" s="253"/>
      <c r="E508" s="253"/>
      <c r="F508" s="253"/>
      <c r="G508" s="253"/>
      <c r="H508" s="253"/>
      <c r="I508" s="253"/>
      <c r="J508" s="253"/>
      <c r="K508" s="253"/>
      <c r="L508" s="253"/>
      <c r="M508" s="253"/>
      <c r="N508" s="253"/>
      <c r="O508" s="253"/>
      <c r="P508" s="253"/>
      <c r="Q508" s="253"/>
      <c r="R508" s="253"/>
      <c r="S508" s="253"/>
      <c r="T508" s="253"/>
      <c r="U508" s="253"/>
      <c r="V508" s="253"/>
      <c r="W508" s="253"/>
      <c r="X508" s="253"/>
      <c r="Y508" s="253"/>
      <c r="Z508" s="253"/>
    </row>
    <row r="509" spans="1:26" s="252" customFormat="1" x14ac:dyDescent="0.3">
      <c r="A509" s="253"/>
      <c r="B509" s="253"/>
      <c r="C509" s="253"/>
      <c r="D509" s="253"/>
      <c r="E509" s="253"/>
      <c r="F509" s="253"/>
      <c r="G509" s="253"/>
      <c r="H509" s="253"/>
      <c r="I509" s="253"/>
      <c r="J509" s="253"/>
      <c r="K509" s="253"/>
      <c r="L509" s="253"/>
      <c r="M509" s="253"/>
      <c r="N509" s="253"/>
      <c r="O509" s="253"/>
      <c r="P509" s="253"/>
      <c r="Q509" s="253"/>
      <c r="R509" s="253"/>
      <c r="S509" s="253"/>
      <c r="T509" s="253"/>
      <c r="U509" s="253"/>
      <c r="V509" s="253"/>
      <c r="W509" s="253"/>
      <c r="X509" s="253"/>
      <c r="Y509" s="253"/>
      <c r="Z509" s="253"/>
    </row>
    <row r="510" spans="1:26" s="252" customFormat="1" x14ac:dyDescent="0.3">
      <c r="A510" s="253"/>
      <c r="B510" s="253"/>
      <c r="C510" s="253"/>
      <c r="D510" s="253"/>
      <c r="E510" s="253"/>
      <c r="F510" s="253"/>
      <c r="G510" s="253"/>
      <c r="H510" s="253"/>
      <c r="I510" s="253"/>
      <c r="J510" s="253"/>
      <c r="K510" s="253"/>
      <c r="L510" s="253"/>
      <c r="M510" s="253"/>
      <c r="N510" s="253"/>
      <c r="O510" s="253"/>
      <c r="P510" s="253"/>
      <c r="Q510" s="253"/>
      <c r="R510" s="253"/>
      <c r="S510" s="253"/>
      <c r="T510" s="253"/>
      <c r="U510" s="253"/>
      <c r="V510" s="253"/>
      <c r="W510" s="253"/>
      <c r="X510" s="253"/>
      <c r="Y510" s="253"/>
      <c r="Z510" s="253"/>
    </row>
    <row r="511" spans="1:26" s="252" customFormat="1" x14ac:dyDescent="0.3">
      <c r="A511" s="253"/>
      <c r="B511" s="253"/>
      <c r="C511" s="253"/>
      <c r="D511" s="253"/>
      <c r="E511" s="253"/>
      <c r="F511" s="253"/>
      <c r="G511" s="253"/>
      <c r="H511" s="253"/>
      <c r="I511" s="253"/>
      <c r="J511" s="253"/>
      <c r="K511" s="253"/>
      <c r="L511" s="253"/>
      <c r="M511" s="253"/>
      <c r="N511" s="253"/>
      <c r="O511" s="253"/>
      <c r="P511" s="253"/>
      <c r="Q511" s="253"/>
      <c r="R511" s="253"/>
      <c r="S511" s="253"/>
      <c r="T511" s="253"/>
      <c r="U511" s="253"/>
      <c r="V511" s="253"/>
      <c r="W511" s="253"/>
      <c r="X511" s="253"/>
      <c r="Y511" s="253"/>
      <c r="Z511" s="253"/>
    </row>
    <row r="512" spans="1:26" s="252" customFormat="1" x14ac:dyDescent="0.3">
      <c r="A512" s="253"/>
      <c r="B512" s="253"/>
      <c r="C512" s="253"/>
      <c r="D512" s="253"/>
      <c r="E512" s="253"/>
      <c r="F512" s="253"/>
      <c r="G512" s="253"/>
      <c r="H512" s="253"/>
      <c r="I512" s="253"/>
      <c r="J512" s="253"/>
      <c r="K512" s="253"/>
      <c r="L512" s="253"/>
      <c r="M512" s="253"/>
      <c r="N512" s="253"/>
      <c r="O512" s="253"/>
      <c r="P512" s="253"/>
      <c r="Q512" s="253"/>
      <c r="R512" s="253"/>
      <c r="S512" s="253"/>
      <c r="T512" s="253"/>
      <c r="U512" s="253"/>
      <c r="V512" s="253"/>
      <c r="W512" s="253"/>
      <c r="X512" s="253"/>
      <c r="Y512" s="253"/>
      <c r="Z512" s="253"/>
    </row>
    <row r="513" spans="1:26" s="252" customFormat="1" x14ac:dyDescent="0.3">
      <c r="A513" s="253"/>
      <c r="B513" s="253"/>
      <c r="C513" s="253"/>
      <c r="D513" s="253"/>
      <c r="E513" s="253"/>
      <c r="F513" s="253"/>
      <c r="G513" s="253"/>
      <c r="H513" s="253"/>
      <c r="I513" s="253"/>
      <c r="J513" s="253"/>
      <c r="K513" s="253"/>
      <c r="L513" s="253"/>
      <c r="M513" s="253"/>
      <c r="N513" s="253"/>
      <c r="O513" s="253"/>
      <c r="P513" s="253"/>
      <c r="Q513" s="253"/>
      <c r="R513" s="253"/>
      <c r="S513" s="253"/>
      <c r="T513" s="253"/>
      <c r="U513" s="253"/>
      <c r="V513" s="253"/>
      <c r="W513" s="253"/>
      <c r="X513" s="253"/>
      <c r="Y513" s="253"/>
      <c r="Z513" s="253"/>
    </row>
    <row r="514" spans="1:26" s="252" customFormat="1" x14ac:dyDescent="0.3">
      <c r="A514" s="253"/>
      <c r="B514" s="253"/>
      <c r="C514" s="253"/>
      <c r="D514" s="253"/>
      <c r="E514" s="253"/>
      <c r="F514" s="253"/>
      <c r="G514" s="253"/>
      <c r="H514" s="253"/>
      <c r="I514" s="253"/>
      <c r="J514" s="253"/>
      <c r="K514" s="253"/>
      <c r="L514" s="253"/>
      <c r="M514" s="253"/>
      <c r="N514" s="253"/>
      <c r="O514" s="253"/>
      <c r="P514" s="253"/>
      <c r="Q514" s="253"/>
      <c r="R514" s="253"/>
      <c r="S514" s="253"/>
      <c r="T514" s="253"/>
      <c r="U514" s="253"/>
      <c r="V514" s="253"/>
      <c r="W514" s="253"/>
      <c r="X514" s="253"/>
      <c r="Y514" s="253"/>
      <c r="Z514" s="253"/>
    </row>
    <row r="515" spans="1:26" s="252" customFormat="1" x14ac:dyDescent="0.3">
      <c r="A515" s="253"/>
      <c r="B515" s="253"/>
      <c r="C515" s="253"/>
      <c r="D515" s="253"/>
      <c r="E515" s="253"/>
      <c r="F515" s="253"/>
      <c r="G515" s="253"/>
      <c r="H515" s="253"/>
      <c r="I515" s="253"/>
      <c r="J515" s="253"/>
      <c r="K515" s="253"/>
      <c r="L515" s="253"/>
      <c r="M515" s="253"/>
      <c r="N515" s="253"/>
      <c r="O515" s="253"/>
      <c r="P515" s="253"/>
      <c r="Q515" s="253"/>
      <c r="R515" s="253"/>
      <c r="S515" s="253"/>
      <c r="T515" s="253"/>
      <c r="U515" s="253"/>
      <c r="V515" s="253"/>
      <c r="W515" s="253"/>
      <c r="X515" s="253"/>
      <c r="Y515" s="253"/>
      <c r="Z515" s="253"/>
    </row>
    <row r="516" spans="1:26" s="252" customFormat="1" x14ac:dyDescent="0.3">
      <c r="A516" s="253"/>
      <c r="B516" s="253"/>
      <c r="C516" s="253"/>
      <c r="D516" s="253"/>
      <c r="E516" s="253"/>
      <c r="F516" s="253"/>
      <c r="G516" s="253"/>
      <c r="H516" s="253"/>
      <c r="I516" s="253"/>
      <c r="J516" s="253"/>
      <c r="K516" s="253"/>
      <c r="L516" s="253"/>
      <c r="M516" s="253"/>
      <c r="N516" s="253"/>
      <c r="O516" s="253"/>
      <c r="P516" s="253"/>
      <c r="Q516" s="253"/>
      <c r="R516" s="253"/>
      <c r="S516" s="253"/>
      <c r="T516" s="253"/>
      <c r="U516" s="253"/>
      <c r="V516" s="253"/>
      <c r="W516" s="253"/>
      <c r="X516" s="253"/>
      <c r="Y516" s="253"/>
      <c r="Z516" s="253"/>
    </row>
    <row r="517" spans="1:26" s="252" customFormat="1" x14ac:dyDescent="0.3">
      <c r="A517" s="253"/>
      <c r="B517" s="253"/>
      <c r="C517" s="253"/>
      <c r="D517" s="253"/>
      <c r="E517" s="253"/>
      <c r="F517" s="253"/>
      <c r="G517" s="253"/>
      <c r="H517" s="253"/>
      <c r="I517" s="253"/>
      <c r="J517" s="253"/>
      <c r="K517" s="253"/>
      <c r="L517" s="253"/>
      <c r="M517" s="253"/>
      <c r="N517" s="253"/>
      <c r="O517" s="253"/>
      <c r="P517" s="253"/>
      <c r="Q517" s="253"/>
      <c r="R517" s="253"/>
      <c r="S517" s="253"/>
      <c r="T517" s="253"/>
      <c r="U517" s="253"/>
      <c r="V517" s="253"/>
      <c r="W517" s="253"/>
      <c r="X517" s="253"/>
      <c r="Y517" s="253"/>
      <c r="Z517" s="253"/>
    </row>
    <row r="518" spans="1:26" s="252" customFormat="1" x14ac:dyDescent="0.3">
      <c r="A518" s="253"/>
      <c r="B518" s="253"/>
      <c r="C518" s="253"/>
      <c r="D518" s="253"/>
      <c r="E518" s="253"/>
      <c r="F518" s="253"/>
      <c r="G518" s="253"/>
      <c r="H518" s="253"/>
      <c r="I518" s="253"/>
      <c r="J518" s="253"/>
      <c r="K518" s="253"/>
      <c r="L518" s="253"/>
      <c r="M518" s="253"/>
      <c r="N518" s="253"/>
      <c r="O518" s="253"/>
      <c r="P518" s="253"/>
      <c r="Q518" s="253"/>
      <c r="R518" s="253"/>
      <c r="S518" s="253"/>
      <c r="T518" s="253"/>
      <c r="U518" s="253"/>
      <c r="V518" s="253"/>
      <c r="W518" s="253"/>
      <c r="X518" s="253"/>
      <c r="Y518" s="253"/>
      <c r="Z518" s="253"/>
    </row>
    <row r="519" spans="1:26" s="252" customFormat="1" x14ac:dyDescent="0.3">
      <c r="A519" s="253"/>
      <c r="B519" s="253"/>
      <c r="C519" s="253"/>
      <c r="D519" s="253"/>
      <c r="E519" s="253"/>
      <c r="F519" s="253"/>
      <c r="G519" s="253"/>
      <c r="H519" s="253"/>
      <c r="I519" s="253"/>
      <c r="J519" s="253"/>
      <c r="K519" s="253"/>
      <c r="L519" s="253"/>
      <c r="M519" s="253"/>
      <c r="N519" s="253"/>
      <c r="O519" s="253"/>
      <c r="P519" s="253"/>
      <c r="Q519" s="253"/>
      <c r="R519" s="253"/>
      <c r="S519" s="253"/>
      <c r="T519" s="253"/>
      <c r="U519" s="253"/>
      <c r="V519" s="253"/>
      <c r="W519" s="253"/>
      <c r="X519" s="253"/>
      <c r="Y519" s="253"/>
      <c r="Z519" s="253"/>
    </row>
    <row r="520" spans="1:26" s="252" customFormat="1" x14ac:dyDescent="0.3">
      <c r="A520" s="253"/>
      <c r="B520" s="253"/>
      <c r="C520" s="253"/>
      <c r="D520" s="253"/>
      <c r="E520" s="253"/>
      <c r="F520" s="253"/>
      <c r="G520" s="253"/>
      <c r="H520" s="253"/>
      <c r="I520" s="253"/>
      <c r="J520" s="253"/>
      <c r="K520" s="253"/>
      <c r="L520" s="253"/>
      <c r="M520" s="253"/>
      <c r="N520" s="253"/>
      <c r="O520" s="253"/>
      <c r="P520" s="253"/>
      <c r="Q520" s="253"/>
      <c r="R520" s="253"/>
      <c r="S520" s="253"/>
      <c r="T520" s="253"/>
      <c r="U520" s="253"/>
      <c r="V520" s="253"/>
      <c r="W520" s="253"/>
      <c r="X520" s="253"/>
      <c r="Y520" s="253"/>
      <c r="Z520" s="253"/>
    </row>
    <row r="521" spans="1:26" s="252" customFormat="1" x14ac:dyDescent="0.3">
      <c r="A521" s="253"/>
      <c r="B521" s="253"/>
      <c r="C521" s="253"/>
      <c r="D521" s="253"/>
      <c r="E521" s="253"/>
      <c r="F521" s="253"/>
      <c r="G521" s="253"/>
      <c r="H521" s="253"/>
      <c r="I521" s="253"/>
      <c r="J521" s="253"/>
      <c r="K521" s="253"/>
      <c r="L521" s="253"/>
      <c r="M521" s="253"/>
      <c r="N521" s="253"/>
      <c r="O521" s="253"/>
      <c r="P521" s="253"/>
      <c r="Q521" s="253"/>
      <c r="R521" s="253"/>
      <c r="S521" s="253"/>
      <c r="T521" s="253"/>
      <c r="U521" s="253"/>
      <c r="V521" s="253"/>
      <c r="W521" s="253"/>
      <c r="X521" s="253"/>
      <c r="Y521" s="253"/>
      <c r="Z521" s="253"/>
    </row>
    <row r="522" spans="1:26" s="252" customFormat="1" x14ac:dyDescent="0.3">
      <c r="A522" s="253"/>
      <c r="B522" s="253"/>
      <c r="C522" s="253"/>
      <c r="D522" s="253"/>
      <c r="E522" s="253"/>
      <c r="F522" s="253"/>
      <c r="G522" s="253"/>
      <c r="H522" s="253"/>
      <c r="I522" s="253"/>
      <c r="J522" s="253"/>
      <c r="K522" s="253"/>
      <c r="L522" s="253"/>
      <c r="M522" s="253"/>
      <c r="N522" s="253"/>
      <c r="O522" s="253"/>
      <c r="P522" s="253"/>
      <c r="Q522" s="253"/>
      <c r="R522" s="253"/>
      <c r="S522" s="253"/>
      <c r="T522" s="253"/>
      <c r="U522" s="253"/>
      <c r="V522" s="253"/>
      <c r="W522" s="253"/>
      <c r="X522" s="253"/>
      <c r="Y522" s="253"/>
      <c r="Z522" s="253"/>
    </row>
    <row r="523" spans="1:26" s="252" customFormat="1" x14ac:dyDescent="0.3">
      <c r="A523" s="253"/>
      <c r="B523" s="253"/>
      <c r="C523" s="253"/>
      <c r="D523" s="253"/>
      <c r="E523" s="253"/>
      <c r="F523" s="253"/>
      <c r="G523" s="253"/>
      <c r="H523" s="253"/>
      <c r="I523" s="253"/>
      <c r="J523" s="253"/>
      <c r="K523" s="253"/>
      <c r="L523" s="253"/>
      <c r="M523" s="253"/>
      <c r="N523" s="253"/>
      <c r="O523" s="253"/>
      <c r="P523" s="253"/>
      <c r="Q523" s="253"/>
      <c r="R523" s="253"/>
      <c r="S523" s="253"/>
      <c r="T523" s="253"/>
      <c r="U523" s="253"/>
      <c r="V523" s="253"/>
      <c r="W523" s="253"/>
      <c r="X523" s="253"/>
      <c r="Y523" s="253"/>
      <c r="Z523" s="253"/>
    </row>
    <row r="524" spans="1:26" s="252" customFormat="1" x14ac:dyDescent="0.3">
      <c r="A524" s="253"/>
      <c r="B524" s="253"/>
      <c r="C524" s="253"/>
      <c r="D524" s="253"/>
      <c r="E524" s="253"/>
      <c r="F524" s="253"/>
      <c r="G524" s="253"/>
      <c r="H524" s="253"/>
      <c r="I524" s="253"/>
      <c r="J524" s="253"/>
      <c r="K524" s="253"/>
      <c r="L524" s="253"/>
      <c r="M524" s="253"/>
      <c r="N524" s="253"/>
      <c r="O524" s="253"/>
      <c r="P524" s="253"/>
      <c r="Q524" s="253"/>
      <c r="R524" s="253"/>
      <c r="S524" s="253"/>
      <c r="T524" s="253"/>
      <c r="U524" s="253"/>
      <c r="V524" s="253"/>
      <c r="W524" s="253"/>
      <c r="X524" s="253"/>
      <c r="Y524" s="253"/>
      <c r="Z524" s="253"/>
    </row>
    <row r="525" spans="1:26" s="252" customFormat="1" x14ac:dyDescent="0.3">
      <c r="A525" s="253"/>
      <c r="B525" s="253"/>
      <c r="C525" s="253"/>
      <c r="D525" s="253"/>
      <c r="E525" s="253"/>
      <c r="F525" s="253"/>
      <c r="G525" s="253"/>
      <c r="H525" s="253"/>
      <c r="I525" s="253"/>
      <c r="J525" s="253"/>
      <c r="K525" s="253"/>
      <c r="L525" s="253"/>
      <c r="M525" s="253"/>
      <c r="N525" s="253"/>
      <c r="O525" s="253"/>
      <c r="P525" s="253"/>
      <c r="Q525" s="253"/>
      <c r="R525" s="253"/>
      <c r="S525" s="253"/>
      <c r="T525" s="253"/>
      <c r="U525" s="253"/>
      <c r="V525" s="253"/>
      <c r="W525" s="253"/>
      <c r="X525" s="253"/>
      <c r="Y525" s="253"/>
      <c r="Z525" s="253"/>
    </row>
    <row r="526" spans="1:26" s="252" customFormat="1" x14ac:dyDescent="0.3">
      <c r="A526" s="253"/>
      <c r="B526" s="253"/>
      <c r="C526" s="253"/>
      <c r="D526" s="253"/>
      <c r="E526" s="253"/>
      <c r="F526" s="253"/>
      <c r="G526" s="253"/>
      <c r="H526" s="253"/>
      <c r="I526" s="253"/>
      <c r="J526" s="253"/>
      <c r="K526" s="253"/>
      <c r="L526" s="253"/>
      <c r="M526" s="253"/>
      <c r="N526" s="253"/>
      <c r="O526" s="253"/>
      <c r="P526" s="253"/>
      <c r="Q526" s="253"/>
      <c r="R526" s="253"/>
      <c r="S526" s="253"/>
      <c r="T526" s="253"/>
      <c r="U526" s="253"/>
      <c r="V526" s="253"/>
      <c r="W526" s="253"/>
      <c r="X526" s="253"/>
      <c r="Y526" s="253"/>
      <c r="Z526" s="253"/>
    </row>
    <row r="527" spans="1:26" s="252" customFormat="1" x14ac:dyDescent="0.3">
      <c r="A527" s="253"/>
      <c r="B527" s="253"/>
      <c r="C527" s="253"/>
      <c r="D527" s="253"/>
      <c r="E527" s="253"/>
      <c r="F527" s="253"/>
      <c r="G527" s="253"/>
      <c r="H527" s="253"/>
      <c r="I527" s="253"/>
      <c r="J527" s="253"/>
      <c r="K527" s="253"/>
      <c r="L527" s="253"/>
      <c r="M527" s="253"/>
      <c r="N527" s="253"/>
      <c r="O527" s="253"/>
      <c r="P527" s="253"/>
      <c r="Q527" s="253"/>
      <c r="R527" s="253"/>
      <c r="S527" s="253"/>
      <c r="T527" s="253"/>
      <c r="U527" s="253"/>
      <c r="V527" s="253"/>
      <c r="W527" s="253"/>
      <c r="X527" s="253"/>
      <c r="Y527" s="253"/>
      <c r="Z527" s="253"/>
    </row>
    <row r="528" spans="1:26" s="252" customFormat="1" x14ac:dyDescent="0.3">
      <c r="A528" s="253"/>
      <c r="B528" s="253"/>
      <c r="C528" s="253"/>
      <c r="D528" s="253"/>
      <c r="E528" s="253"/>
      <c r="F528" s="253"/>
      <c r="G528" s="253"/>
      <c r="H528" s="253"/>
      <c r="I528" s="253"/>
      <c r="J528" s="253"/>
      <c r="K528" s="253"/>
      <c r="L528" s="253"/>
      <c r="M528" s="253"/>
      <c r="N528" s="253"/>
      <c r="O528" s="253"/>
      <c r="P528" s="253"/>
      <c r="Q528" s="253"/>
      <c r="R528" s="253"/>
      <c r="S528" s="253"/>
      <c r="T528" s="253"/>
      <c r="U528" s="253"/>
      <c r="V528" s="253"/>
      <c r="W528" s="253"/>
      <c r="X528" s="253"/>
      <c r="Y528" s="253"/>
      <c r="Z528" s="253"/>
    </row>
    <row r="529" spans="1:26" s="252" customFormat="1" x14ac:dyDescent="0.3">
      <c r="A529" s="253"/>
      <c r="B529" s="253"/>
      <c r="C529" s="253"/>
      <c r="D529" s="253"/>
      <c r="E529" s="253"/>
      <c r="F529" s="253"/>
      <c r="G529" s="253"/>
      <c r="H529" s="253"/>
      <c r="I529" s="253"/>
      <c r="J529" s="253"/>
      <c r="K529" s="253"/>
      <c r="L529" s="253"/>
      <c r="M529" s="253"/>
      <c r="N529" s="253"/>
      <c r="O529" s="253"/>
      <c r="P529" s="253"/>
      <c r="Q529" s="253"/>
      <c r="R529" s="253"/>
      <c r="S529" s="253"/>
      <c r="T529" s="253"/>
      <c r="U529" s="253"/>
      <c r="V529" s="253"/>
      <c r="W529" s="253"/>
      <c r="X529" s="253"/>
      <c r="Y529" s="253"/>
      <c r="Z529" s="253"/>
    </row>
    <row r="530" spans="1:26" s="252" customFormat="1" x14ac:dyDescent="0.3">
      <c r="A530" s="253"/>
      <c r="B530" s="253"/>
      <c r="C530" s="253"/>
      <c r="D530" s="253"/>
      <c r="E530" s="253"/>
      <c r="F530" s="253"/>
      <c r="G530" s="253"/>
      <c r="H530" s="253"/>
      <c r="I530" s="253"/>
      <c r="J530" s="253"/>
      <c r="K530" s="253"/>
      <c r="L530" s="253"/>
      <c r="M530" s="253"/>
      <c r="N530" s="253"/>
      <c r="O530" s="253"/>
      <c r="P530" s="253"/>
      <c r="Q530" s="253"/>
      <c r="R530" s="253"/>
      <c r="S530" s="253"/>
      <c r="T530" s="253"/>
      <c r="U530" s="253"/>
      <c r="V530" s="253"/>
      <c r="W530" s="253"/>
      <c r="X530" s="253"/>
      <c r="Y530" s="253"/>
      <c r="Z530" s="253"/>
    </row>
    <row r="531" spans="1:26" s="252" customFormat="1" x14ac:dyDescent="0.3">
      <c r="A531" s="253"/>
      <c r="B531" s="253"/>
      <c r="C531" s="253"/>
      <c r="D531" s="253"/>
      <c r="E531" s="253"/>
      <c r="F531" s="253"/>
      <c r="G531" s="253"/>
      <c r="H531" s="253"/>
      <c r="I531" s="253"/>
      <c r="J531" s="253"/>
      <c r="K531" s="253"/>
      <c r="L531" s="253"/>
      <c r="M531" s="253"/>
      <c r="N531" s="253"/>
      <c r="O531" s="253"/>
      <c r="P531" s="253"/>
      <c r="Q531" s="253"/>
      <c r="R531" s="253"/>
      <c r="S531" s="253"/>
      <c r="T531" s="253"/>
      <c r="U531" s="253"/>
      <c r="V531" s="253"/>
      <c r="W531" s="253"/>
      <c r="X531" s="253"/>
      <c r="Y531" s="253"/>
      <c r="Z531" s="253"/>
    </row>
    <row r="532" spans="1:26" s="252" customFormat="1" x14ac:dyDescent="0.3">
      <c r="A532" s="253"/>
      <c r="B532" s="253"/>
      <c r="C532" s="253"/>
      <c r="D532" s="253"/>
      <c r="E532" s="253"/>
      <c r="F532" s="253"/>
      <c r="G532" s="253"/>
      <c r="H532" s="253"/>
      <c r="I532" s="253"/>
      <c r="J532" s="253"/>
      <c r="K532" s="253"/>
      <c r="L532" s="253"/>
      <c r="M532" s="253"/>
      <c r="N532" s="253"/>
      <c r="O532" s="253"/>
      <c r="P532" s="253"/>
      <c r="Q532" s="253"/>
      <c r="R532" s="253"/>
      <c r="S532" s="253"/>
      <c r="T532" s="253"/>
      <c r="U532" s="253"/>
      <c r="V532" s="253"/>
      <c r="W532" s="253"/>
      <c r="X532" s="253"/>
      <c r="Y532" s="253"/>
      <c r="Z532" s="253"/>
    </row>
    <row r="533" spans="1:26" s="252" customFormat="1" x14ac:dyDescent="0.3">
      <c r="A533" s="253"/>
      <c r="B533" s="253"/>
      <c r="C533" s="253"/>
      <c r="D533" s="253"/>
      <c r="E533" s="253"/>
      <c r="F533" s="253"/>
      <c r="G533" s="253"/>
      <c r="H533" s="253"/>
      <c r="I533" s="253"/>
      <c r="J533" s="253"/>
      <c r="K533" s="253"/>
      <c r="L533" s="253"/>
      <c r="M533" s="253"/>
      <c r="N533" s="253"/>
      <c r="O533" s="253"/>
      <c r="P533" s="253"/>
      <c r="Q533" s="253"/>
      <c r="R533" s="253"/>
      <c r="S533" s="253"/>
      <c r="T533" s="253"/>
      <c r="U533" s="253"/>
      <c r="V533" s="253"/>
      <c r="W533" s="253"/>
      <c r="X533" s="253"/>
      <c r="Y533" s="253"/>
      <c r="Z533" s="253"/>
    </row>
    <row r="534" spans="1:26" s="252" customFormat="1" x14ac:dyDescent="0.3">
      <c r="A534" s="253"/>
      <c r="B534" s="253"/>
      <c r="C534" s="253"/>
      <c r="D534" s="253"/>
      <c r="E534" s="253"/>
      <c r="F534" s="253"/>
      <c r="G534" s="253"/>
      <c r="H534" s="253"/>
      <c r="I534" s="253"/>
      <c r="J534" s="253"/>
      <c r="K534" s="253"/>
      <c r="L534" s="253"/>
      <c r="M534" s="253"/>
      <c r="N534" s="253"/>
      <c r="O534" s="253"/>
      <c r="P534" s="253"/>
      <c r="Q534" s="253"/>
      <c r="R534" s="253"/>
      <c r="S534" s="253"/>
      <c r="T534" s="253"/>
      <c r="U534" s="253"/>
      <c r="V534" s="253"/>
      <c r="W534" s="253"/>
      <c r="X534" s="253"/>
      <c r="Y534" s="253"/>
      <c r="Z534" s="253"/>
    </row>
    <row r="535" spans="1:26" s="252" customFormat="1" x14ac:dyDescent="0.3">
      <c r="A535" s="253"/>
      <c r="B535" s="253"/>
      <c r="C535" s="253"/>
      <c r="D535" s="253"/>
      <c r="E535" s="253"/>
      <c r="F535" s="253"/>
      <c r="G535" s="253"/>
      <c r="H535" s="253"/>
      <c r="I535" s="253"/>
      <c r="J535" s="253"/>
      <c r="K535" s="253"/>
      <c r="L535" s="253"/>
      <c r="M535" s="253"/>
      <c r="N535" s="253"/>
      <c r="O535" s="253"/>
      <c r="P535" s="253"/>
      <c r="Q535" s="253"/>
      <c r="R535" s="253"/>
      <c r="S535" s="253"/>
      <c r="T535" s="253"/>
      <c r="U535" s="253"/>
      <c r="V535" s="253"/>
      <c r="W535" s="253"/>
      <c r="X535" s="253"/>
      <c r="Y535" s="253"/>
      <c r="Z535" s="253"/>
    </row>
    <row r="536" spans="1:26" s="252" customFormat="1" x14ac:dyDescent="0.3">
      <c r="A536" s="253"/>
      <c r="B536" s="253"/>
      <c r="C536" s="253"/>
      <c r="D536" s="253"/>
      <c r="E536" s="253"/>
      <c r="F536" s="253"/>
      <c r="G536" s="253"/>
      <c r="H536" s="253"/>
      <c r="I536" s="253"/>
      <c r="J536" s="253"/>
      <c r="K536" s="253"/>
      <c r="L536" s="253"/>
      <c r="M536" s="253"/>
      <c r="N536" s="253"/>
      <c r="O536" s="253"/>
      <c r="P536" s="253"/>
      <c r="Q536" s="253"/>
      <c r="R536" s="253"/>
      <c r="S536" s="253"/>
      <c r="T536" s="253"/>
      <c r="U536" s="253"/>
      <c r="V536" s="253"/>
      <c r="W536" s="253"/>
      <c r="X536" s="253"/>
      <c r="Y536" s="253"/>
      <c r="Z536" s="253"/>
    </row>
    <row r="537" spans="1:26" s="252" customFormat="1" x14ac:dyDescent="0.3">
      <c r="A537" s="253"/>
      <c r="B537" s="253"/>
      <c r="C537" s="253"/>
      <c r="D537" s="253"/>
      <c r="E537" s="253"/>
      <c r="F537" s="253"/>
      <c r="G537" s="253"/>
      <c r="H537" s="253"/>
      <c r="I537" s="253"/>
      <c r="J537" s="253"/>
      <c r="K537" s="253"/>
      <c r="L537" s="253"/>
      <c r="M537" s="253"/>
      <c r="N537" s="253"/>
      <c r="O537" s="253"/>
      <c r="P537" s="253"/>
      <c r="Q537" s="253"/>
      <c r="R537" s="253"/>
      <c r="S537" s="253"/>
      <c r="T537" s="253"/>
      <c r="U537" s="253"/>
      <c r="V537" s="253"/>
      <c r="W537" s="253"/>
      <c r="X537" s="253"/>
      <c r="Y537" s="253"/>
      <c r="Z537" s="253"/>
    </row>
    <row r="538" spans="1:26" s="252" customFormat="1" x14ac:dyDescent="0.3">
      <c r="A538" s="253"/>
      <c r="B538" s="253"/>
      <c r="C538" s="253"/>
      <c r="D538" s="253"/>
      <c r="E538" s="253"/>
      <c r="F538" s="253"/>
      <c r="G538" s="253"/>
      <c r="H538" s="253"/>
      <c r="I538" s="253"/>
      <c r="J538" s="253"/>
      <c r="K538" s="253"/>
      <c r="L538" s="253"/>
      <c r="M538" s="253"/>
      <c r="N538" s="253"/>
      <c r="O538" s="253"/>
      <c r="P538" s="253"/>
      <c r="Q538" s="253"/>
      <c r="R538" s="253"/>
      <c r="S538" s="253"/>
      <c r="T538" s="253"/>
      <c r="U538" s="253"/>
      <c r="V538" s="253"/>
      <c r="W538" s="253"/>
      <c r="X538" s="253"/>
      <c r="Y538" s="253"/>
      <c r="Z538" s="253"/>
    </row>
    <row r="539" spans="1:26" s="252" customFormat="1" x14ac:dyDescent="0.3">
      <c r="A539" s="253"/>
      <c r="B539" s="253"/>
      <c r="C539" s="253"/>
      <c r="D539" s="253"/>
      <c r="E539" s="253"/>
      <c r="F539" s="253"/>
      <c r="G539" s="253"/>
      <c r="H539" s="253"/>
      <c r="I539" s="253"/>
      <c r="J539" s="253"/>
      <c r="K539" s="253"/>
      <c r="L539" s="253"/>
      <c r="M539" s="253"/>
      <c r="N539" s="253"/>
      <c r="O539" s="253"/>
      <c r="P539" s="253"/>
      <c r="Q539" s="253"/>
      <c r="R539" s="253"/>
      <c r="S539" s="253"/>
      <c r="T539" s="253"/>
      <c r="U539" s="253"/>
      <c r="V539" s="253"/>
      <c r="W539" s="253"/>
      <c r="X539" s="253"/>
      <c r="Y539" s="253"/>
      <c r="Z539" s="253"/>
    </row>
    <row r="540" spans="1:26" s="252" customFormat="1" x14ac:dyDescent="0.3">
      <c r="A540" s="253"/>
      <c r="B540" s="253"/>
      <c r="C540" s="253"/>
      <c r="D540" s="253"/>
      <c r="E540" s="253"/>
      <c r="F540" s="253"/>
      <c r="G540" s="253"/>
      <c r="H540" s="253"/>
      <c r="I540" s="253"/>
      <c r="J540" s="253"/>
      <c r="K540" s="253"/>
      <c r="L540" s="253"/>
      <c r="M540" s="253"/>
      <c r="N540" s="253"/>
      <c r="O540" s="253"/>
      <c r="P540" s="253"/>
      <c r="Q540" s="253"/>
      <c r="R540" s="253"/>
      <c r="S540" s="253"/>
      <c r="T540" s="253"/>
      <c r="U540" s="253"/>
      <c r="V540" s="253"/>
      <c r="W540" s="253"/>
      <c r="X540" s="253"/>
      <c r="Y540" s="253"/>
      <c r="Z540" s="253"/>
    </row>
    <row r="541" spans="1:26" s="252" customFormat="1" x14ac:dyDescent="0.3">
      <c r="A541" s="253"/>
      <c r="B541" s="253"/>
      <c r="C541" s="253"/>
      <c r="D541" s="253"/>
      <c r="E541" s="253"/>
      <c r="F541" s="253"/>
      <c r="G541" s="253"/>
      <c r="H541" s="253"/>
      <c r="I541" s="253"/>
      <c r="J541" s="253"/>
      <c r="K541" s="253"/>
      <c r="L541" s="253"/>
      <c r="M541" s="253"/>
      <c r="N541" s="253"/>
      <c r="O541" s="253"/>
      <c r="P541" s="253"/>
      <c r="Q541" s="253"/>
      <c r="R541" s="253"/>
      <c r="S541" s="253"/>
      <c r="T541" s="253"/>
      <c r="U541" s="253"/>
      <c r="V541" s="253"/>
      <c r="W541" s="253"/>
      <c r="X541" s="253"/>
      <c r="Y541" s="253"/>
      <c r="Z541" s="253"/>
    </row>
    <row r="542" spans="1:26" s="252" customFormat="1" x14ac:dyDescent="0.3">
      <c r="A542" s="253"/>
      <c r="B542" s="253"/>
      <c r="C542" s="253"/>
      <c r="D542" s="253"/>
      <c r="E542" s="253"/>
      <c r="F542" s="253"/>
      <c r="G542" s="253"/>
      <c r="H542" s="253"/>
      <c r="I542" s="253"/>
      <c r="J542" s="253"/>
      <c r="K542" s="253"/>
      <c r="L542" s="253"/>
      <c r="M542" s="253"/>
      <c r="N542" s="253"/>
      <c r="O542" s="253"/>
      <c r="P542" s="253"/>
      <c r="Q542" s="253"/>
      <c r="R542" s="253"/>
      <c r="S542" s="253"/>
      <c r="T542" s="253"/>
      <c r="U542" s="253"/>
      <c r="V542" s="253"/>
      <c r="W542" s="253"/>
      <c r="X542" s="253"/>
      <c r="Y542" s="253"/>
      <c r="Z542" s="253"/>
    </row>
    <row r="543" spans="1:26" s="252" customFormat="1" x14ac:dyDescent="0.3">
      <c r="A543" s="253"/>
      <c r="B543" s="253"/>
      <c r="C543" s="253"/>
      <c r="D543" s="253"/>
      <c r="E543" s="253"/>
      <c r="F543" s="253"/>
      <c r="G543" s="253"/>
      <c r="H543" s="253"/>
      <c r="I543" s="253"/>
      <c r="J543" s="253"/>
      <c r="K543" s="253"/>
      <c r="L543" s="253"/>
      <c r="M543" s="253"/>
      <c r="N543" s="253"/>
      <c r="O543" s="253"/>
      <c r="P543" s="253"/>
      <c r="Q543" s="253"/>
      <c r="R543" s="253"/>
      <c r="S543" s="253"/>
      <c r="T543" s="253"/>
      <c r="U543" s="253"/>
      <c r="V543" s="253"/>
      <c r="W543" s="253"/>
      <c r="X543" s="253"/>
      <c r="Y543" s="253"/>
      <c r="Z543" s="253"/>
    </row>
    <row r="544" spans="1:26" s="252" customFormat="1" x14ac:dyDescent="0.3">
      <c r="A544" s="253"/>
      <c r="B544" s="253"/>
      <c r="C544" s="253"/>
      <c r="D544" s="253"/>
      <c r="E544" s="253"/>
      <c r="F544" s="253"/>
      <c r="G544" s="253"/>
      <c r="H544" s="253"/>
      <c r="I544" s="253"/>
      <c r="J544" s="253"/>
      <c r="K544" s="253"/>
      <c r="L544" s="253"/>
      <c r="M544" s="253"/>
      <c r="N544" s="253"/>
      <c r="O544" s="253"/>
      <c r="P544" s="253"/>
      <c r="Q544" s="253"/>
      <c r="R544" s="253"/>
      <c r="S544" s="253"/>
      <c r="T544" s="253"/>
      <c r="U544" s="253"/>
      <c r="V544" s="253"/>
      <c r="W544" s="253"/>
      <c r="X544" s="253"/>
      <c r="Y544" s="253"/>
      <c r="Z544" s="253"/>
    </row>
    <row r="545" spans="1:26" s="252" customFormat="1" x14ac:dyDescent="0.3">
      <c r="A545" s="253"/>
      <c r="B545" s="253"/>
      <c r="C545" s="253"/>
      <c r="D545" s="253"/>
      <c r="E545" s="253"/>
      <c r="F545" s="253"/>
      <c r="G545" s="253"/>
      <c r="H545" s="253"/>
      <c r="I545" s="253"/>
      <c r="J545" s="253"/>
      <c r="K545" s="253"/>
      <c r="L545" s="253"/>
      <c r="M545" s="253"/>
      <c r="N545" s="253"/>
      <c r="O545" s="253"/>
      <c r="P545" s="253"/>
      <c r="Q545" s="253"/>
      <c r="R545" s="253"/>
      <c r="S545" s="253"/>
      <c r="T545" s="253"/>
      <c r="U545" s="253"/>
      <c r="V545" s="253"/>
      <c r="W545" s="253"/>
      <c r="X545" s="253"/>
      <c r="Y545" s="253"/>
      <c r="Z545" s="253"/>
    </row>
    <row r="546" spans="1:26" s="252" customFormat="1" x14ac:dyDescent="0.3">
      <c r="A546" s="253"/>
      <c r="B546" s="253"/>
      <c r="C546" s="253"/>
      <c r="D546" s="253"/>
      <c r="E546" s="253"/>
      <c r="F546" s="253"/>
      <c r="G546" s="253"/>
      <c r="H546" s="253"/>
      <c r="I546" s="253"/>
      <c r="J546" s="253"/>
      <c r="K546" s="253"/>
      <c r="L546" s="253"/>
      <c r="M546" s="253"/>
      <c r="N546" s="253"/>
      <c r="O546" s="253"/>
      <c r="P546" s="253"/>
      <c r="Q546" s="253"/>
      <c r="R546" s="253"/>
      <c r="S546" s="253"/>
      <c r="T546" s="253"/>
      <c r="U546" s="253"/>
      <c r="V546" s="253"/>
      <c r="W546" s="253"/>
      <c r="X546" s="253"/>
      <c r="Y546" s="253"/>
      <c r="Z546" s="253"/>
    </row>
    <row r="547" spans="1:26" s="252" customFormat="1" x14ac:dyDescent="0.3">
      <c r="A547" s="253"/>
      <c r="B547" s="253"/>
      <c r="C547" s="253"/>
      <c r="D547" s="253"/>
      <c r="E547" s="253"/>
      <c r="F547" s="253"/>
      <c r="G547" s="253"/>
      <c r="H547" s="253"/>
      <c r="I547" s="253"/>
      <c r="J547" s="253"/>
      <c r="K547" s="253"/>
      <c r="L547" s="253"/>
      <c r="M547" s="253"/>
      <c r="N547" s="253"/>
      <c r="O547" s="253"/>
      <c r="P547" s="253"/>
      <c r="Q547" s="253"/>
      <c r="R547" s="253"/>
      <c r="S547" s="253"/>
      <c r="T547" s="253"/>
      <c r="U547" s="253"/>
      <c r="V547" s="253"/>
      <c r="W547" s="253"/>
      <c r="X547" s="253"/>
      <c r="Y547" s="253"/>
      <c r="Z547" s="253"/>
    </row>
    <row r="548" spans="1:26" s="252" customFormat="1" x14ac:dyDescent="0.3">
      <c r="A548" s="253"/>
      <c r="B548" s="253"/>
      <c r="C548" s="253"/>
      <c r="D548" s="253"/>
      <c r="E548" s="253"/>
      <c r="F548" s="253"/>
      <c r="G548" s="253"/>
      <c r="H548" s="253"/>
      <c r="I548" s="253"/>
      <c r="J548" s="253"/>
      <c r="K548" s="253"/>
      <c r="L548" s="253"/>
      <c r="M548" s="253"/>
      <c r="N548" s="253"/>
      <c r="O548" s="253"/>
      <c r="P548" s="253"/>
      <c r="Q548" s="253"/>
      <c r="R548" s="253"/>
      <c r="S548" s="253"/>
      <c r="T548" s="253"/>
      <c r="U548" s="253"/>
      <c r="V548" s="253"/>
      <c r="W548" s="253"/>
      <c r="X548" s="253"/>
      <c r="Y548" s="253"/>
      <c r="Z548" s="253"/>
    </row>
    <row r="549" spans="1:26" s="252" customFormat="1" x14ac:dyDescent="0.3">
      <c r="A549" s="253"/>
      <c r="B549" s="253"/>
      <c r="C549" s="253"/>
      <c r="D549" s="253"/>
      <c r="E549" s="253"/>
      <c r="F549" s="253"/>
      <c r="G549" s="253"/>
      <c r="H549" s="253"/>
      <c r="I549" s="253"/>
      <c r="J549" s="253"/>
      <c r="K549" s="253"/>
      <c r="L549" s="253"/>
      <c r="M549" s="253"/>
      <c r="N549" s="253"/>
      <c r="O549" s="253"/>
      <c r="P549" s="253"/>
      <c r="Q549" s="253"/>
      <c r="R549" s="253"/>
      <c r="S549" s="253"/>
      <c r="T549" s="253"/>
      <c r="U549" s="253"/>
      <c r="V549" s="253"/>
      <c r="W549" s="253"/>
      <c r="X549" s="253"/>
      <c r="Y549" s="253"/>
      <c r="Z549" s="253"/>
    </row>
    <row r="550" spans="1:26" s="252" customFormat="1" x14ac:dyDescent="0.3">
      <c r="A550" s="253"/>
      <c r="B550" s="253"/>
      <c r="C550" s="253"/>
      <c r="D550" s="253"/>
      <c r="E550" s="253"/>
      <c r="F550" s="253"/>
      <c r="G550" s="253"/>
      <c r="H550" s="253"/>
      <c r="I550" s="253"/>
      <c r="J550" s="253"/>
      <c r="K550" s="253"/>
      <c r="L550" s="253"/>
      <c r="M550" s="253"/>
      <c r="N550" s="253"/>
      <c r="O550" s="253"/>
      <c r="P550" s="253"/>
      <c r="Q550" s="253"/>
      <c r="R550" s="253"/>
      <c r="S550" s="253"/>
      <c r="T550" s="253"/>
      <c r="U550" s="253"/>
      <c r="V550" s="253"/>
      <c r="W550" s="253"/>
      <c r="X550" s="253"/>
      <c r="Y550" s="253"/>
      <c r="Z550" s="253"/>
    </row>
    <row r="551" spans="1:26" s="252" customFormat="1" x14ac:dyDescent="0.3">
      <c r="A551" s="253"/>
      <c r="B551" s="253"/>
      <c r="C551" s="253"/>
      <c r="D551" s="253"/>
      <c r="E551" s="253"/>
      <c r="F551" s="253"/>
      <c r="G551" s="253"/>
      <c r="H551" s="253"/>
      <c r="I551" s="253"/>
      <c r="J551" s="253"/>
      <c r="K551" s="253"/>
      <c r="L551" s="253"/>
      <c r="M551" s="253"/>
      <c r="N551" s="253"/>
      <c r="O551" s="253"/>
      <c r="P551" s="253"/>
      <c r="Q551" s="253"/>
      <c r="R551" s="253"/>
      <c r="S551" s="253"/>
      <c r="T551" s="253"/>
      <c r="U551" s="253"/>
      <c r="V551" s="253"/>
      <c r="W551" s="253"/>
      <c r="X551" s="253"/>
      <c r="Y551" s="253"/>
      <c r="Z551" s="253"/>
    </row>
    <row r="552" spans="1:26" s="252" customFormat="1" x14ac:dyDescent="0.3">
      <c r="A552" s="253"/>
      <c r="B552" s="253"/>
      <c r="C552" s="253"/>
      <c r="D552" s="253"/>
      <c r="E552" s="253"/>
      <c r="F552" s="253"/>
      <c r="G552" s="253"/>
      <c r="H552" s="253"/>
      <c r="I552" s="253"/>
      <c r="J552" s="253"/>
      <c r="K552" s="253"/>
      <c r="L552" s="253"/>
      <c r="M552" s="253"/>
      <c r="N552" s="253"/>
      <c r="O552" s="253"/>
      <c r="P552" s="253"/>
      <c r="Q552" s="253"/>
      <c r="R552" s="253"/>
      <c r="S552" s="253"/>
      <c r="T552" s="253"/>
      <c r="U552" s="253"/>
      <c r="V552" s="253"/>
      <c r="W552" s="253"/>
      <c r="X552" s="253"/>
      <c r="Y552" s="253"/>
      <c r="Z552" s="253"/>
    </row>
    <row r="553" spans="1:26" s="252" customFormat="1" x14ac:dyDescent="0.3">
      <c r="A553" s="253"/>
      <c r="B553" s="253"/>
      <c r="C553" s="253"/>
      <c r="D553" s="253"/>
      <c r="E553" s="253"/>
      <c r="F553" s="253"/>
      <c r="G553" s="253"/>
      <c r="H553" s="253"/>
      <c r="I553" s="253"/>
      <c r="J553" s="253"/>
      <c r="K553" s="253"/>
      <c r="L553" s="253"/>
      <c r="M553" s="253"/>
      <c r="N553" s="253"/>
      <c r="O553" s="253"/>
      <c r="P553" s="253"/>
      <c r="Q553" s="253"/>
      <c r="R553" s="253"/>
      <c r="S553" s="253"/>
      <c r="T553" s="253"/>
      <c r="U553" s="253"/>
      <c r="V553" s="253"/>
      <c r="W553" s="253"/>
      <c r="X553" s="253"/>
      <c r="Y553" s="253"/>
      <c r="Z553" s="253"/>
    </row>
    <row r="554" spans="1:26" s="252" customFormat="1" x14ac:dyDescent="0.3">
      <c r="A554" s="253"/>
      <c r="B554" s="253"/>
      <c r="C554" s="253"/>
      <c r="D554" s="253"/>
      <c r="E554" s="253"/>
      <c r="F554" s="253"/>
      <c r="G554" s="253"/>
      <c r="H554" s="253"/>
      <c r="I554" s="253"/>
      <c r="J554" s="253"/>
      <c r="K554" s="253"/>
      <c r="L554" s="253"/>
      <c r="M554" s="253"/>
      <c r="N554" s="253"/>
      <c r="O554" s="253"/>
      <c r="P554" s="253"/>
      <c r="Q554" s="253"/>
      <c r="R554" s="253"/>
      <c r="S554" s="253"/>
      <c r="T554" s="253"/>
      <c r="U554" s="253"/>
      <c r="V554" s="253"/>
      <c r="W554" s="253"/>
      <c r="X554" s="253"/>
      <c r="Y554" s="253"/>
      <c r="Z554" s="253"/>
    </row>
    <row r="555" spans="1:26" s="252" customFormat="1" x14ac:dyDescent="0.3">
      <c r="A555" s="253"/>
      <c r="B555" s="253"/>
      <c r="C555" s="253"/>
      <c r="D555" s="253"/>
      <c r="E555" s="253"/>
      <c r="F555" s="253"/>
      <c r="G555" s="253"/>
      <c r="H555" s="253"/>
      <c r="I555" s="253"/>
      <c r="J555" s="253"/>
      <c r="K555" s="253"/>
      <c r="L555" s="253"/>
      <c r="M555" s="253"/>
      <c r="N555" s="253"/>
      <c r="O555" s="253"/>
      <c r="P555" s="253"/>
      <c r="Q555" s="253"/>
      <c r="R555" s="253"/>
      <c r="S555" s="253"/>
      <c r="T555" s="253"/>
      <c r="U555" s="253"/>
      <c r="V555" s="253"/>
      <c r="W555" s="253"/>
      <c r="X555" s="253"/>
      <c r="Y555" s="253"/>
      <c r="Z555" s="253"/>
    </row>
    <row r="556" spans="1:26" s="252" customFormat="1" x14ac:dyDescent="0.3">
      <c r="A556" s="253"/>
      <c r="B556" s="253"/>
      <c r="C556" s="253"/>
      <c r="D556" s="253"/>
      <c r="E556" s="253"/>
      <c r="F556" s="253"/>
      <c r="G556" s="253"/>
      <c r="H556" s="253"/>
      <c r="I556" s="253"/>
      <c r="J556" s="253"/>
      <c r="K556" s="253"/>
      <c r="L556" s="253"/>
      <c r="M556" s="253"/>
      <c r="N556" s="253"/>
      <c r="O556" s="253"/>
      <c r="P556" s="253"/>
      <c r="Q556" s="253"/>
      <c r="R556" s="253"/>
      <c r="S556" s="253"/>
      <c r="T556" s="253"/>
      <c r="U556" s="253"/>
      <c r="V556" s="253"/>
      <c r="W556" s="253"/>
      <c r="X556" s="253"/>
      <c r="Y556" s="253"/>
      <c r="Z556" s="253"/>
    </row>
    <row r="557" spans="1:26" s="252" customFormat="1" x14ac:dyDescent="0.3">
      <c r="A557" s="253"/>
      <c r="B557" s="253"/>
      <c r="C557" s="253"/>
      <c r="D557" s="253"/>
      <c r="E557" s="253"/>
      <c r="F557" s="253"/>
      <c r="G557" s="253"/>
      <c r="H557" s="253"/>
      <c r="I557" s="253"/>
      <c r="J557" s="253"/>
      <c r="K557" s="253"/>
      <c r="L557" s="253"/>
      <c r="M557" s="253"/>
      <c r="N557" s="253"/>
      <c r="O557" s="253"/>
      <c r="P557" s="253"/>
      <c r="Q557" s="253"/>
      <c r="R557" s="253"/>
      <c r="S557" s="253"/>
      <c r="T557" s="253"/>
      <c r="U557" s="253"/>
      <c r="V557" s="253"/>
      <c r="W557" s="253"/>
      <c r="X557" s="253"/>
      <c r="Y557" s="253"/>
      <c r="Z557" s="253"/>
    </row>
    <row r="558" spans="1:26" s="252" customFormat="1" x14ac:dyDescent="0.3">
      <c r="A558" s="253"/>
      <c r="B558" s="253"/>
      <c r="C558" s="253"/>
      <c r="D558" s="253"/>
      <c r="E558" s="253"/>
      <c r="F558" s="253"/>
      <c r="G558" s="253"/>
      <c r="H558" s="253"/>
      <c r="I558" s="253"/>
      <c r="J558" s="253"/>
      <c r="K558" s="253"/>
      <c r="L558" s="253"/>
      <c r="M558" s="253"/>
      <c r="N558" s="253"/>
      <c r="O558" s="253"/>
      <c r="P558" s="253"/>
      <c r="Q558" s="253"/>
      <c r="R558" s="253"/>
      <c r="S558" s="253"/>
      <c r="T558" s="253"/>
      <c r="U558" s="253"/>
      <c r="V558" s="253"/>
      <c r="W558" s="253"/>
      <c r="X558" s="253"/>
      <c r="Y558" s="253"/>
      <c r="Z558" s="253"/>
    </row>
    <row r="559" spans="1:26" s="252" customFormat="1" x14ac:dyDescent="0.3">
      <c r="A559" s="253"/>
      <c r="B559" s="253"/>
      <c r="C559" s="253"/>
      <c r="D559" s="253"/>
      <c r="E559" s="253"/>
      <c r="F559" s="253"/>
      <c r="G559" s="253"/>
      <c r="H559" s="253"/>
      <c r="I559" s="253"/>
      <c r="J559" s="253"/>
      <c r="K559" s="253"/>
      <c r="L559" s="253"/>
      <c r="M559" s="253"/>
      <c r="N559" s="253"/>
      <c r="O559" s="253"/>
      <c r="P559" s="253"/>
      <c r="Q559" s="253"/>
      <c r="R559" s="253"/>
      <c r="S559" s="253"/>
      <c r="T559" s="253"/>
      <c r="U559" s="253"/>
      <c r="V559" s="253"/>
      <c r="W559" s="253"/>
      <c r="X559" s="253"/>
      <c r="Y559" s="253"/>
      <c r="Z559" s="253"/>
    </row>
    <row r="560" spans="1:26" s="252" customFormat="1" x14ac:dyDescent="0.3">
      <c r="A560" s="253"/>
      <c r="B560" s="253"/>
      <c r="C560" s="253"/>
      <c r="D560" s="253"/>
      <c r="E560" s="253"/>
      <c r="F560" s="253"/>
      <c r="G560" s="253"/>
      <c r="H560" s="253"/>
      <c r="I560" s="253"/>
      <c r="J560" s="253"/>
      <c r="K560" s="253"/>
      <c r="L560" s="253"/>
      <c r="M560" s="253"/>
      <c r="N560" s="253"/>
      <c r="O560" s="253"/>
      <c r="P560" s="253"/>
      <c r="Q560" s="253"/>
      <c r="R560" s="253"/>
      <c r="S560" s="253"/>
      <c r="T560" s="253"/>
      <c r="U560" s="253"/>
      <c r="V560" s="253"/>
      <c r="W560" s="253"/>
      <c r="X560" s="253"/>
      <c r="Y560" s="253"/>
      <c r="Z560" s="253"/>
    </row>
    <row r="561" spans="1:26" s="252" customFormat="1" x14ac:dyDescent="0.3">
      <c r="A561" s="253"/>
      <c r="B561" s="253"/>
      <c r="C561" s="253"/>
      <c r="D561" s="253"/>
      <c r="E561" s="253"/>
      <c r="F561" s="253"/>
      <c r="G561" s="253"/>
      <c r="H561" s="253"/>
      <c r="I561" s="253"/>
      <c r="J561" s="253"/>
      <c r="K561" s="253"/>
      <c r="L561" s="253"/>
      <c r="M561" s="253"/>
      <c r="N561" s="253"/>
      <c r="O561" s="253"/>
      <c r="P561" s="253"/>
      <c r="Q561" s="253"/>
      <c r="R561" s="253"/>
      <c r="S561" s="253"/>
      <c r="T561" s="253"/>
      <c r="U561" s="253"/>
      <c r="V561" s="253"/>
      <c r="W561" s="253"/>
      <c r="X561" s="253"/>
      <c r="Y561" s="253"/>
      <c r="Z561" s="253"/>
    </row>
    <row r="562" spans="1:26" s="252" customFormat="1" x14ac:dyDescent="0.3">
      <c r="A562" s="253"/>
      <c r="B562" s="253"/>
      <c r="C562" s="253"/>
      <c r="D562" s="253"/>
      <c r="E562" s="253"/>
      <c r="F562" s="253"/>
      <c r="G562" s="253"/>
      <c r="H562" s="253"/>
      <c r="I562" s="253"/>
      <c r="J562" s="253"/>
      <c r="K562" s="253"/>
      <c r="L562" s="253"/>
      <c r="M562" s="253"/>
      <c r="N562" s="253"/>
      <c r="O562" s="253"/>
      <c r="P562" s="253"/>
      <c r="Q562" s="253"/>
      <c r="R562" s="253"/>
      <c r="S562" s="253"/>
      <c r="T562" s="253"/>
      <c r="U562" s="253"/>
      <c r="V562" s="253"/>
      <c r="W562" s="253"/>
      <c r="X562" s="253"/>
      <c r="Y562" s="253"/>
      <c r="Z562" s="253"/>
    </row>
    <row r="563" spans="1:26" s="252" customFormat="1" x14ac:dyDescent="0.3">
      <c r="A563" s="253"/>
      <c r="B563" s="253"/>
      <c r="C563" s="253"/>
      <c r="D563" s="253"/>
      <c r="E563" s="253"/>
      <c r="F563" s="253"/>
      <c r="G563" s="253"/>
      <c r="H563" s="253"/>
      <c r="I563" s="253"/>
      <c r="J563" s="253"/>
      <c r="K563" s="253"/>
      <c r="L563" s="253"/>
      <c r="M563" s="253"/>
      <c r="N563" s="253"/>
      <c r="O563" s="253"/>
      <c r="P563" s="253"/>
      <c r="Q563" s="253"/>
      <c r="R563" s="253"/>
      <c r="S563" s="253"/>
      <c r="T563" s="253"/>
      <c r="U563" s="253"/>
      <c r="V563" s="253"/>
      <c r="W563" s="253"/>
      <c r="X563" s="253"/>
      <c r="Y563" s="253"/>
      <c r="Z563" s="253"/>
    </row>
    <row r="564" spans="1:26" s="252" customFormat="1" x14ac:dyDescent="0.3">
      <c r="A564" s="253"/>
      <c r="B564" s="253"/>
      <c r="C564" s="253"/>
      <c r="D564" s="253"/>
      <c r="E564" s="253"/>
      <c r="F564" s="253"/>
      <c r="G564" s="253"/>
      <c r="H564" s="253"/>
      <c r="I564" s="253"/>
      <c r="J564" s="253"/>
      <c r="K564" s="253"/>
      <c r="L564" s="253"/>
      <c r="M564" s="253"/>
      <c r="N564" s="253"/>
      <c r="O564" s="253"/>
      <c r="P564" s="253"/>
      <c r="Q564" s="253"/>
      <c r="R564" s="253"/>
      <c r="S564" s="253"/>
      <c r="T564" s="253"/>
      <c r="U564" s="253"/>
      <c r="V564" s="253"/>
      <c r="W564" s="253"/>
      <c r="X564" s="253"/>
      <c r="Y564" s="253"/>
      <c r="Z564" s="253"/>
    </row>
    <row r="565" spans="1:26" s="252" customFormat="1" x14ac:dyDescent="0.3">
      <c r="A565" s="253"/>
      <c r="B565" s="253"/>
      <c r="C565" s="253"/>
      <c r="D565" s="253"/>
      <c r="E565" s="253"/>
      <c r="F565" s="253"/>
      <c r="G565" s="253"/>
      <c r="H565" s="253"/>
      <c r="I565" s="253"/>
      <c r="J565" s="253"/>
      <c r="K565" s="253"/>
      <c r="L565" s="253"/>
      <c r="M565" s="253"/>
      <c r="N565" s="253"/>
      <c r="O565" s="253"/>
      <c r="P565" s="253"/>
      <c r="Q565" s="253"/>
      <c r="R565" s="253"/>
      <c r="S565" s="253"/>
      <c r="T565" s="253"/>
      <c r="U565" s="253"/>
      <c r="V565" s="253"/>
      <c r="W565" s="253"/>
      <c r="X565" s="253"/>
      <c r="Y565" s="253"/>
      <c r="Z565" s="253"/>
    </row>
    <row r="566" spans="1:26" s="252" customFormat="1" x14ac:dyDescent="0.3">
      <c r="A566" s="253"/>
      <c r="B566" s="253"/>
      <c r="C566" s="253"/>
      <c r="D566" s="253"/>
      <c r="E566" s="253"/>
      <c r="F566" s="253"/>
      <c r="G566" s="253"/>
      <c r="H566" s="253"/>
      <c r="I566" s="253"/>
      <c r="J566" s="253"/>
      <c r="K566" s="253"/>
      <c r="L566" s="253"/>
      <c r="M566" s="253"/>
      <c r="N566" s="253"/>
      <c r="O566" s="253"/>
      <c r="P566" s="253"/>
      <c r="Q566" s="253"/>
      <c r="R566" s="253"/>
      <c r="S566" s="253"/>
      <c r="T566" s="253"/>
      <c r="U566" s="253"/>
      <c r="V566" s="253"/>
      <c r="W566" s="253"/>
      <c r="X566" s="253"/>
      <c r="Y566" s="253"/>
      <c r="Z566" s="253"/>
    </row>
    <row r="567" spans="1:26" s="252" customFormat="1" x14ac:dyDescent="0.3">
      <c r="A567" s="253"/>
      <c r="B567" s="253"/>
      <c r="C567" s="253"/>
      <c r="D567" s="253"/>
      <c r="E567" s="253"/>
      <c r="F567" s="253"/>
      <c r="G567" s="253"/>
      <c r="H567" s="253"/>
      <c r="I567" s="253"/>
      <c r="J567" s="253"/>
      <c r="K567" s="253"/>
      <c r="L567" s="253"/>
      <c r="M567" s="253"/>
      <c r="N567" s="253"/>
      <c r="O567" s="253"/>
      <c r="P567" s="253"/>
      <c r="Q567" s="253"/>
      <c r="R567" s="253"/>
      <c r="S567" s="253"/>
      <c r="T567" s="253"/>
      <c r="U567" s="253"/>
      <c r="V567" s="253"/>
      <c r="W567" s="253"/>
      <c r="X567" s="253"/>
      <c r="Y567" s="253"/>
      <c r="Z567" s="253"/>
    </row>
    <row r="568" spans="1:26" s="252" customFormat="1" x14ac:dyDescent="0.3">
      <c r="A568" s="253"/>
      <c r="B568" s="253"/>
      <c r="C568" s="253"/>
      <c r="D568" s="253"/>
      <c r="E568" s="253"/>
      <c r="F568" s="253"/>
      <c r="G568" s="253"/>
      <c r="H568" s="253"/>
      <c r="I568" s="253"/>
      <c r="J568" s="253"/>
      <c r="K568" s="253"/>
      <c r="L568" s="253"/>
      <c r="M568" s="253"/>
      <c r="N568" s="253"/>
      <c r="O568" s="253"/>
      <c r="P568" s="253"/>
      <c r="Q568" s="253"/>
      <c r="R568" s="253"/>
      <c r="S568" s="253"/>
      <c r="T568" s="253"/>
      <c r="U568" s="253"/>
      <c r="V568" s="253"/>
      <c r="W568" s="253"/>
      <c r="X568" s="253"/>
      <c r="Y568" s="253"/>
      <c r="Z568" s="253"/>
    </row>
    <row r="569" spans="1:26" s="252" customFormat="1" x14ac:dyDescent="0.3">
      <c r="A569" s="253"/>
      <c r="B569" s="253"/>
      <c r="C569" s="253"/>
      <c r="D569" s="253"/>
      <c r="E569" s="253"/>
      <c r="F569" s="253"/>
      <c r="G569" s="253"/>
      <c r="H569" s="253"/>
      <c r="I569" s="253"/>
      <c r="J569" s="253"/>
      <c r="K569" s="253"/>
      <c r="L569" s="253"/>
      <c r="M569" s="253"/>
      <c r="N569" s="253"/>
      <c r="O569" s="253"/>
      <c r="P569" s="253"/>
      <c r="Q569" s="253"/>
      <c r="R569" s="253"/>
      <c r="S569" s="253"/>
      <c r="T569" s="253"/>
      <c r="U569" s="253"/>
      <c r="V569" s="253"/>
      <c r="W569" s="253"/>
      <c r="X569" s="253"/>
      <c r="Y569" s="253"/>
      <c r="Z569" s="253"/>
    </row>
    <row r="570" spans="1:26" s="252" customFormat="1" x14ac:dyDescent="0.3">
      <c r="A570" s="253"/>
      <c r="B570" s="253"/>
      <c r="C570" s="253"/>
      <c r="D570" s="253"/>
      <c r="E570" s="253"/>
      <c r="F570" s="253"/>
      <c r="G570" s="253"/>
      <c r="H570" s="253"/>
      <c r="I570" s="253"/>
      <c r="J570" s="253"/>
      <c r="K570" s="253"/>
      <c r="L570" s="253"/>
      <c r="M570" s="253"/>
      <c r="N570" s="253"/>
      <c r="O570" s="253"/>
      <c r="P570" s="253"/>
      <c r="Q570" s="253"/>
      <c r="R570" s="253"/>
      <c r="S570" s="253"/>
      <c r="T570" s="253"/>
      <c r="U570" s="253"/>
      <c r="V570" s="253"/>
      <c r="W570" s="253"/>
      <c r="X570" s="253"/>
      <c r="Y570" s="253"/>
      <c r="Z570" s="253"/>
    </row>
    <row r="571" spans="1:26" s="252" customFormat="1" x14ac:dyDescent="0.3">
      <c r="A571" s="253"/>
      <c r="B571" s="253"/>
      <c r="C571" s="253"/>
      <c r="D571" s="253"/>
      <c r="E571" s="253"/>
      <c r="F571" s="253"/>
      <c r="G571" s="253"/>
      <c r="H571" s="253"/>
      <c r="I571" s="253"/>
      <c r="J571" s="253"/>
      <c r="K571" s="253"/>
      <c r="L571" s="253"/>
      <c r="M571" s="253"/>
      <c r="N571" s="253"/>
      <c r="O571" s="253"/>
      <c r="P571" s="253"/>
      <c r="Q571" s="253"/>
      <c r="R571" s="253"/>
      <c r="S571" s="253"/>
      <c r="T571" s="253"/>
      <c r="U571" s="253"/>
      <c r="V571" s="253"/>
      <c r="W571" s="253"/>
      <c r="X571" s="253"/>
      <c r="Y571" s="253"/>
      <c r="Z571" s="253"/>
    </row>
    <row r="572" spans="1:26" s="252" customFormat="1" x14ac:dyDescent="0.3">
      <c r="A572" s="253"/>
      <c r="B572" s="253"/>
      <c r="C572" s="253"/>
      <c r="D572" s="253"/>
      <c r="E572" s="253"/>
      <c r="F572" s="253"/>
      <c r="G572" s="253"/>
      <c r="H572" s="253"/>
      <c r="I572" s="253"/>
      <c r="J572" s="253"/>
      <c r="K572" s="253"/>
      <c r="L572" s="253"/>
      <c r="M572" s="253"/>
      <c r="N572" s="253"/>
      <c r="O572" s="253"/>
      <c r="P572" s="253"/>
      <c r="Q572" s="253"/>
      <c r="R572" s="253"/>
      <c r="S572" s="253"/>
      <c r="T572" s="253"/>
      <c r="U572" s="253"/>
      <c r="V572" s="253"/>
      <c r="W572" s="253"/>
      <c r="X572" s="253"/>
      <c r="Y572" s="253"/>
      <c r="Z572" s="253"/>
    </row>
    <row r="573" spans="1:26" s="252" customFormat="1" x14ac:dyDescent="0.3">
      <c r="A573" s="253"/>
      <c r="B573" s="253"/>
      <c r="C573" s="253"/>
      <c r="D573" s="253"/>
      <c r="E573" s="253"/>
      <c r="F573" s="253"/>
      <c r="G573" s="253"/>
      <c r="H573" s="253"/>
      <c r="I573" s="253"/>
      <c r="J573" s="253"/>
      <c r="K573" s="253"/>
      <c r="L573" s="253"/>
      <c r="M573" s="253"/>
      <c r="N573" s="253"/>
      <c r="O573" s="253"/>
      <c r="P573" s="253"/>
      <c r="Q573" s="253"/>
      <c r="R573" s="253"/>
      <c r="S573" s="253"/>
      <c r="T573" s="253"/>
      <c r="U573" s="253"/>
      <c r="V573" s="253"/>
      <c r="W573" s="253"/>
      <c r="X573" s="253"/>
      <c r="Y573" s="253"/>
      <c r="Z573" s="253"/>
    </row>
    <row r="574" spans="1:26" s="252" customFormat="1" x14ac:dyDescent="0.3">
      <c r="A574" s="253"/>
      <c r="B574" s="253"/>
      <c r="C574" s="253"/>
      <c r="D574" s="253"/>
      <c r="E574" s="253"/>
      <c r="F574" s="253"/>
      <c r="G574" s="253"/>
      <c r="H574" s="253"/>
      <c r="I574" s="253"/>
      <c r="J574" s="253"/>
      <c r="K574" s="253"/>
      <c r="L574" s="253"/>
      <c r="M574" s="253"/>
      <c r="N574" s="253"/>
      <c r="O574" s="253"/>
      <c r="P574" s="253"/>
      <c r="Q574" s="253"/>
      <c r="R574" s="253"/>
      <c r="S574" s="253"/>
      <c r="T574" s="253"/>
      <c r="U574" s="253"/>
      <c r="V574" s="253"/>
      <c r="W574" s="253"/>
      <c r="X574" s="253"/>
      <c r="Y574" s="253"/>
      <c r="Z574" s="253"/>
    </row>
    <row r="575" spans="1:26" s="252" customFormat="1" x14ac:dyDescent="0.3">
      <c r="A575" s="253"/>
      <c r="B575" s="253"/>
      <c r="C575" s="253"/>
      <c r="D575" s="253"/>
      <c r="E575" s="253"/>
      <c r="F575" s="253"/>
      <c r="G575" s="253"/>
      <c r="H575" s="253"/>
      <c r="I575" s="253"/>
      <c r="J575" s="253"/>
      <c r="K575" s="253"/>
      <c r="L575" s="253"/>
      <c r="M575" s="253"/>
      <c r="N575" s="253"/>
      <c r="O575" s="253"/>
      <c r="P575" s="253"/>
      <c r="Q575" s="253"/>
      <c r="R575" s="253"/>
      <c r="S575" s="253"/>
      <c r="T575" s="253"/>
      <c r="U575" s="253"/>
      <c r="V575" s="253"/>
      <c r="W575" s="253"/>
      <c r="X575" s="253"/>
      <c r="Y575" s="253"/>
      <c r="Z575" s="253"/>
    </row>
    <row r="576" spans="1:26" s="252" customFormat="1" x14ac:dyDescent="0.3">
      <c r="A576" s="253"/>
      <c r="B576" s="253"/>
      <c r="C576" s="253"/>
      <c r="D576" s="253"/>
      <c r="E576" s="253"/>
      <c r="F576" s="253"/>
      <c r="G576" s="253"/>
      <c r="H576" s="253"/>
      <c r="I576" s="253"/>
      <c r="J576" s="253"/>
      <c r="K576" s="253"/>
      <c r="L576" s="253"/>
      <c r="M576" s="253"/>
      <c r="N576" s="253"/>
      <c r="O576" s="253"/>
      <c r="P576" s="253"/>
      <c r="Q576" s="253"/>
      <c r="R576" s="253"/>
      <c r="S576" s="253"/>
      <c r="T576" s="253"/>
      <c r="U576" s="253"/>
      <c r="V576" s="253"/>
      <c r="W576" s="253"/>
      <c r="X576" s="253"/>
      <c r="Y576" s="253"/>
      <c r="Z576" s="253"/>
    </row>
    <row r="577" spans="1:26" s="252" customFormat="1" x14ac:dyDescent="0.3">
      <c r="A577" s="253"/>
      <c r="B577" s="253"/>
      <c r="C577" s="253"/>
      <c r="D577" s="253"/>
      <c r="E577" s="253"/>
      <c r="F577" s="253"/>
      <c r="G577" s="253"/>
      <c r="H577" s="253"/>
      <c r="I577" s="253"/>
      <c r="J577" s="253"/>
      <c r="K577" s="253"/>
      <c r="L577" s="253"/>
      <c r="M577" s="253"/>
      <c r="N577" s="253"/>
      <c r="O577" s="253"/>
      <c r="P577" s="253"/>
      <c r="Q577" s="253"/>
      <c r="R577" s="253"/>
      <c r="S577" s="253"/>
      <c r="T577" s="253"/>
      <c r="U577" s="253"/>
      <c r="V577" s="253"/>
      <c r="W577" s="253"/>
      <c r="X577" s="253"/>
      <c r="Y577" s="253"/>
      <c r="Z577" s="253"/>
    </row>
    <row r="578" spans="1:26" s="252" customFormat="1" x14ac:dyDescent="0.3">
      <c r="A578" s="253"/>
      <c r="B578" s="253"/>
      <c r="C578" s="253"/>
      <c r="D578" s="253"/>
      <c r="E578" s="253"/>
      <c r="F578" s="253"/>
      <c r="G578" s="253"/>
      <c r="H578" s="253"/>
      <c r="I578" s="253"/>
      <c r="J578" s="253"/>
      <c r="K578" s="253"/>
      <c r="L578" s="253"/>
      <c r="M578" s="253"/>
      <c r="N578" s="253"/>
      <c r="O578" s="253"/>
      <c r="P578" s="253"/>
      <c r="Q578" s="253"/>
      <c r="R578" s="253"/>
      <c r="S578" s="253"/>
      <c r="T578" s="253"/>
      <c r="U578" s="253"/>
      <c r="V578" s="253"/>
      <c r="W578" s="253"/>
      <c r="X578" s="253"/>
      <c r="Y578" s="253"/>
      <c r="Z578" s="253"/>
    </row>
    <row r="579" spans="1:26" s="252" customFormat="1" x14ac:dyDescent="0.3">
      <c r="A579" s="253"/>
      <c r="B579" s="253"/>
      <c r="C579" s="253"/>
      <c r="D579" s="253"/>
      <c r="E579" s="253"/>
      <c r="F579" s="253"/>
      <c r="G579" s="253"/>
      <c r="H579" s="253"/>
      <c r="I579" s="253"/>
      <c r="J579" s="253"/>
      <c r="K579" s="253"/>
      <c r="L579" s="253"/>
      <c r="M579" s="253"/>
      <c r="N579" s="253"/>
      <c r="O579" s="253"/>
      <c r="P579" s="253"/>
      <c r="Q579" s="253"/>
      <c r="R579" s="253"/>
      <c r="S579" s="253"/>
      <c r="T579" s="253"/>
      <c r="U579" s="253"/>
      <c r="V579" s="253"/>
      <c r="W579" s="253"/>
      <c r="X579" s="253"/>
      <c r="Y579" s="253"/>
      <c r="Z579" s="253"/>
    </row>
    <row r="580" spans="1:26" s="252" customFormat="1" x14ac:dyDescent="0.3">
      <c r="A580" s="253"/>
      <c r="B580" s="253"/>
      <c r="C580" s="253"/>
      <c r="D580" s="253"/>
      <c r="E580" s="253"/>
      <c r="F580" s="253"/>
      <c r="G580" s="253"/>
      <c r="H580" s="253"/>
      <c r="I580" s="253"/>
      <c r="J580" s="253"/>
      <c r="K580" s="253"/>
      <c r="L580" s="253"/>
      <c r="M580" s="253"/>
      <c r="N580" s="253"/>
      <c r="O580" s="253"/>
      <c r="P580" s="253"/>
      <c r="Q580" s="253"/>
      <c r="R580" s="253"/>
      <c r="S580" s="253"/>
      <c r="T580" s="253"/>
      <c r="U580" s="253"/>
      <c r="V580" s="253"/>
      <c r="W580" s="253"/>
      <c r="X580" s="253"/>
      <c r="Y580" s="253"/>
      <c r="Z580" s="253"/>
    </row>
    <row r="581" spans="1:26" s="252" customFormat="1" x14ac:dyDescent="0.3">
      <c r="A581" s="253"/>
      <c r="B581" s="253"/>
      <c r="C581" s="253"/>
      <c r="D581" s="253"/>
      <c r="E581" s="253"/>
      <c r="F581" s="253"/>
      <c r="G581" s="253"/>
      <c r="H581" s="253"/>
      <c r="I581" s="253"/>
      <c r="J581" s="253"/>
      <c r="K581" s="253"/>
      <c r="L581" s="253"/>
      <c r="M581" s="253"/>
      <c r="N581" s="253"/>
      <c r="O581" s="253"/>
      <c r="P581" s="253"/>
      <c r="Q581" s="253"/>
      <c r="R581" s="253"/>
      <c r="S581" s="253"/>
      <c r="T581" s="253"/>
      <c r="U581" s="253"/>
      <c r="V581" s="253"/>
      <c r="W581" s="253"/>
      <c r="X581" s="253"/>
      <c r="Y581" s="253"/>
      <c r="Z581" s="253"/>
    </row>
    <row r="582" spans="1:26" s="252" customFormat="1" x14ac:dyDescent="0.3">
      <c r="A582" s="253"/>
      <c r="B582" s="253"/>
      <c r="C582" s="253"/>
      <c r="D582" s="253"/>
      <c r="E582" s="253"/>
      <c r="F582" s="253"/>
      <c r="G582" s="253"/>
      <c r="H582" s="253"/>
      <c r="I582" s="253"/>
      <c r="J582" s="253"/>
      <c r="K582" s="253"/>
      <c r="L582" s="253"/>
      <c r="M582" s="253"/>
      <c r="N582" s="253"/>
      <c r="O582" s="253"/>
      <c r="P582" s="253"/>
      <c r="Q582" s="253"/>
      <c r="R582" s="253"/>
      <c r="S582" s="253"/>
      <c r="T582" s="253"/>
      <c r="U582" s="253"/>
      <c r="V582" s="253"/>
      <c r="W582" s="253"/>
      <c r="X582" s="253"/>
      <c r="Y582" s="253"/>
      <c r="Z582" s="253"/>
    </row>
    <row r="583" spans="1:26" s="252" customFormat="1" x14ac:dyDescent="0.3">
      <c r="A583" s="253"/>
      <c r="B583" s="253"/>
      <c r="C583" s="253"/>
      <c r="D583" s="253"/>
      <c r="E583" s="253"/>
      <c r="F583" s="253"/>
      <c r="G583" s="253"/>
      <c r="H583" s="253"/>
      <c r="I583" s="253"/>
      <c r="J583" s="253"/>
      <c r="K583" s="253"/>
      <c r="L583" s="253"/>
      <c r="M583" s="253"/>
      <c r="N583" s="253"/>
      <c r="O583" s="253"/>
      <c r="P583" s="253"/>
      <c r="Q583" s="253"/>
      <c r="R583" s="253"/>
      <c r="S583" s="253"/>
      <c r="T583" s="253"/>
      <c r="U583" s="253"/>
      <c r="V583" s="253"/>
      <c r="W583" s="253"/>
      <c r="X583" s="253"/>
      <c r="Y583" s="253"/>
      <c r="Z583" s="253"/>
    </row>
    <row r="584" spans="1:26" s="252" customFormat="1" x14ac:dyDescent="0.3">
      <c r="A584" s="253"/>
      <c r="B584" s="253"/>
      <c r="C584" s="253"/>
      <c r="D584" s="253"/>
      <c r="E584" s="253"/>
      <c r="F584" s="253"/>
      <c r="G584" s="253"/>
      <c r="H584" s="253"/>
      <c r="I584" s="253"/>
      <c r="J584" s="253"/>
      <c r="K584" s="253"/>
      <c r="L584" s="253"/>
      <c r="M584" s="253"/>
      <c r="N584" s="253"/>
      <c r="O584" s="253"/>
      <c r="P584" s="253"/>
      <c r="Q584" s="253"/>
      <c r="R584" s="253"/>
      <c r="S584" s="253"/>
      <c r="T584" s="253"/>
      <c r="U584" s="253"/>
      <c r="V584" s="253"/>
      <c r="W584" s="253"/>
      <c r="X584" s="253"/>
      <c r="Y584" s="253"/>
      <c r="Z584" s="253"/>
    </row>
    <row r="585" spans="1:26" s="252" customFormat="1" x14ac:dyDescent="0.3">
      <c r="A585" s="253"/>
      <c r="B585" s="253"/>
      <c r="C585" s="253"/>
      <c r="D585" s="253"/>
      <c r="E585" s="253"/>
      <c r="F585" s="253"/>
      <c r="G585" s="253"/>
      <c r="H585" s="253"/>
      <c r="I585" s="253"/>
      <c r="J585" s="253"/>
      <c r="K585" s="253"/>
      <c r="L585" s="253"/>
      <c r="M585" s="253"/>
      <c r="N585" s="253"/>
      <c r="O585" s="253"/>
      <c r="P585" s="253"/>
      <c r="Q585" s="253"/>
      <c r="R585" s="253"/>
      <c r="S585" s="253"/>
      <c r="T585" s="253"/>
      <c r="U585" s="253"/>
      <c r="V585" s="253"/>
      <c r="W585" s="253"/>
      <c r="X585" s="253"/>
      <c r="Y585" s="253"/>
      <c r="Z585" s="253"/>
    </row>
    <row r="586" spans="1:26" s="252" customFormat="1" x14ac:dyDescent="0.3">
      <c r="A586" s="253"/>
      <c r="B586" s="253"/>
      <c r="C586" s="253"/>
      <c r="D586" s="253"/>
      <c r="E586" s="253"/>
      <c r="F586" s="253"/>
      <c r="G586" s="253"/>
      <c r="H586" s="253"/>
      <c r="I586" s="253"/>
      <c r="J586" s="253"/>
      <c r="K586" s="253"/>
      <c r="L586" s="253"/>
      <c r="M586" s="253"/>
      <c r="N586" s="253"/>
      <c r="O586" s="253"/>
      <c r="P586" s="253"/>
      <c r="Q586" s="253"/>
      <c r="R586" s="253"/>
      <c r="S586" s="253"/>
      <c r="T586" s="253"/>
      <c r="U586" s="253"/>
      <c r="V586" s="253"/>
      <c r="W586" s="253"/>
      <c r="X586" s="253"/>
      <c r="Y586" s="253"/>
      <c r="Z586" s="253"/>
    </row>
    <row r="587" spans="1:26" s="252" customFormat="1" x14ac:dyDescent="0.3">
      <c r="A587" s="253"/>
      <c r="B587" s="253"/>
      <c r="C587" s="253"/>
      <c r="D587" s="253"/>
      <c r="E587" s="253"/>
      <c r="F587" s="253"/>
      <c r="G587" s="253"/>
      <c r="H587" s="253"/>
      <c r="I587" s="253"/>
      <c r="J587" s="253"/>
      <c r="K587" s="253"/>
      <c r="L587" s="253"/>
      <c r="M587" s="253"/>
      <c r="N587" s="253"/>
      <c r="O587" s="253"/>
      <c r="P587" s="253"/>
      <c r="Q587" s="253"/>
      <c r="R587" s="253"/>
      <c r="S587" s="253"/>
      <c r="T587" s="253"/>
      <c r="U587" s="253"/>
      <c r="V587" s="253"/>
      <c r="W587" s="253"/>
      <c r="X587" s="253"/>
      <c r="Y587" s="253"/>
      <c r="Z587" s="253"/>
    </row>
    <row r="588" spans="1:26" s="252" customFormat="1" x14ac:dyDescent="0.3">
      <c r="A588" s="253"/>
      <c r="B588" s="253"/>
      <c r="C588" s="253"/>
      <c r="D588" s="253"/>
      <c r="E588" s="253"/>
      <c r="F588" s="253"/>
      <c r="G588" s="253"/>
      <c r="H588" s="253"/>
      <c r="I588" s="253"/>
      <c r="J588" s="253"/>
      <c r="K588" s="253"/>
      <c r="L588" s="253"/>
      <c r="M588" s="253"/>
      <c r="N588" s="253"/>
      <c r="O588" s="253"/>
      <c r="P588" s="253"/>
      <c r="Q588" s="253"/>
      <c r="R588" s="253"/>
      <c r="S588" s="253"/>
      <c r="T588" s="253"/>
      <c r="U588" s="253"/>
      <c r="V588" s="253"/>
      <c r="W588" s="253"/>
      <c r="X588" s="253"/>
      <c r="Y588" s="253"/>
      <c r="Z588" s="253"/>
    </row>
    <row r="589" spans="1:26" s="252" customFormat="1" x14ac:dyDescent="0.3">
      <c r="A589" s="253"/>
      <c r="B589" s="253"/>
      <c r="C589" s="253"/>
      <c r="D589" s="253"/>
      <c r="E589" s="253"/>
      <c r="F589" s="253"/>
      <c r="G589" s="253"/>
      <c r="H589" s="253"/>
      <c r="I589" s="253"/>
      <c r="J589" s="253"/>
      <c r="K589" s="253"/>
      <c r="L589" s="253"/>
      <c r="M589" s="253"/>
      <c r="N589" s="253"/>
      <c r="O589" s="253"/>
      <c r="P589" s="253"/>
      <c r="Q589" s="253"/>
      <c r="R589" s="253"/>
      <c r="S589" s="253"/>
      <c r="T589" s="253"/>
      <c r="U589" s="253"/>
      <c r="V589" s="253"/>
      <c r="W589" s="253"/>
      <c r="X589" s="253"/>
      <c r="Y589" s="253"/>
      <c r="Z589" s="253"/>
    </row>
    <row r="590" spans="1:26" s="252" customFormat="1" x14ac:dyDescent="0.3">
      <c r="A590" s="253"/>
      <c r="B590" s="253"/>
      <c r="C590" s="253"/>
      <c r="D590" s="253"/>
      <c r="E590" s="253"/>
      <c r="F590" s="253"/>
      <c r="G590" s="253"/>
      <c r="H590" s="253"/>
      <c r="I590" s="253"/>
      <c r="J590" s="253"/>
      <c r="K590" s="253"/>
      <c r="L590" s="253"/>
      <c r="M590" s="253"/>
      <c r="N590" s="253"/>
      <c r="O590" s="253"/>
      <c r="P590" s="253"/>
      <c r="Q590" s="253"/>
      <c r="R590" s="253"/>
      <c r="S590" s="253"/>
      <c r="T590" s="253"/>
      <c r="U590" s="253"/>
      <c r="V590" s="253"/>
      <c r="W590" s="253"/>
      <c r="X590" s="253"/>
      <c r="Y590" s="253"/>
      <c r="Z590" s="253"/>
    </row>
    <row r="591" spans="1:26" s="252" customFormat="1" x14ac:dyDescent="0.3">
      <c r="A591" s="253"/>
      <c r="B591" s="253"/>
      <c r="C591" s="253"/>
      <c r="D591" s="253"/>
      <c r="E591" s="253"/>
      <c r="F591" s="253"/>
      <c r="G591" s="253"/>
      <c r="H591" s="253"/>
      <c r="I591" s="253"/>
      <c r="J591" s="253"/>
      <c r="K591" s="253"/>
      <c r="L591" s="253"/>
      <c r="M591" s="253"/>
      <c r="N591" s="253"/>
      <c r="O591" s="253"/>
      <c r="P591" s="253"/>
      <c r="Q591" s="253"/>
      <c r="R591" s="253"/>
      <c r="S591" s="253"/>
      <c r="T591" s="253"/>
      <c r="U591" s="253"/>
      <c r="V591" s="253"/>
      <c r="W591" s="253"/>
      <c r="X591" s="253"/>
      <c r="Y591" s="253"/>
      <c r="Z591" s="253"/>
    </row>
    <row r="592" spans="1:26" s="252" customFormat="1" x14ac:dyDescent="0.3">
      <c r="A592" s="253"/>
      <c r="B592" s="253"/>
      <c r="C592" s="253"/>
      <c r="D592" s="253"/>
      <c r="E592" s="253"/>
      <c r="F592" s="253"/>
      <c r="G592" s="253"/>
      <c r="H592" s="253"/>
      <c r="I592" s="253"/>
      <c r="J592" s="253"/>
      <c r="K592" s="253"/>
      <c r="L592" s="253"/>
      <c r="M592" s="253"/>
      <c r="N592" s="253"/>
      <c r="O592" s="253"/>
      <c r="P592" s="253"/>
      <c r="Q592" s="253"/>
      <c r="R592" s="253"/>
      <c r="S592" s="253"/>
      <c r="T592" s="253"/>
      <c r="U592" s="253"/>
      <c r="V592" s="253"/>
      <c r="W592" s="253"/>
      <c r="X592" s="253"/>
      <c r="Y592" s="253"/>
      <c r="Z592" s="253"/>
    </row>
    <row r="593" spans="1:26" s="252" customFormat="1" x14ac:dyDescent="0.3">
      <c r="A593" s="253"/>
      <c r="B593" s="253"/>
      <c r="C593" s="253"/>
      <c r="D593" s="253"/>
      <c r="E593" s="253"/>
      <c r="F593" s="253"/>
      <c r="G593" s="253"/>
      <c r="H593" s="253"/>
      <c r="I593" s="253"/>
      <c r="J593" s="253"/>
      <c r="K593" s="253"/>
      <c r="L593" s="253"/>
      <c r="M593" s="253"/>
      <c r="N593" s="253"/>
      <c r="O593" s="253"/>
      <c r="P593" s="253"/>
      <c r="Q593" s="253"/>
      <c r="R593" s="253"/>
      <c r="S593" s="253"/>
      <c r="T593" s="253"/>
      <c r="U593" s="253"/>
      <c r="V593" s="253"/>
      <c r="W593" s="253"/>
      <c r="X593" s="253"/>
      <c r="Y593" s="253"/>
      <c r="Z593" s="253"/>
    </row>
    <row r="594" spans="1:26" s="252" customFormat="1" x14ac:dyDescent="0.3">
      <c r="A594" s="253"/>
      <c r="B594" s="253"/>
      <c r="C594" s="253"/>
      <c r="D594" s="253"/>
      <c r="E594" s="253"/>
      <c r="F594" s="253"/>
      <c r="G594" s="253"/>
      <c r="H594" s="253"/>
      <c r="I594" s="253"/>
      <c r="J594" s="253"/>
      <c r="K594" s="253"/>
      <c r="L594" s="253"/>
      <c r="M594" s="253"/>
      <c r="N594" s="253"/>
      <c r="O594" s="253"/>
      <c r="P594" s="253"/>
      <c r="Q594" s="253"/>
      <c r="R594" s="253"/>
      <c r="S594" s="253"/>
      <c r="T594" s="253"/>
      <c r="U594" s="253"/>
      <c r="V594" s="253"/>
      <c r="W594" s="253"/>
      <c r="X594" s="253"/>
      <c r="Y594" s="253"/>
      <c r="Z594" s="253"/>
    </row>
    <row r="595" spans="1:26" s="252" customFormat="1" x14ac:dyDescent="0.3">
      <c r="A595" s="253"/>
      <c r="B595" s="253"/>
      <c r="C595" s="253"/>
      <c r="D595" s="253"/>
      <c r="E595" s="253"/>
      <c r="F595" s="253"/>
      <c r="G595" s="253"/>
      <c r="H595" s="253"/>
      <c r="I595" s="253"/>
      <c r="J595" s="253"/>
      <c r="K595" s="253"/>
      <c r="L595" s="253"/>
      <c r="M595" s="253"/>
      <c r="N595" s="253"/>
      <c r="O595" s="253"/>
      <c r="P595" s="253"/>
      <c r="Q595" s="253"/>
      <c r="R595" s="253"/>
      <c r="S595" s="253"/>
      <c r="T595" s="253"/>
      <c r="U595" s="253"/>
      <c r="V595" s="253"/>
      <c r="W595" s="253"/>
      <c r="X595" s="253"/>
      <c r="Y595" s="253"/>
      <c r="Z595" s="253"/>
    </row>
    <row r="596" spans="1:26" s="252" customFormat="1" x14ac:dyDescent="0.3">
      <c r="A596" s="253"/>
      <c r="B596" s="253"/>
      <c r="C596" s="253"/>
      <c r="D596" s="253"/>
      <c r="E596" s="253"/>
      <c r="F596" s="253"/>
      <c r="G596" s="253"/>
      <c r="H596" s="253"/>
      <c r="I596" s="253"/>
      <c r="J596" s="253"/>
      <c r="K596" s="253"/>
      <c r="L596" s="253"/>
      <c r="M596" s="253"/>
      <c r="N596" s="253"/>
      <c r="O596" s="253"/>
      <c r="P596" s="253"/>
      <c r="Q596" s="253"/>
      <c r="R596" s="253"/>
      <c r="S596" s="253"/>
      <c r="T596" s="253"/>
      <c r="U596" s="253"/>
      <c r="V596" s="253"/>
      <c r="W596" s="253"/>
      <c r="X596" s="253"/>
      <c r="Y596" s="253"/>
      <c r="Z596" s="253"/>
    </row>
    <row r="597" spans="1:26" s="252" customFormat="1" x14ac:dyDescent="0.3">
      <c r="A597" s="253"/>
      <c r="B597" s="253"/>
      <c r="C597" s="253"/>
      <c r="D597" s="253"/>
      <c r="E597" s="253"/>
      <c r="F597" s="253"/>
      <c r="G597" s="253"/>
      <c r="H597" s="253"/>
      <c r="I597" s="253"/>
      <c r="J597" s="253"/>
      <c r="K597" s="253"/>
      <c r="L597" s="253"/>
      <c r="M597" s="253"/>
      <c r="N597" s="253"/>
      <c r="O597" s="253"/>
      <c r="P597" s="253"/>
      <c r="Q597" s="253"/>
      <c r="R597" s="253"/>
      <c r="S597" s="253"/>
      <c r="T597" s="253"/>
      <c r="U597" s="253"/>
      <c r="V597" s="253"/>
      <c r="W597" s="253"/>
      <c r="X597" s="253"/>
      <c r="Y597" s="253"/>
      <c r="Z597" s="253"/>
    </row>
    <row r="598" spans="1:26" s="252" customFormat="1" x14ac:dyDescent="0.3">
      <c r="A598" s="253"/>
      <c r="B598" s="253"/>
      <c r="C598" s="253"/>
      <c r="D598" s="253"/>
      <c r="E598" s="253"/>
      <c r="F598" s="253"/>
      <c r="G598" s="253"/>
      <c r="H598" s="253"/>
      <c r="I598" s="253"/>
      <c r="J598" s="253"/>
      <c r="K598" s="253"/>
      <c r="L598" s="253"/>
      <c r="M598" s="253"/>
      <c r="N598" s="253"/>
      <c r="O598" s="253"/>
      <c r="P598" s="253"/>
      <c r="Q598" s="253"/>
      <c r="R598" s="253"/>
      <c r="S598" s="253"/>
      <c r="T598" s="253"/>
      <c r="U598" s="253"/>
      <c r="V598" s="253"/>
      <c r="W598" s="253"/>
      <c r="X598" s="253"/>
      <c r="Y598" s="253"/>
      <c r="Z598" s="253"/>
    </row>
    <row r="599" spans="1:26" s="252" customFormat="1" x14ac:dyDescent="0.3">
      <c r="A599" s="253"/>
      <c r="B599" s="253"/>
      <c r="C599" s="253"/>
      <c r="D599" s="253"/>
      <c r="E599" s="253"/>
      <c r="F599" s="253"/>
      <c r="G599" s="253"/>
      <c r="H599" s="253"/>
      <c r="I599" s="253"/>
      <c r="J599" s="253"/>
      <c r="K599" s="253"/>
      <c r="L599" s="253"/>
      <c r="M599" s="253"/>
      <c r="N599" s="253"/>
      <c r="O599" s="253"/>
      <c r="P599" s="253"/>
      <c r="Q599" s="253"/>
      <c r="R599" s="253"/>
      <c r="S599" s="253"/>
      <c r="T599" s="253"/>
      <c r="U599" s="253"/>
      <c r="V599" s="253"/>
      <c r="W599" s="253"/>
      <c r="X599" s="253"/>
      <c r="Y599" s="253"/>
      <c r="Z599" s="253"/>
    </row>
    <row r="600" spans="1:26" s="252" customFormat="1" x14ac:dyDescent="0.3">
      <c r="A600" s="253"/>
      <c r="B600" s="253"/>
      <c r="C600" s="253"/>
      <c r="D600" s="253"/>
      <c r="E600" s="253"/>
      <c r="F600" s="253"/>
      <c r="G600" s="253"/>
      <c r="H600" s="253"/>
      <c r="I600" s="253"/>
      <c r="J600" s="253"/>
      <c r="K600" s="253"/>
      <c r="L600" s="253"/>
      <c r="M600" s="253"/>
      <c r="N600" s="253"/>
      <c r="O600" s="253"/>
      <c r="P600" s="253"/>
      <c r="Q600" s="253"/>
      <c r="R600" s="253"/>
      <c r="S600" s="253"/>
      <c r="T600" s="253"/>
      <c r="U600" s="253"/>
      <c r="V600" s="253"/>
      <c r="W600" s="253"/>
      <c r="X600" s="253"/>
      <c r="Y600" s="253"/>
      <c r="Z600" s="253"/>
    </row>
    <row r="601" spans="1:26" s="252" customFormat="1" x14ac:dyDescent="0.3">
      <c r="A601" s="253"/>
      <c r="B601" s="253"/>
      <c r="C601" s="253"/>
      <c r="D601" s="253"/>
      <c r="E601" s="253"/>
      <c r="F601" s="253"/>
      <c r="G601" s="253"/>
      <c r="H601" s="253"/>
      <c r="I601" s="253"/>
      <c r="J601" s="253"/>
      <c r="K601" s="253"/>
      <c r="L601" s="253"/>
      <c r="M601" s="253"/>
      <c r="N601" s="253"/>
      <c r="O601" s="253"/>
      <c r="P601" s="253"/>
      <c r="Q601" s="253"/>
      <c r="R601" s="253"/>
      <c r="S601" s="253"/>
      <c r="T601" s="253"/>
      <c r="U601" s="253"/>
      <c r="V601" s="253"/>
      <c r="W601" s="253"/>
      <c r="X601" s="253"/>
      <c r="Y601" s="253"/>
      <c r="Z601" s="253"/>
    </row>
    <row r="602" spans="1:26" s="252" customFormat="1" x14ac:dyDescent="0.3">
      <c r="A602" s="253"/>
      <c r="B602" s="253"/>
      <c r="C602" s="253"/>
      <c r="D602" s="253"/>
      <c r="E602" s="253"/>
      <c r="F602" s="253"/>
      <c r="G602" s="253"/>
      <c r="H602" s="253"/>
      <c r="I602" s="253"/>
      <c r="J602" s="253"/>
      <c r="K602" s="253"/>
      <c r="L602" s="253"/>
      <c r="M602" s="253"/>
      <c r="N602" s="253"/>
      <c r="O602" s="253"/>
      <c r="P602" s="253"/>
      <c r="Q602" s="253"/>
      <c r="R602" s="253"/>
      <c r="S602" s="253"/>
      <c r="T602" s="253"/>
      <c r="U602" s="253"/>
      <c r="V602" s="253"/>
      <c r="W602" s="253"/>
      <c r="X602" s="253"/>
      <c r="Y602" s="253"/>
      <c r="Z602" s="253"/>
    </row>
    <row r="603" spans="1:26" s="252" customFormat="1" x14ac:dyDescent="0.3">
      <c r="A603" s="253"/>
      <c r="B603" s="253"/>
      <c r="C603" s="253"/>
      <c r="D603" s="253"/>
      <c r="E603" s="253"/>
      <c r="F603" s="253"/>
      <c r="G603" s="253"/>
      <c r="H603" s="253"/>
      <c r="I603" s="253"/>
      <c r="J603" s="253"/>
      <c r="K603" s="253"/>
      <c r="L603" s="253"/>
      <c r="M603" s="253"/>
      <c r="N603" s="253"/>
      <c r="O603" s="253"/>
      <c r="P603" s="253"/>
      <c r="Q603" s="253"/>
      <c r="R603" s="253"/>
      <c r="S603" s="253"/>
      <c r="T603" s="253"/>
      <c r="U603" s="253"/>
      <c r="V603" s="253"/>
      <c r="W603" s="253"/>
      <c r="X603" s="253"/>
      <c r="Y603" s="253"/>
      <c r="Z603" s="253"/>
    </row>
    <row r="604" spans="1:26" s="252" customFormat="1" x14ac:dyDescent="0.3">
      <c r="A604" s="253"/>
      <c r="B604" s="253"/>
      <c r="C604" s="253"/>
      <c r="D604" s="253"/>
      <c r="E604" s="253"/>
      <c r="F604" s="253"/>
      <c r="G604" s="253"/>
      <c r="H604" s="253"/>
      <c r="I604" s="253"/>
      <c r="J604" s="253"/>
      <c r="K604" s="253"/>
      <c r="L604" s="253"/>
      <c r="M604" s="253"/>
      <c r="N604" s="253"/>
      <c r="O604" s="253"/>
      <c r="P604" s="253"/>
      <c r="Q604" s="253"/>
      <c r="R604" s="253"/>
      <c r="S604" s="253"/>
      <c r="T604" s="253"/>
      <c r="U604" s="253"/>
      <c r="V604" s="253"/>
      <c r="W604" s="253"/>
      <c r="X604" s="253"/>
      <c r="Y604" s="253"/>
      <c r="Z604" s="253"/>
    </row>
    <row r="605" spans="1:26" s="252" customFormat="1" x14ac:dyDescent="0.3">
      <c r="A605" s="253"/>
      <c r="B605" s="253"/>
      <c r="C605" s="253"/>
      <c r="D605" s="253"/>
      <c r="E605" s="253"/>
      <c r="F605" s="253"/>
      <c r="G605" s="253"/>
      <c r="H605" s="253"/>
      <c r="I605" s="253"/>
      <c r="J605" s="253"/>
      <c r="K605" s="253"/>
      <c r="L605" s="253"/>
      <c r="M605" s="253"/>
      <c r="N605" s="253"/>
      <c r="O605" s="253"/>
      <c r="P605" s="253"/>
      <c r="Q605" s="253"/>
      <c r="R605" s="253"/>
      <c r="S605" s="253"/>
      <c r="T605" s="253"/>
      <c r="U605" s="253"/>
      <c r="V605" s="253"/>
      <c r="W605" s="253"/>
      <c r="X605" s="253"/>
      <c r="Y605" s="253"/>
      <c r="Z605" s="253"/>
    </row>
    <row r="606" spans="1:26" s="252" customFormat="1" x14ac:dyDescent="0.3">
      <c r="A606" s="253"/>
      <c r="B606" s="253"/>
      <c r="C606" s="253"/>
      <c r="D606" s="253"/>
      <c r="E606" s="253"/>
      <c r="F606" s="253"/>
      <c r="G606" s="253"/>
      <c r="H606" s="253"/>
      <c r="I606" s="253"/>
      <c r="J606" s="253"/>
      <c r="K606" s="253"/>
      <c r="L606" s="253"/>
      <c r="M606" s="253"/>
      <c r="N606" s="253"/>
      <c r="O606" s="253"/>
      <c r="P606" s="253"/>
      <c r="Q606" s="253"/>
      <c r="R606" s="253"/>
      <c r="S606" s="253"/>
      <c r="T606" s="253"/>
      <c r="U606" s="253"/>
      <c r="V606" s="253"/>
      <c r="W606" s="253"/>
      <c r="X606" s="253"/>
      <c r="Y606" s="253"/>
      <c r="Z606" s="253"/>
    </row>
    <row r="607" spans="1:26" s="252" customFormat="1" x14ac:dyDescent="0.3">
      <c r="A607" s="253"/>
      <c r="B607" s="253"/>
      <c r="C607" s="253"/>
      <c r="D607" s="253"/>
      <c r="E607" s="253"/>
      <c r="F607" s="253"/>
      <c r="G607" s="253"/>
      <c r="H607" s="253"/>
      <c r="I607" s="253"/>
      <c r="J607" s="253"/>
      <c r="K607" s="253"/>
      <c r="L607" s="253"/>
      <c r="M607" s="253"/>
      <c r="N607" s="253"/>
      <c r="O607" s="253"/>
      <c r="P607" s="253"/>
      <c r="Q607" s="253"/>
      <c r="R607" s="253"/>
      <c r="S607" s="253"/>
      <c r="T607" s="253"/>
      <c r="U607" s="253"/>
      <c r="V607" s="253"/>
      <c r="W607" s="253"/>
      <c r="X607" s="253"/>
      <c r="Y607" s="253"/>
      <c r="Z607" s="253"/>
    </row>
    <row r="608" spans="1:26" s="252" customFormat="1" x14ac:dyDescent="0.3">
      <c r="A608" s="253"/>
      <c r="B608" s="253"/>
      <c r="C608" s="253"/>
      <c r="D608" s="253"/>
      <c r="E608" s="253"/>
      <c r="F608" s="253"/>
      <c r="G608" s="253"/>
      <c r="H608" s="253"/>
      <c r="I608" s="253"/>
      <c r="J608" s="253"/>
      <c r="K608" s="253"/>
      <c r="L608" s="253"/>
      <c r="M608" s="253"/>
      <c r="N608" s="253"/>
      <c r="O608" s="253"/>
      <c r="P608" s="253"/>
      <c r="Q608" s="253"/>
      <c r="R608" s="253"/>
      <c r="S608" s="253"/>
      <c r="T608" s="253"/>
      <c r="U608" s="253"/>
      <c r="V608" s="253"/>
      <c r="W608" s="253"/>
      <c r="X608" s="253"/>
      <c r="Y608" s="253"/>
      <c r="Z608" s="253"/>
    </row>
    <row r="609" spans="1:26" s="252" customFormat="1" x14ac:dyDescent="0.3">
      <c r="A609" s="253"/>
      <c r="B609" s="253"/>
      <c r="C609" s="253"/>
      <c r="D609" s="253"/>
      <c r="E609" s="253"/>
      <c r="F609" s="253"/>
      <c r="G609" s="253"/>
      <c r="H609" s="253"/>
      <c r="I609" s="253"/>
      <c r="J609" s="253"/>
      <c r="K609" s="253"/>
      <c r="L609" s="253"/>
      <c r="M609" s="253"/>
      <c r="N609" s="253"/>
      <c r="O609" s="253"/>
      <c r="P609" s="253"/>
      <c r="Q609" s="253"/>
      <c r="R609" s="253"/>
      <c r="S609" s="253"/>
      <c r="T609" s="253"/>
      <c r="U609" s="253"/>
      <c r="V609" s="253"/>
      <c r="W609" s="253"/>
      <c r="X609" s="253"/>
      <c r="Y609" s="253"/>
      <c r="Z609" s="253"/>
    </row>
    <row r="610" spans="1:26" s="252" customFormat="1" x14ac:dyDescent="0.3">
      <c r="A610" s="253"/>
      <c r="B610" s="253"/>
      <c r="C610" s="253"/>
      <c r="D610" s="253"/>
      <c r="E610" s="253"/>
      <c r="F610" s="253"/>
      <c r="G610" s="253"/>
      <c r="H610" s="253"/>
      <c r="I610" s="253"/>
      <c r="J610" s="253"/>
      <c r="K610" s="253"/>
      <c r="L610" s="253"/>
      <c r="M610" s="253"/>
      <c r="N610" s="253"/>
      <c r="O610" s="253"/>
      <c r="P610" s="253"/>
      <c r="Q610" s="253"/>
      <c r="R610" s="253"/>
      <c r="S610" s="253"/>
      <c r="T610" s="253"/>
      <c r="U610" s="253"/>
      <c r="V610" s="253"/>
      <c r="W610" s="253"/>
      <c r="X610" s="253"/>
      <c r="Y610" s="253"/>
      <c r="Z610" s="253"/>
    </row>
    <row r="611" spans="1:26" s="252" customFormat="1" x14ac:dyDescent="0.3">
      <c r="A611" s="253"/>
      <c r="B611" s="253"/>
      <c r="C611" s="253"/>
      <c r="D611" s="253"/>
      <c r="E611" s="253"/>
      <c r="F611" s="253"/>
      <c r="G611" s="253"/>
      <c r="H611" s="253"/>
      <c r="I611" s="253"/>
      <c r="J611" s="253"/>
      <c r="K611" s="253"/>
      <c r="L611" s="253"/>
      <c r="M611" s="253"/>
      <c r="N611" s="253"/>
      <c r="O611" s="253"/>
      <c r="P611" s="253"/>
      <c r="Q611" s="253"/>
      <c r="R611" s="253"/>
      <c r="S611" s="253"/>
      <c r="T611" s="253"/>
      <c r="U611" s="253"/>
      <c r="V611" s="253"/>
      <c r="W611" s="253"/>
      <c r="X611" s="253"/>
      <c r="Y611" s="253"/>
      <c r="Z611" s="253"/>
    </row>
    <row r="612" spans="1:26" s="252" customFormat="1" x14ac:dyDescent="0.3">
      <c r="A612" s="253"/>
      <c r="B612" s="253"/>
      <c r="C612" s="253"/>
      <c r="D612" s="253"/>
      <c r="E612" s="253"/>
      <c r="F612" s="253"/>
      <c r="G612" s="253"/>
      <c r="H612" s="253"/>
      <c r="I612" s="253"/>
      <c r="J612" s="253"/>
      <c r="K612" s="253"/>
      <c r="L612" s="253"/>
      <c r="M612" s="253"/>
      <c r="N612" s="253"/>
      <c r="O612" s="253"/>
      <c r="P612" s="253"/>
      <c r="Q612" s="253"/>
      <c r="R612" s="253"/>
      <c r="S612" s="253"/>
      <c r="T612" s="253"/>
      <c r="U612" s="253"/>
      <c r="V612" s="253"/>
      <c r="W612" s="253"/>
      <c r="X612" s="253"/>
      <c r="Y612" s="253"/>
      <c r="Z612" s="253"/>
    </row>
    <row r="613" spans="1:26" s="252" customFormat="1" x14ac:dyDescent="0.3">
      <c r="A613" s="253"/>
      <c r="B613" s="253"/>
      <c r="C613" s="253"/>
      <c r="D613" s="253"/>
      <c r="E613" s="253"/>
      <c r="F613" s="253"/>
      <c r="G613" s="253"/>
      <c r="H613" s="253"/>
      <c r="I613" s="253"/>
      <c r="J613" s="253"/>
      <c r="K613" s="253"/>
      <c r="L613" s="253"/>
      <c r="M613" s="253"/>
      <c r="N613" s="253"/>
      <c r="O613" s="253"/>
      <c r="P613" s="253"/>
      <c r="Q613" s="253"/>
      <c r="R613" s="253"/>
      <c r="S613" s="253"/>
      <c r="T613" s="253"/>
      <c r="U613" s="253"/>
      <c r="V613" s="253"/>
      <c r="W613" s="253"/>
      <c r="X613" s="253"/>
      <c r="Y613" s="253"/>
      <c r="Z613" s="253"/>
    </row>
    <row r="614" spans="1:26" s="252" customFormat="1" x14ac:dyDescent="0.3">
      <c r="A614" s="253"/>
      <c r="B614" s="253"/>
      <c r="C614" s="253"/>
      <c r="D614" s="253"/>
      <c r="E614" s="253"/>
      <c r="F614" s="253"/>
      <c r="G614" s="253"/>
      <c r="H614" s="253"/>
      <c r="I614" s="253"/>
      <c r="J614" s="253"/>
      <c r="K614" s="253"/>
      <c r="L614" s="253"/>
      <c r="M614" s="253"/>
      <c r="N614" s="253"/>
      <c r="O614" s="253"/>
      <c r="P614" s="253"/>
      <c r="Q614" s="253"/>
      <c r="R614" s="253"/>
      <c r="S614" s="253"/>
      <c r="T614" s="253"/>
      <c r="U614" s="253"/>
      <c r="V614" s="253"/>
      <c r="W614" s="253"/>
      <c r="X614" s="253"/>
      <c r="Y614" s="253"/>
      <c r="Z614" s="253"/>
    </row>
    <row r="615" spans="1:26" s="252" customFormat="1" x14ac:dyDescent="0.3">
      <c r="A615" s="253"/>
      <c r="B615" s="253"/>
      <c r="C615" s="253"/>
      <c r="D615" s="253"/>
      <c r="E615" s="253"/>
      <c r="F615" s="253"/>
      <c r="G615" s="253"/>
      <c r="H615" s="253"/>
      <c r="I615" s="253"/>
      <c r="J615" s="253"/>
      <c r="K615" s="253"/>
      <c r="L615" s="253"/>
      <c r="M615" s="253"/>
      <c r="N615" s="253"/>
      <c r="O615" s="253"/>
      <c r="P615" s="253"/>
      <c r="Q615" s="253"/>
      <c r="R615" s="253"/>
      <c r="S615" s="253"/>
      <c r="T615" s="253"/>
      <c r="U615" s="253"/>
      <c r="V615" s="253"/>
      <c r="W615" s="253"/>
      <c r="X615" s="253"/>
      <c r="Y615" s="253"/>
      <c r="Z615" s="253"/>
    </row>
    <row r="616" spans="1:26" s="252" customFormat="1" x14ac:dyDescent="0.3">
      <c r="A616" s="253"/>
      <c r="B616" s="253"/>
      <c r="C616" s="253"/>
      <c r="D616" s="253"/>
      <c r="E616" s="253"/>
      <c r="F616" s="253"/>
      <c r="G616" s="253"/>
      <c r="H616" s="253"/>
      <c r="I616" s="253"/>
      <c r="J616" s="253"/>
      <c r="K616" s="253"/>
      <c r="L616" s="253"/>
      <c r="M616" s="253"/>
      <c r="N616" s="253"/>
      <c r="O616" s="253"/>
      <c r="P616" s="253"/>
      <c r="Q616" s="253"/>
      <c r="R616" s="253"/>
      <c r="S616" s="253"/>
      <c r="T616" s="253"/>
      <c r="U616" s="253"/>
      <c r="V616" s="253"/>
      <c r="W616" s="253"/>
      <c r="X616" s="253"/>
      <c r="Y616" s="253"/>
      <c r="Z616" s="253"/>
    </row>
    <row r="617" spans="1:26" s="252" customFormat="1" x14ac:dyDescent="0.3">
      <c r="A617" s="253"/>
      <c r="B617" s="253"/>
      <c r="C617" s="253"/>
      <c r="D617" s="253"/>
      <c r="E617" s="253"/>
      <c r="F617" s="253"/>
      <c r="G617" s="253"/>
      <c r="H617" s="253"/>
      <c r="I617" s="253"/>
      <c r="J617" s="253"/>
      <c r="K617" s="253"/>
      <c r="L617" s="253"/>
      <c r="M617" s="253"/>
      <c r="N617" s="253"/>
      <c r="O617" s="253"/>
      <c r="P617" s="253"/>
      <c r="Q617" s="253"/>
      <c r="R617" s="253"/>
      <c r="S617" s="253"/>
      <c r="T617" s="253"/>
      <c r="U617" s="253"/>
      <c r="V617" s="253"/>
      <c r="W617" s="253"/>
      <c r="X617" s="253"/>
      <c r="Y617" s="253"/>
      <c r="Z617" s="253"/>
    </row>
    <row r="618" spans="1:26" s="252" customFormat="1" x14ac:dyDescent="0.3">
      <c r="A618" s="253"/>
      <c r="B618" s="253"/>
      <c r="C618" s="253"/>
      <c r="D618" s="253"/>
      <c r="E618" s="253"/>
      <c r="F618" s="253"/>
      <c r="G618" s="253"/>
      <c r="H618" s="253"/>
      <c r="I618" s="253"/>
      <c r="J618" s="253"/>
      <c r="K618" s="253"/>
      <c r="L618" s="253"/>
      <c r="M618" s="253"/>
      <c r="N618" s="253"/>
      <c r="O618" s="253"/>
      <c r="P618" s="253"/>
      <c r="Q618" s="253"/>
      <c r="R618" s="253"/>
      <c r="S618" s="253"/>
      <c r="T618" s="253"/>
      <c r="U618" s="253"/>
      <c r="V618" s="253"/>
      <c r="W618" s="253"/>
      <c r="X618" s="253"/>
      <c r="Y618" s="253"/>
      <c r="Z618" s="253"/>
    </row>
    <row r="619" spans="1:26" s="252" customFormat="1" x14ac:dyDescent="0.3">
      <c r="A619" s="253"/>
      <c r="B619" s="253"/>
      <c r="C619" s="253"/>
      <c r="D619" s="253"/>
      <c r="E619" s="253"/>
      <c r="F619" s="253"/>
      <c r="G619" s="253"/>
      <c r="H619" s="253"/>
      <c r="I619" s="253"/>
      <c r="J619" s="253"/>
      <c r="K619" s="253"/>
      <c r="L619" s="253"/>
      <c r="M619" s="253"/>
      <c r="N619" s="253"/>
      <c r="O619" s="253"/>
      <c r="P619" s="253"/>
      <c r="Q619" s="253"/>
      <c r="R619" s="253"/>
      <c r="S619" s="253"/>
      <c r="T619" s="253"/>
      <c r="U619" s="253"/>
      <c r="V619" s="253"/>
      <c r="W619" s="253"/>
      <c r="X619" s="253"/>
      <c r="Y619" s="253"/>
      <c r="Z619" s="253"/>
    </row>
    <row r="620" spans="1:26" s="252" customFormat="1" x14ac:dyDescent="0.3">
      <c r="A620" s="253"/>
      <c r="B620" s="253"/>
      <c r="C620" s="253"/>
      <c r="D620" s="253"/>
      <c r="E620" s="253"/>
      <c r="F620" s="253"/>
      <c r="G620" s="253"/>
      <c r="H620" s="253"/>
      <c r="I620" s="253"/>
      <c r="J620" s="253"/>
      <c r="K620" s="253"/>
      <c r="L620" s="253"/>
      <c r="M620" s="253"/>
      <c r="N620" s="253"/>
      <c r="O620" s="253"/>
      <c r="P620" s="253"/>
      <c r="Q620" s="253"/>
      <c r="R620" s="253"/>
      <c r="S620" s="253"/>
      <c r="T620" s="253"/>
      <c r="U620" s="253"/>
      <c r="V620" s="253"/>
      <c r="W620" s="253"/>
      <c r="X620" s="253"/>
      <c r="Y620" s="253"/>
      <c r="Z620" s="253"/>
    </row>
    <row r="621" spans="1:26" s="252" customFormat="1" x14ac:dyDescent="0.3">
      <c r="A621" s="253"/>
      <c r="B621" s="253"/>
      <c r="C621" s="253"/>
      <c r="D621" s="253"/>
      <c r="E621" s="253"/>
      <c r="F621" s="253"/>
      <c r="G621" s="253"/>
      <c r="H621" s="253"/>
      <c r="I621" s="253"/>
      <c r="J621" s="253"/>
      <c r="K621" s="253"/>
      <c r="L621" s="253"/>
      <c r="M621" s="253"/>
      <c r="N621" s="253"/>
      <c r="O621" s="253"/>
      <c r="P621" s="253"/>
      <c r="Q621" s="253"/>
      <c r="R621" s="253"/>
      <c r="S621" s="253"/>
      <c r="T621" s="253"/>
      <c r="U621" s="253"/>
      <c r="V621" s="253"/>
      <c r="W621" s="253"/>
      <c r="X621" s="253"/>
      <c r="Y621" s="253"/>
      <c r="Z621" s="253"/>
    </row>
    <row r="622" spans="1:26" s="252" customFormat="1" x14ac:dyDescent="0.3">
      <c r="A622" s="253"/>
      <c r="B622" s="253"/>
      <c r="C622" s="253"/>
      <c r="D622" s="253"/>
      <c r="E622" s="253"/>
      <c r="F622" s="253"/>
      <c r="G622" s="253"/>
      <c r="H622" s="253"/>
      <c r="I622" s="253"/>
      <c r="J622" s="253"/>
      <c r="K622" s="253"/>
      <c r="L622" s="253"/>
      <c r="M622" s="253"/>
      <c r="N622" s="253"/>
      <c r="O622" s="253"/>
      <c r="P622" s="253"/>
      <c r="Q622" s="253"/>
      <c r="R622" s="253"/>
      <c r="S622" s="253"/>
      <c r="T622" s="253"/>
      <c r="U622" s="253"/>
      <c r="V622" s="253"/>
      <c r="W622" s="253"/>
      <c r="X622" s="253"/>
      <c r="Y622" s="253"/>
      <c r="Z622" s="253"/>
    </row>
    <row r="623" spans="1:26" s="252" customFormat="1" x14ac:dyDescent="0.3">
      <c r="A623" s="253"/>
      <c r="B623" s="253"/>
      <c r="C623" s="253"/>
      <c r="D623" s="253"/>
      <c r="E623" s="253"/>
      <c r="F623" s="253"/>
      <c r="G623" s="253"/>
      <c r="H623" s="253"/>
      <c r="I623" s="253"/>
      <c r="J623" s="253"/>
      <c r="K623" s="253"/>
      <c r="L623" s="253"/>
      <c r="M623" s="253"/>
      <c r="N623" s="253"/>
      <c r="O623" s="253"/>
      <c r="P623" s="253"/>
      <c r="Q623" s="253"/>
      <c r="R623" s="253"/>
      <c r="S623" s="253"/>
      <c r="T623" s="253"/>
      <c r="U623" s="253"/>
      <c r="V623" s="253"/>
      <c r="W623" s="253"/>
      <c r="X623" s="253"/>
      <c r="Y623" s="253"/>
      <c r="Z623" s="253"/>
    </row>
    <row r="624" spans="1:26" s="252" customFormat="1" x14ac:dyDescent="0.3">
      <c r="A624" s="253"/>
      <c r="B624" s="253"/>
      <c r="C624" s="253"/>
      <c r="D624" s="253"/>
      <c r="E624" s="253"/>
      <c r="F624" s="253"/>
      <c r="G624" s="253"/>
      <c r="H624" s="253"/>
      <c r="I624" s="253"/>
      <c r="J624" s="253"/>
      <c r="K624" s="253"/>
      <c r="L624" s="253"/>
      <c r="M624" s="253"/>
      <c r="N624" s="253"/>
      <c r="O624" s="253"/>
      <c r="P624" s="253"/>
      <c r="Q624" s="253"/>
      <c r="R624" s="253"/>
      <c r="S624" s="253"/>
      <c r="T624" s="253"/>
      <c r="U624" s="253"/>
      <c r="V624" s="253"/>
      <c r="W624" s="253"/>
      <c r="X624" s="253"/>
      <c r="Y624" s="253"/>
      <c r="Z624" s="253"/>
    </row>
    <row r="625" spans="1:26" s="252" customFormat="1" x14ac:dyDescent="0.3">
      <c r="A625" s="253"/>
      <c r="B625" s="253"/>
      <c r="C625" s="253"/>
      <c r="D625" s="253"/>
      <c r="E625" s="253"/>
      <c r="F625" s="253"/>
      <c r="G625" s="253"/>
      <c r="H625" s="253"/>
      <c r="I625" s="253"/>
      <c r="J625" s="253"/>
      <c r="K625" s="253"/>
      <c r="L625" s="253"/>
      <c r="M625" s="253"/>
      <c r="N625" s="253"/>
      <c r="O625" s="253"/>
      <c r="P625" s="253"/>
      <c r="Q625" s="253"/>
      <c r="R625" s="253"/>
      <c r="S625" s="253"/>
      <c r="T625" s="253"/>
      <c r="U625" s="253"/>
      <c r="V625" s="253"/>
      <c r="W625" s="253"/>
      <c r="X625" s="253"/>
      <c r="Y625" s="253"/>
      <c r="Z625" s="253"/>
    </row>
    <row r="626" spans="1:26" s="252" customFormat="1" x14ac:dyDescent="0.3">
      <c r="A626" s="253"/>
      <c r="B626" s="253"/>
      <c r="C626" s="253"/>
      <c r="D626" s="253"/>
      <c r="E626" s="253"/>
      <c r="F626" s="253"/>
      <c r="G626" s="253"/>
      <c r="H626" s="253"/>
      <c r="I626" s="253"/>
      <c r="J626" s="253"/>
      <c r="K626" s="253"/>
      <c r="L626" s="253"/>
      <c r="M626" s="253"/>
      <c r="N626" s="253"/>
      <c r="O626" s="253"/>
      <c r="P626" s="253"/>
      <c r="Q626" s="253"/>
      <c r="R626" s="253"/>
      <c r="S626" s="253"/>
      <c r="T626" s="253"/>
      <c r="U626" s="253"/>
      <c r="V626" s="253"/>
      <c r="W626" s="253"/>
      <c r="X626" s="253"/>
      <c r="Y626" s="253"/>
      <c r="Z626" s="253"/>
    </row>
    <row r="627" spans="1:26" s="252" customFormat="1" x14ac:dyDescent="0.3">
      <c r="A627" s="253"/>
      <c r="B627" s="253"/>
      <c r="C627" s="253"/>
      <c r="D627" s="253"/>
      <c r="E627" s="253"/>
      <c r="F627" s="253"/>
      <c r="G627" s="253"/>
      <c r="H627" s="253"/>
      <c r="I627" s="253"/>
      <c r="J627" s="253"/>
      <c r="K627" s="253"/>
      <c r="L627" s="253"/>
      <c r="M627" s="253"/>
      <c r="N627" s="253"/>
      <c r="O627" s="253"/>
      <c r="P627" s="253"/>
      <c r="Q627" s="253"/>
      <c r="R627" s="253"/>
      <c r="S627" s="253"/>
      <c r="T627" s="253"/>
      <c r="U627" s="253"/>
      <c r="V627" s="253"/>
      <c r="W627" s="253"/>
      <c r="X627" s="253"/>
      <c r="Y627" s="253"/>
      <c r="Z627" s="253"/>
    </row>
    <row r="628" spans="1:26" s="252" customFormat="1" x14ac:dyDescent="0.3">
      <c r="A628" s="253"/>
      <c r="B628" s="253"/>
      <c r="C628" s="253"/>
      <c r="D628" s="253"/>
      <c r="E628" s="253"/>
      <c r="F628" s="253"/>
      <c r="G628" s="253"/>
      <c r="H628" s="253"/>
      <c r="I628" s="253"/>
      <c r="J628" s="253"/>
      <c r="K628" s="253"/>
      <c r="L628" s="253"/>
      <c r="M628" s="253"/>
      <c r="N628" s="253"/>
      <c r="O628" s="253"/>
      <c r="P628" s="253"/>
      <c r="Q628" s="253"/>
      <c r="R628" s="253"/>
      <c r="S628" s="253"/>
      <c r="T628" s="253"/>
      <c r="U628" s="253"/>
      <c r="V628" s="253"/>
      <c r="W628" s="253"/>
      <c r="X628" s="253"/>
      <c r="Y628" s="253"/>
      <c r="Z628" s="253"/>
    </row>
    <row r="629" spans="1:26" s="252" customFormat="1" x14ac:dyDescent="0.3">
      <c r="A629" s="253"/>
      <c r="B629" s="253"/>
      <c r="C629" s="253"/>
      <c r="D629" s="253"/>
      <c r="E629" s="253"/>
      <c r="F629" s="253"/>
      <c r="G629" s="253"/>
      <c r="H629" s="253"/>
      <c r="I629" s="253"/>
      <c r="J629" s="253"/>
      <c r="K629" s="253"/>
      <c r="L629" s="253"/>
      <c r="M629" s="253"/>
      <c r="N629" s="253"/>
      <c r="O629" s="253"/>
      <c r="P629" s="253"/>
      <c r="Q629" s="253"/>
      <c r="R629" s="253"/>
      <c r="S629" s="253"/>
      <c r="T629" s="253"/>
      <c r="U629" s="253"/>
      <c r="V629" s="253"/>
      <c r="W629" s="253"/>
      <c r="X629" s="253"/>
      <c r="Y629" s="253"/>
      <c r="Z629" s="253"/>
    </row>
    <row r="630" spans="1:26" s="252" customFormat="1" x14ac:dyDescent="0.3">
      <c r="A630" s="253"/>
      <c r="B630" s="253"/>
      <c r="C630" s="253"/>
      <c r="D630" s="253"/>
      <c r="E630" s="253"/>
      <c r="F630" s="253"/>
      <c r="G630" s="253"/>
      <c r="H630" s="253"/>
      <c r="I630" s="253"/>
      <c r="J630" s="253"/>
      <c r="K630" s="253"/>
      <c r="L630" s="253"/>
      <c r="M630" s="253"/>
      <c r="N630" s="253"/>
      <c r="O630" s="253"/>
      <c r="P630" s="253"/>
      <c r="Q630" s="253"/>
      <c r="R630" s="253"/>
      <c r="S630" s="253"/>
      <c r="T630" s="253"/>
      <c r="U630" s="253"/>
      <c r="V630" s="253"/>
      <c r="W630" s="253"/>
      <c r="X630" s="253"/>
      <c r="Y630" s="253"/>
      <c r="Z630" s="253"/>
    </row>
    <row r="631" spans="1:26" s="252" customFormat="1" x14ac:dyDescent="0.3">
      <c r="A631" s="253"/>
      <c r="B631" s="253"/>
      <c r="C631" s="253"/>
      <c r="D631" s="253"/>
      <c r="E631" s="253"/>
      <c r="F631" s="253"/>
      <c r="G631" s="253"/>
      <c r="H631" s="253"/>
      <c r="I631" s="253"/>
      <c r="J631" s="253"/>
      <c r="K631" s="253"/>
      <c r="L631" s="253"/>
      <c r="M631" s="253"/>
      <c r="N631" s="253"/>
      <c r="O631" s="253"/>
      <c r="P631" s="253"/>
      <c r="Q631" s="253"/>
      <c r="R631" s="253"/>
      <c r="S631" s="253"/>
      <c r="T631" s="253"/>
      <c r="U631" s="253"/>
      <c r="V631" s="253"/>
      <c r="W631" s="253"/>
      <c r="X631" s="253"/>
      <c r="Y631" s="253"/>
      <c r="Z631" s="253"/>
    </row>
    <row r="632" spans="1:26" s="252" customFormat="1" x14ac:dyDescent="0.3">
      <c r="A632" s="253"/>
      <c r="B632" s="253"/>
      <c r="C632" s="253"/>
      <c r="D632" s="253"/>
      <c r="E632" s="253"/>
      <c r="F632" s="253"/>
      <c r="G632" s="253"/>
      <c r="H632" s="253"/>
      <c r="I632" s="253"/>
      <c r="J632" s="253"/>
      <c r="K632" s="253"/>
      <c r="L632" s="253"/>
      <c r="M632" s="253"/>
      <c r="N632" s="253"/>
      <c r="O632" s="253"/>
      <c r="P632" s="253"/>
      <c r="Q632" s="253"/>
      <c r="R632" s="253"/>
      <c r="S632" s="253"/>
      <c r="T632" s="253"/>
      <c r="U632" s="253"/>
      <c r="V632" s="253"/>
      <c r="W632" s="253"/>
      <c r="X632" s="253"/>
      <c r="Y632" s="253"/>
      <c r="Z632" s="253"/>
    </row>
    <row r="633" spans="1:26" s="252" customFormat="1" x14ac:dyDescent="0.3">
      <c r="A633" s="253"/>
      <c r="B633" s="253"/>
      <c r="C633" s="253"/>
      <c r="D633" s="253"/>
      <c r="E633" s="253"/>
      <c r="F633" s="253"/>
      <c r="G633" s="253"/>
      <c r="H633" s="253"/>
      <c r="I633" s="253"/>
      <c r="J633" s="253"/>
      <c r="K633" s="253"/>
      <c r="L633" s="253"/>
      <c r="M633" s="253"/>
      <c r="N633" s="253"/>
      <c r="O633" s="253"/>
      <c r="P633" s="253"/>
      <c r="Q633" s="253"/>
      <c r="R633" s="253"/>
      <c r="S633" s="253"/>
      <c r="T633" s="253"/>
      <c r="U633" s="253"/>
      <c r="V633" s="253"/>
      <c r="W633" s="253"/>
      <c r="X633" s="253"/>
      <c r="Y633" s="253"/>
      <c r="Z633" s="253"/>
    </row>
    <row r="634" spans="1:26" s="252" customFormat="1" x14ac:dyDescent="0.3">
      <c r="A634" s="253"/>
      <c r="B634" s="253"/>
      <c r="C634" s="253"/>
      <c r="D634" s="253"/>
      <c r="E634" s="253"/>
      <c r="F634" s="253"/>
      <c r="G634" s="253"/>
      <c r="H634" s="253"/>
      <c r="I634" s="253"/>
      <c r="J634" s="253"/>
      <c r="K634" s="253"/>
      <c r="L634" s="253"/>
      <c r="M634" s="253"/>
      <c r="N634" s="253"/>
      <c r="O634" s="253"/>
      <c r="P634" s="253"/>
      <c r="Q634" s="253"/>
      <c r="R634" s="253"/>
      <c r="S634" s="253"/>
      <c r="T634" s="253"/>
      <c r="U634" s="253"/>
      <c r="V634" s="253"/>
      <c r="W634" s="253"/>
      <c r="X634" s="253"/>
      <c r="Y634" s="253"/>
      <c r="Z634" s="253"/>
    </row>
    <row r="635" spans="1:26" s="252" customFormat="1" x14ac:dyDescent="0.3">
      <c r="A635" s="253"/>
      <c r="B635" s="253"/>
      <c r="C635" s="253"/>
      <c r="D635" s="253"/>
      <c r="E635" s="253"/>
      <c r="F635" s="253"/>
      <c r="G635" s="253"/>
      <c r="H635" s="253"/>
      <c r="I635" s="253"/>
      <c r="J635" s="253"/>
      <c r="K635" s="253"/>
      <c r="L635" s="253"/>
      <c r="M635" s="253"/>
      <c r="N635" s="253"/>
      <c r="O635" s="253"/>
      <c r="P635" s="253"/>
      <c r="Q635" s="253"/>
      <c r="R635" s="253"/>
      <c r="S635" s="253"/>
      <c r="T635" s="253"/>
      <c r="U635" s="253"/>
      <c r="V635" s="253"/>
      <c r="W635" s="253"/>
      <c r="X635" s="253"/>
      <c r="Y635" s="253"/>
      <c r="Z635" s="253"/>
    </row>
    <row r="636" spans="1:26" s="252" customFormat="1" x14ac:dyDescent="0.3">
      <c r="A636" s="253"/>
      <c r="B636" s="253"/>
      <c r="C636" s="253"/>
      <c r="D636" s="253"/>
      <c r="E636" s="253"/>
      <c r="F636" s="253"/>
      <c r="G636" s="253"/>
      <c r="H636" s="253"/>
      <c r="I636" s="253"/>
      <c r="J636" s="253"/>
      <c r="K636" s="253"/>
      <c r="L636" s="253"/>
      <c r="M636" s="253"/>
      <c r="N636" s="253"/>
      <c r="O636" s="253"/>
      <c r="P636" s="253"/>
      <c r="Q636" s="253"/>
      <c r="R636" s="253"/>
      <c r="S636" s="253"/>
      <c r="T636" s="253"/>
      <c r="U636" s="253"/>
      <c r="V636" s="253"/>
      <c r="W636" s="253"/>
      <c r="X636" s="253"/>
      <c r="Y636" s="253"/>
      <c r="Z636" s="253"/>
    </row>
    <row r="637" spans="1:26" s="252" customFormat="1" x14ac:dyDescent="0.3">
      <c r="A637" s="253"/>
      <c r="B637" s="253"/>
      <c r="C637" s="253"/>
      <c r="D637" s="253"/>
      <c r="E637" s="253"/>
      <c r="F637" s="253"/>
      <c r="G637" s="253"/>
      <c r="H637" s="253"/>
      <c r="I637" s="253"/>
      <c r="J637" s="253"/>
      <c r="K637" s="253"/>
      <c r="L637" s="253"/>
      <c r="M637" s="253"/>
      <c r="N637" s="253"/>
      <c r="O637" s="253"/>
      <c r="P637" s="253"/>
      <c r="Q637" s="253"/>
      <c r="R637" s="253"/>
      <c r="S637" s="253"/>
      <c r="T637" s="253"/>
      <c r="U637" s="253"/>
      <c r="V637" s="253"/>
      <c r="W637" s="253"/>
      <c r="X637" s="253"/>
      <c r="Y637" s="253"/>
      <c r="Z637" s="253"/>
    </row>
    <row r="638" spans="1:26" s="252" customFormat="1" x14ac:dyDescent="0.3">
      <c r="A638" s="253"/>
      <c r="B638" s="253"/>
      <c r="C638" s="253"/>
      <c r="D638" s="253"/>
      <c r="E638" s="253"/>
      <c r="F638" s="253"/>
      <c r="G638" s="253"/>
      <c r="H638" s="253"/>
      <c r="I638" s="253"/>
      <c r="J638" s="253"/>
      <c r="K638" s="253"/>
      <c r="L638" s="253"/>
      <c r="M638" s="253"/>
      <c r="N638" s="253"/>
      <c r="O638" s="253"/>
      <c r="P638" s="253"/>
      <c r="Q638" s="253"/>
      <c r="R638" s="253"/>
      <c r="S638" s="253"/>
      <c r="T638" s="253"/>
      <c r="U638" s="253"/>
      <c r="V638" s="253"/>
      <c r="W638" s="253"/>
      <c r="X638" s="253"/>
      <c r="Y638" s="253"/>
      <c r="Z638" s="253"/>
    </row>
    <row r="639" spans="1:26" s="252" customFormat="1" x14ac:dyDescent="0.3">
      <c r="A639" s="253"/>
      <c r="B639" s="253"/>
      <c r="C639" s="253"/>
      <c r="D639" s="253"/>
      <c r="E639" s="253"/>
      <c r="F639" s="253"/>
      <c r="G639" s="253"/>
      <c r="H639" s="253"/>
      <c r="I639" s="253"/>
      <c r="J639" s="253"/>
      <c r="K639" s="253"/>
      <c r="L639" s="253"/>
      <c r="M639" s="253"/>
      <c r="N639" s="253"/>
      <c r="O639" s="253"/>
      <c r="P639" s="253"/>
      <c r="Q639" s="253"/>
      <c r="R639" s="253"/>
      <c r="S639" s="253"/>
      <c r="T639" s="253"/>
      <c r="U639" s="253"/>
      <c r="V639" s="253"/>
      <c r="W639" s="253"/>
      <c r="X639" s="253"/>
      <c r="Y639" s="253"/>
      <c r="Z639" s="253"/>
    </row>
    <row r="640" spans="1:26" s="252" customFormat="1" x14ac:dyDescent="0.3">
      <c r="A640" s="253"/>
      <c r="B640" s="253"/>
      <c r="C640" s="253"/>
      <c r="D640" s="253"/>
      <c r="E640" s="253"/>
      <c r="F640" s="253"/>
      <c r="G640" s="253"/>
      <c r="H640" s="253"/>
      <c r="I640" s="253"/>
      <c r="J640" s="253"/>
      <c r="K640" s="253"/>
      <c r="L640" s="253"/>
      <c r="M640" s="253"/>
      <c r="N640" s="253"/>
      <c r="O640" s="253"/>
      <c r="P640" s="253"/>
      <c r="Q640" s="253"/>
      <c r="R640" s="253"/>
      <c r="S640" s="253"/>
      <c r="T640" s="253"/>
      <c r="U640" s="253"/>
      <c r="V640" s="253"/>
      <c r="W640" s="253"/>
      <c r="X640" s="253"/>
      <c r="Y640" s="253"/>
      <c r="Z640" s="253"/>
    </row>
    <row r="641" spans="1:26" s="252" customFormat="1" x14ac:dyDescent="0.3">
      <c r="A641" s="253"/>
      <c r="B641" s="253"/>
      <c r="C641" s="253"/>
      <c r="D641" s="253"/>
      <c r="E641" s="253"/>
      <c r="F641" s="253"/>
      <c r="G641" s="253"/>
      <c r="H641" s="253"/>
      <c r="I641" s="253"/>
      <c r="J641" s="253"/>
      <c r="K641" s="253"/>
      <c r="L641" s="253"/>
      <c r="M641" s="253"/>
      <c r="N641" s="253"/>
      <c r="O641" s="253"/>
      <c r="P641" s="253"/>
      <c r="Q641" s="253"/>
      <c r="R641" s="253"/>
      <c r="S641" s="253"/>
      <c r="T641" s="253"/>
      <c r="U641" s="253"/>
      <c r="V641" s="253"/>
      <c r="W641" s="253"/>
      <c r="X641" s="253"/>
      <c r="Y641" s="253"/>
      <c r="Z641" s="253"/>
    </row>
    <row r="642" spans="1:26" s="252" customFormat="1" x14ac:dyDescent="0.3">
      <c r="A642" s="253"/>
      <c r="B642" s="253"/>
      <c r="C642" s="253"/>
      <c r="D642" s="253"/>
      <c r="E642" s="253"/>
      <c r="F642" s="253"/>
      <c r="G642" s="253"/>
      <c r="H642" s="253"/>
      <c r="I642" s="253"/>
      <c r="J642" s="253"/>
      <c r="K642" s="253"/>
      <c r="L642" s="253"/>
      <c r="M642" s="253"/>
      <c r="N642" s="253"/>
      <c r="O642" s="253"/>
      <c r="P642" s="253"/>
      <c r="Q642" s="253"/>
      <c r="R642" s="253"/>
      <c r="S642" s="253"/>
      <c r="T642" s="253"/>
      <c r="U642" s="253"/>
      <c r="V642" s="253"/>
      <c r="W642" s="253"/>
      <c r="X642" s="253"/>
      <c r="Y642" s="253"/>
      <c r="Z642" s="253"/>
    </row>
    <row r="643" spans="1:26" s="252" customFormat="1" x14ac:dyDescent="0.3">
      <c r="A643" s="253"/>
      <c r="B643" s="253"/>
      <c r="C643" s="253"/>
      <c r="D643" s="253"/>
      <c r="E643" s="253"/>
      <c r="F643" s="253"/>
      <c r="G643" s="253"/>
      <c r="H643" s="253"/>
      <c r="I643" s="253"/>
      <c r="J643" s="253"/>
      <c r="K643" s="253"/>
      <c r="L643" s="253"/>
      <c r="M643" s="253"/>
      <c r="N643" s="253"/>
      <c r="O643" s="253"/>
      <c r="P643" s="253"/>
      <c r="Q643" s="253"/>
      <c r="R643" s="253"/>
      <c r="S643" s="253"/>
      <c r="T643" s="253"/>
      <c r="U643" s="253"/>
      <c r="V643" s="253"/>
      <c r="W643" s="253"/>
      <c r="X643" s="253"/>
      <c r="Y643" s="253"/>
      <c r="Z643" s="253"/>
    </row>
    <row r="644" spans="1:26" s="252" customFormat="1" x14ac:dyDescent="0.3">
      <c r="A644" s="253"/>
      <c r="B644" s="253"/>
      <c r="C644" s="253"/>
      <c r="D644" s="253"/>
      <c r="E644" s="253"/>
      <c r="F644" s="253"/>
      <c r="G644" s="253"/>
      <c r="H644" s="253"/>
      <c r="I644" s="253"/>
      <c r="J644" s="253"/>
      <c r="K644" s="253"/>
      <c r="L644" s="253"/>
      <c r="M644" s="253"/>
      <c r="N644" s="253"/>
      <c r="O644" s="253"/>
      <c r="P644" s="253"/>
      <c r="Q644" s="253"/>
      <c r="R644" s="253"/>
      <c r="S644" s="253"/>
      <c r="T644" s="253"/>
      <c r="U644" s="253"/>
      <c r="V644" s="253"/>
      <c r="W644" s="253"/>
      <c r="X644" s="253"/>
      <c r="Y644" s="253"/>
      <c r="Z644" s="253"/>
    </row>
    <row r="645" spans="1:26" s="252" customFormat="1" x14ac:dyDescent="0.3">
      <c r="A645" s="253"/>
      <c r="B645" s="253"/>
      <c r="C645" s="253"/>
      <c r="D645" s="253"/>
      <c r="E645" s="253"/>
      <c r="F645" s="253"/>
      <c r="G645" s="253"/>
      <c r="H645" s="253"/>
      <c r="I645" s="253"/>
      <c r="J645" s="253"/>
      <c r="K645" s="253"/>
      <c r="L645" s="253"/>
      <c r="M645" s="253"/>
      <c r="N645" s="253"/>
      <c r="O645" s="253"/>
      <c r="P645" s="253"/>
      <c r="Q645" s="253"/>
      <c r="R645" s="253"/>
      <c r="S645" s="253"/>
      <c r="T645" s="253"/>
      <c r="U645" s="253"/>
      <c r="V645" s="253"/>
      <c r="W645" s="253"/>
      <c r="X645" s="253"/>
      <c r="Y645" s="253"/>
      <c r="Z645" s="253"/>
    </row>
    <row r="646" spans="1:26" s="252" customFormat="1" x14ac:dyDescent="0.3">
      <c r="A646" s="253"/>
      <c r="B646" s="253"/>
      <c r="C646" s="253"/>
      <c r="D646" s="253"/>
      <c r="E646" s="253"/>
      <c r="F646" s="253"/>
      <c r="G646" s="253"/>
      <c r="H646" s="253"/>
      <c r="I646" s="253"/>
      <c r="J646" s="253"/>
      <c r="K646" s="253"/>
      <c r="L646" s="253"/>
      <c r="M646" s="253"/>
      <c r="N646" s="253"/>
      <c r="O646" s="253"/>
      <c r="P646" s="253"/>
      <c r="Q646" s="253"/>
      <c r="R646" s="253"/>
      <c r="S646" s="253"/>
      <c r="T646" s="253"/>
      <c r="U646" s="253"/>
      <c r="V646" s="253"/>
      <c r="W646" s="253"/>
      <c r="X646" s="253"/>
      <c r="Y646" s="253"/>
      <c r="Z646" s="253"/>
    </row>
    <row r="647" spans="1:26" s="252" customFormat="1" x14ac:dyDescent="0.3">
      <c r="A647" s="253"/>
      <c r="B647" s="253"/>
      <c r="C647" s="253"/>
      <c r="D647" s="253"/>
      <c r="E647" s="253"/>
      <c r="F647" s="253"/>
      <c r="G647" s="253"/>
      <c r="H647" s="253"/>
      <c r="I647" s="253"/>
      <c r="J647" s="253"/>
      <c r="K647" s="253"/>
      <c r="L647" s="253"/>
      <c r="M647" s="253"/>
      <c r="N647" s="253"/>
      <c r="O647" s="253"/>
      <c r="P647" s="253"/>
      <c r="Q647" s="253"/>
      <c r="R647" s="253"/>
      <c r="S647" s="253"/>
      <c r="T647" s="253"/>
      <c r="U647" s="253"/>
      <c r="V647" s="253"/>
      <c r="W647" s="253"/>
      <c r="X647" s="253"/>
      <c r="Y647" s="253"/>
      <c r="Z647" s="253"/>
    </row>
    <row r="648" spans="1:26" s="252" customFormat="1" x14ac:dyDescent="0.3">
      <c r="A648" s="253"/>
      <c r="B648" s="253"/>
      <c r="C648" s="253"/>
      <c r="D648" s="253"/>
      <c r="E648" s="253"/>
      <c r="F648" s="253"/>
      <c r="G648" s="253"/>
      <c r="H648" s="253"/>
      <c r="I648" s="253"/>
      <c r="J648" s="253"/>
      <c r="K648" s="253"/>
      <c r="L648" s="253"/>
      <c r="M648" s="253"/>
      <c r="N648" s="253"/>
      <c r="O648" s="253"/>
      <c r="P648" s="253"/>
      <c r="Q648" s="253"/>
      <c r="R648" s="253"/>
      <c r="S648" s="253"/>
      <c r="T648" s="253"/>
      <c r="U648" s="253"/>
      <c r="V648" s="253"/>
      <c r="W648" s="253"/>
      <c r="X648" s="253"/>
      <c r="Y648" s="253"/>
      <c r="Z648" s="253"/>
    </row>
    <row r="649" spans="1:26" s="252" customFormat="1" x14ac:dyDescent="0.3">
      <c r="A649" s="253"/>
      <c r="B649" s="253"/>
      <c r="C649" s="253"/>
      <c r="D649" s="253"/>
      <c r="E649" s="253"/>
      <c r="F649" s="253"/>
      <c r="G649" s="253"/>
      <c r="H649" s="253"/>
      <c r="I649" s="253"/>
      <c r="J649" s="253"/>
      <c r="K649" s="253"/>
      <c r="L649" s="253"/>
      <c r="M649" s="253"/>
      <c r="N649" s="253"/>
      <c r="O649" s="253"/>
      <c r="P649" s="253"/>
      <c r="Q649" s="253"/>
      <c r="R649" s="253"/>
      <c r="S649" s="253"/>
      <c r="T649" s="253"/>
      <c r="U649" s="253"/>
      <c r="V649" s="253"/>
      <c r="W649" s="253"/>
      <c r="X649" s="253"/>
      <c r="Y649" s="253"/>
      <c r="Z649" s="253"/>
    </row>
    <row r="650" spans="1:26" s="252" customFormat="1" x14ac:dyDescent="0.3">
      <c r="A650" s="253"/>
      <c r="B650" s="253"/>
      <c r="C650" s="253"/>
      <c r="D650" s="253"/>
      <c r="E650" s="253"/>
      <c r="F650" s="253"/>
      <c r="G650" s="253"/>
      <c r="H650" s="253"/>
      <c r="I650" s="253"/>
      <c r="J650" s="253"/>
      <c r="K650" s="253"/>
      <c r="L650" s="253"/>
      <c r="M650" s="253"/>
      <c r="N650" s="253"/>
      <c r="O650" s="253"/>
      <c r="P650" s="253"/>
      <c r="Q650" s="253"/>
      <c r="R650" s="253"/>
      <c r="S650" s="253"/>
      <c r="T650" s="253"/>
      <c r="U650" s="253"/>
      <c r="V650" s="253"/>
      <c r="W650" s="253"/>
      <c r="X650" s="253"/>
      <c r="Y650" s="253"/>
      <c r="Z650" s="253"/>
    </row>
    <row r="651" spans="1:26" s="252" customFormat="1" x14ac:dyDescent="0.3">
      <c r="A651" s="253"/>
      <c r="B651" s="253"/>
      <c r="C651" s="253"/>
      <c r="D651" s="253"/>
      <c r="E651" s="253"/>
      <c r="F651" s="253"/>
      <c r="G651" s="253"/>
      <c r="H651" s="253"/>
      <c r="I651" s="253"/>
      <c r="J651" s="253"/>
      <c r="K651" s="253"/>
      <c r="L651" s="253"/>
      <c r="M651" s="253"/>
      <c r="N651" s="253"/>
      <c r="O651" s="253"/>
      <c r="P651" s="253"/>
      <c r="Q651" s="253"/>
      <c r="R651" s="253"/>
      <c r="S651" s="253"/>
      <c r="T651" s="253"/>
      <c r="U651" s="253"/>
      <c r="V651" s="253"/>
      <c r="W651" s="253"/>
      <c r="X651" s="253"/>
      <c r="Y651" s="253"/>
      <c r="Z651" s="253"/>
    </row>
    <row r="652" spans="1:26" s="252" customFormat="1" x14ac:dyDescent="0.3">
      <c r="A652" s="253"/>
      <c r="B652" s="253"/>
      <c r="C652" s="253"/>
      <c r="D652" s="253"/>
      <c r="E652" s="253"/>
      <c r="F652" s="253"/>
      <c r="G652" s="253"/>
      <c r="H652" s="253"/>
      <c r="I652" s="253"/>
      <c r="J652" s="253"/>
      <c r="K652" s="253"/>
      <c r="L652" s="253"/>
      <c r="M652" s="253"/>
      <c r="N652" s="253"/>
      <c r="O652" s="253"/>
      <c r="P652" s="253"/>
      <c r="Q652" s="253"/>
      <c r="R652" s="253"/>
      <c r="S652" s="253"/>
      <c r="T652" s="253"/>
      <c r="U652" s="253"/>
      <c r="V652" s="253"/>
      <c r="W652" s="253"/>
      <c r="X652" s="253"/>
      <c r="Y652" s="253"/>
      <c r="Z652" s="253"/>
    </row>
    <row r="653" spans="1:26" s="252" customFormat="1" x14ac:dyDescent="0.3">
      <c r="A653" s="253"/>
      <c r="B653" s="253"/>
      <c r="C653" s="253"/>
      <c r="D653" s="253"/>
      <c r="E653" s="253"/>
      <c r="F653" s="253"/>
      <c r="G653" s="253"/>
      <c r="H653" s="253"/>
      <c r="I653" s="253"/>
      <c r="J653" s="253"/>
      <c r="K653" s="253"/>
      <c r="L653" s="253"/>
      <c r="M653" s="253"/>
      <c r="N653" s="253"/>
      <c r="O653" s="253"/>
      <c r="P653" s="253"/>
      <c r="Q653" s="253"/>
      <c r="R653" s="253"/>
      <c r="S653" s="253"/>
      <c r="T653" s="253"/>
      <c r="U653" s="253"/>
      <c r="V653" s="253"/>
      <c r="W653" s="253"/>
      <c r="X653" s="253"/>
      <c r="Y653" s="253"/>
      <c r="Z653" s="253"/>
    </row>
    <row r="654" spans="1:26" s="252" customFormat="1" x14ac:dyDescent="0.3">
      <c r="A654" s="253"/>
      <c r="B654" s="253"/>
      <c r="C654" s="253"/>
      <c r="D654" s="253"/>
      <c r="E654" s="253"/>
      <c r="F654" s="253"/>
      <c r="G654" s="253"/>
      <c r="H654" s="253"/>
      <c r="I654" s="253"/>
      <c r="J654" s="253"/>
      <c r="K654" s="253"/>
      <c r="L654" s="253"/>
      <c r="M654" s="253"/>
      <c r="N654" s="253"/>
      <c r="O654" s="253"/>
      <c r="P654" s="253"/>
      <c r="Q654" s="253"/>
      <c r="R654" s="253"/>
      <c r="S654" s="253"/>
      <c r="T654" s="253"/>
      <c r="U654" s="253"/>
      <c r="V654" s="253"/>
      <c r="W654" s="253"/>
      <c r="X654" s="253"/>
      <c r="Y654" s="253"/>
      <c r="Z654" s="253"/>
    </row>
    <row r="655" spans="1:26" s="252" customFormat="1" x14ac:dyDescent="0.3">
      <c r="A655" s="253"/>
      <c r="B655" s="253"/>
      <c r="C655" s="253"/>
      <c r="D655" s="253"/>
      <c r="E655" s="253"/>
      <c r="F655" s="253"/>
      <c r="G655" s="253"/>
      <c r="H655" s="253"/>
      <c r="I655" s="253"/>
      <c r="J655" s="253"/>
      <c r="K655" s="253"/>
      <c r="L655" s="253"/>
      <c r="M655" s="253"/>
      <c r="N655" s="253"/>
      <c r="O655" s="253"/>
      <c r="P655" s="253"/>
      <c r="Q655" s="253"/>
      <c r="R655" s="253"/>
      <c r="S655" s="253"/>
      <c r="T655" s="253"/>
      <c r="U655" s="253"/>
      <c r="V655" s="253"/>
      <c r="W655" s="253"/>
      <c r="X655" s="253"/>
      <c r="Y655" s="253"/>
      <c r="Z655" s="253"/>
    </row>
    <row r="656" spans="1:26" s="252" customFormat="1" x14ac:dyDescent="0.3">
      <c r="A656" s="253"/>
      <c r="B656" s="253"/>
      <c r="C656" s="253"/>
      <c r="D656" s="253"/>
      <c r="E656" s="253"/>
      <c r="F656" s="253"/>
      <c r="G656" s="253"/>
      <c r="H656" s="253"/>
      <c r="I656" s="253"/>
      <c r="J656" s="253"/>
      <c r="K656" s="253"/>
      <c r="L656" s="253"/>
      <c r="M656" s="253"/>
      <c r="N656" s="253"/>
      <c r="O656" s="253"/>
      <c r="P656" s="253"/>
      <c r="Q656" s="253"/>
      <c r="R656" s="253"/>
      <c r="S656" s="253"/>
      <c r="T656" s="253"/>
      <c r="U656" s="253"/>
      <c r="V656" s="253"/>
      <c r="W656" s="253"/>
      <c r="X656" s="253"/>
      <c r="Y656" s="253"/>
      <c r="Z656" s="253"/>
    </row>
    <row r="657" spans="1:26" s="252" customFormat="1" x14ac:dyDescent="0.3">
      <c r="A657" s="253"/>
      <c r="B657" s="253"/>
      <c r="C657" s="253"/>
      <c r="D657" s="253"/>
      <c r="E657" s="253"/>
      <c r="F657" s="253"/>
      <c r="G657" s="253"/>
      <c r="H657" s="253"/>
      <c r="I657" s="253"/>
      <c r="J657" s="253"/>
      <c r="K657" s="253"/>
      <c r="L657" s="253"/>
      <c r="M657" s="253"/>
      <c r="N657" s="253"/>
      <c r="O657" s="253"/>
      <c r="P657" s="253"/>
      <c r="Q657" s="253"/>
      <c r="R657" s="253"/>
      <c r="S657" s="253"/>
      <c r="T657" s="253"/>
      <c r="U657" s="253"/>
      <c r="V657" s="253"/>
      <c r="W657" s="253"/>
      <c r="X657" s="253"/>
      <c r="Y657" s="253"/>
      <c r="Z657" s="253"/>
    </row>
    <row r="658" spans="1:26" s="252" customFormat="1" x14ac:dyDescent="0.3">
      <c r="A658" s="253"/>
      <c r="B658" s="253"/>
      <c r="C658" s="253"/>
      <c r="D658" s="253"/>
      <c r="E658" s="253"/>
      <c r="F658" s="253"/>
      <c r="G658" s="253"/>
      <c r="H658" s="253"/>
      <c r="I658" s="253"/>
      <c r="J658" s="253"/>
      <c r="K658" s="253"/>
      <c r="L658" s="253"/>
      <c r="M658" s="253"/>
      <c r="N658" s="253"/>
      <c r="O658" s="253"/>
      <c r="P658" s="253"/>
      <c r="Q658" s="253"/>
      <c r="R658" s="253"/>
      <c r="S658" s="253"/>
      <c r="T658" s="253"/>
      <c r="U658" s="253"/>
      <c r="V658" s="253"/>
      <c r="W658" s="253"/>
      <c r="X658" s="253"/>
      <c r="Y658" s="253"/>
      <c r="Z658" s="253"/>
    </row>
    <row r="659" spans="1:26" s="252" customFormat="1" x14ac:dyDescent="0.3">
      <c r="A659" s="253"/>
      <c r="B659" s="253"/>
      <c r="C659" s="253"/>
      <c r="D659" s="253"/>
      <c r="E659" s="253"/>
      <c r="F659" s="253"/>
      <c r="G659" s="253"/>
      <c r="H659" s="253"/>
      <c r="I659" s="253"/>
      <c r="J659" s="253"/>
      <c r="K659" s="253"/>
      <c r="L659" s="253"/>
      <c r="M659" s="253"/>
      <c r="N659" s="253"/>
      <c r="O659" s="253"/>
      <c r="P659" s="253"/>
      <c r="Q659" s="253"/>
      <c r="R659" s="253"/>
      <c r="S659" s="253"/>
      <c r="T659" s="253"/>
      <c r="U659" s="253"/>
      <c r="V659" s="253"/>
      <c r="W659" s="253"/>
      <c r="X659" s="253"/>
      <c r="Y659" s="253"/>
      <c r="Z659" s="253"/>
    </row>
    <row r="660" spans="1:26" s="252" customFormat="1" x14ac:dyDescent="0.3">
      <c r="A660" s="253"/>
      <c r="B660" s="253"/>
      <c r="C660" s="253"/>
      <c r="D660" s="253"/>
      <c r="E660" s="253"/>
      <c r="F660" s="253"/>
      <c r="G660" s="253"/>
      <c r="H660" s="253"/>
      <c r="I660" s="253"/>
      <c r="J660" s="253"/>
      <c r="K660" s="253"/>
      <c r="L660" s="253"/>
      <c r="M660" s="253"/>
      <c r="N660" s="253"/>
      <c r="O660" s="253"/>
      <c r="P660" s="253"/>
      <c r="Q660" s="253"/>
      <c r="R660" s="253"/>
      <c r="S660" s="253"/>
      <c r="T660" s="253"/>
      <c r="U660" s="253"/>
      <c r="V660" s="253"/>
      <c r="W660" s="253"/>
      <c r="X660" s="253"/>
      <c r="Y660" s="253"/>
      <c r="Z660" s="253"/>
    </row>
    <row r="661" spans="1:26" s="252" customFormat="1" x14ac:dyDescent="0.3">
      <c r="A661" s="253"/>
      <c r="B661" s="253"/>
      <c r="C661" s="253"/>
      <c r="D661" s="253"/>
      <c r="E661" s="253"/>
      <c r="F661" s="253"/>
      <c r="G661" s="253"/>
      <c r="H661" s="253"/>
      <c r="I661" s="253"/>
      <c r="J661" s="253"/>
      <c r="K661" s="253"/>
      <c r="L661" s="253"/>
      <c r="M661" s="253"/>
      <c r="N661" s="253"/>
      <c r="O661" s="253"/>
      <c r="P661" s="253"/>
      <c r="Q661" s="253"/>
      <c r="R661" s="253"/>
      <c r="S661" s="253"/>
      <c r="T661" s="253"/>
      <c r="U661" s="253"/>
      <c r="V661" s="253"/>
      <c r="W661" s="253"/>
      <c r="X661" s="253"/>
      <c r="Y661" s="253"/>
      <c r="Z661" s="253"/>
    </row>
    <row r="662" spans="1:26" s="252" customFormat="1" x14ac:dyDescent="0.3">
      <c r="A662" s="253"/>
      <c r="B662" s="253"/>
      <c r="C662" s="253"/>
      <c r="D662" s="253"/>
      <c r="E662" s="253"/>
      <c r="F662" s="253"/>
      <c r="G662" s="253"/>
      <c r="H662" s="253"/>
      <c r="I662" s="253"/>
      <c r="J662" s="253"/>
      <c r="K662" s="253"/>
      <c r="L662" s="253"/>
      <c r="M662" s="253"/>
      <c r="N662" s="253"/>
      <c r="O662" s="253"/>
      <c r="P662" s="253"/>
      <c r="Q662" s="253"/>
      <c r="R662" s="253"/>
      <c r="S662" s="253"/>
      <c r="T662" s="253"/>
      <c r="U662" s="253"/>
      <c r="V662" s="253"/>
      <c r="W662" s="253"/>
      <c r="X662" s="253"/>
      <c r="Y662" s="253"/>
      <c r="Z662" s="253"/>
    </row>
    <row r="663" spans="1:26" s="252" customFormat="1" x14ac:dyDescent="0.3">
      <c r="A663" s="253"/>
      <c r="B663" s="253"/>
      <c r="C663" s="253"/>
      <c r="D663" s="253"/>
      <c r="E663" s="253"/>
      <c r="F663" s="253"/>
      <c r="G663" s="253"/>
      <c r="H663" s="253"/>
      <c r="I663" s="253"/>
      <c r="J663" s="253"/>
      <c r="K663" s="253"/>
      <c r="L663" s="253"/>
      <c r="M663" s="253"/>
      <c r="N663" s="253"/>
      <c r="O663" s="253"/>
      <c r="P663" s="253"/>
      <c r="Q663" s="253"/>
      <c r="R663" s="253"/>
      <c r="S663" s="253"/>
      <c r="T663" s="253"/>
      <c r="U663" s="253"/>
      <c r="V663" s="253"/>
      <c r="W663" s="253"/>
      <c r="X663" s="253"/>
      <c r="Y663" s="253"/>
      <c r="Z663" s="253"/>
    </row>
    <row r="664" spans="1:26" s="252" customFormat="1" x14ac:dyDescent="0.3">
      <c r="A664" s="253"/>
      <c r="B664" s="253"/>
      <c r="C664" s="253"/>
      <c r="D664" s="253"/>
      <c r="E664" s="253"/>
      <c r="F664" s="253"/>
      <c r="G664" s="253"/>
      <c r="H664" s="253"/>
      <c r="I664" s="253"/>
      <c r="J664" s="253"/>
      <c r="K664" s="253"/>
      <c r="L664" s="253"/>
      <c r="M664" s="253"/>
      <c r="N664" s="253"/>
      <c r="O664" s="253"/>
      <c r="P664" s="253"/>
      <c r="Q664" s="253"/>
      <c r="R664" s="253"/>
      <c r="S664" s="253"/>
      <c r="T664" s="253"/>
      <c r="U664" s="253"/>
      <c r="V664" s="253"/>
      <c r="W664" s="253"/>
      <c r="X664" s="253"/>
      <c r="Y664" s="253"/>
      <c r="Z664" s="253"/>
    </row>
    <row r="665" spans="1:26" s="252" customFormat="1" x14ac:dyDescent="0.3">
      <c r="A665" s="253"/>
      <c r="B665" s="253"/>
      <c r="C665" s="253"/>
      <c r="D665" s="253"/>
      <c r="E665" s="253"/>
      <c r="F665" s="253"/>
      <c r="G665" s="253"/>
      <c r="H665" s="253"/>
      <c r="I665" s="253"/>
      <c r="J665" s="253"/>
      <c r="K665" s="253"/>
      <c r="L665" s="253"/>
      <c r="M665" s="253"/>
      <c r="N665" s="253"/>
      <c r="O665" s="253"/>
      <c r="P665" s="253"/>
      <c r="Q665" s="253"/>
      <c r="R665" s="253"/>
      <c r="S665" s="253"/>
      <c r="T665" s="253"/>
      <c r="U665" s="253"/>
      <c r="V665" s="253"/>
      <c r="W665" s="253"/>
      <c r="X665" s="253"/>
      <c r="Y665" s="253"/>
      <c r="Z665" s="253"/>
    </row>
    <row r="666" spans="1:26" s="252" customFormat="1" x14ac:dyDescent="0.3">
      <c r="A666" s="253"/>
      <c r="B666" s="253"/>
      <c r="C666" s="253"/>
      <c r="D666" s="253"/>
      <c r="E666" s="253"/>
      <c r="F666" s="253"/>
      <c r="G666" s="253"/>
      <c r="H666" s="253"/>
      <c r="I666" s="253"/>
      <c r="J666" s="253"/>
      <c r="K666" s="253"/>
      <c r="L666" s="253"/>
      <c r="M666" s="253"/>
      <c r="N666" s="253"/>
      <c r="O666" s="253"/>
      <c r="P666" s="253"/>
      <c r="Q666" s="253"/>
      <c r="R666" s="253"/>
      <c r="S666" s="253"/>
      <c r="T666" s="253"/>
      <c r="U666" s="253"/>
      <c r="V666" s="253"/>
      <c r="W666" s="253"/>
      <c r="X666" s="253"/>
      <c r="Y666" s="253"/>
      <c r="Z666" s="253"/>
    </row>
    <row r="667" spans="1:26" s="252" customFormat="1" x14ac:dyDescent="0.3">
      <c r="A667" s="253"/>
      <c r="B667" s="253"/>
      <c r="C667" s="253"/>
      <c r="D667" s="253"/>
      <c r="E667" s="253"/>
      <c r="F667" s="253"/>
      <c r="G667" s="253"/>
      <c r="H667" s="253"/>
      <c r="I667" s="253"/>
      <c r="J667" s="253"/>
      <c r="K667" s="253"/>
      <c r="L667" s="253"/>
      <c r="M667" s="253"/>
      <c r="N667" s="253"/>
      <c r="O667" s="253"/>
      <c r="P667" s="253"/>
      <c r="Q667" s="253"/>
      <c r="R667" s="253"/>
      <c r="S667" s="253"/>
      <c r="T667" s="253"/>
      <c r="U667" s="253"/>
      <c r="V667" s="253"/>
      <c r="W667" s="253"/>
      <c r="X667" s="253"/>
      <c r="Y667" s="253"/>
      <c r="Z667" s="253"/>
    </row>
    <row r="668" spans="1:26" s="252" customFormat="1" x14ac:dyDescent="0.3">
      <c r="A668" s="253"/>
      <c r="B668" s="253"/>
      <c r="C668" s="253"/>
      <c r="D668" s="253"/>
      <c r="E668" s="253"/>
      <c r="F668" s="253"/>
      <c r="G668" s="253"/>
      <c r="H668" s="253"/>
      <c r="I668" s="253"/>
      <c r="J668" s="253"/>
      <c r="K668" s="253"/>
      <c r="L668" s="253"/>
      <c r="M668" s="253"/>
      <c r="N668" s="253"/>
      <c r="O668" s="253"/>
      <c r="P668" s="253"/>
      <c r="Q668" s="253"/>
      <c r="R668" s="253"/>
      <c r="S668" s="253"/>
      <c r="T668" s="253"/>
      <c r="U668" s="253"/>
      <c r="V668" s="253"/>
      <c r="W668" s="253"/>
      <c r="X668" s="253"/>
      <c r="Y668" s="253"/>
      <c r="Z668" s="253"/>
    </row>
    <row r="669" spans="1:26" s="252" customFormat="1" x14ac:dyDescent="0.3">
      <c r="A669" s="253"/>
      <c r="B669" s="253"/>
      <c r="C669" s="253"/>
      <c r="D669" s="253"/>
      <c r="E669" s="253"/>
      <c r="F669" s="253"/>
      <c r="G669" s="253"/>
      <c r="H669" s="253"/>
      <c r="I669" s="253"/>
      <c r="J669" s="253"/>
      <c r="K669" s="253"/>
      <c r="L669" s="253"/>
      <c r="M669" s="253"/>
      <c r="N669" s="253"/>
      <c r="O669" s="253"/>
      <c r="P669" s="253"/>
      <c r="Q669" s="253"/>
      <c r="R669" s="253"/>
      <c r="S669" s="253"/>
      <c r="T669" s="253"/>
      <c r="U669" s="253"/>
      <c r="V669" s="253"/>
      <c r="W669" s="253"/>
      <c r="X669" s="253"/>
      <c r="Y669" s="253"/>
      <c r="Z669" s="253"/>
    </row>
    <row r="670" spans="1:26" s="252" customFormat="1" x14ac:dyDescent="0.3">
      <c r="A670" s="253"/>
      <c r="B670" s="253"/>
      <c r="C670" s="253"/>
      <c r="D670" s="253"/>
      <c r="E670" s="253"/>
      <c r="F670" s="253"/>
      <c r="G670" s="253"/>
      <c r="H670" s="253"/>
      <c r="I670" s="253"/>
      <c r="J670" s="253"/>
      <c r="K670" s="253"/>
      <c r="L670" s="253"/>
      <c r="M670" s="253"/>
      <c r="N670" s="253"/>
      <c r="O670" s="253"/>
      <c r="P670" s="253"/>
      <c r="Q670" s="253"/>
      <c r="R670" s="253"/>
      <c r="S670" s="253"/>
      <c r="T670" s="253"/>
      <c r="U670" s="253"/>
      <c r="V670" s="253"/>
      <c r="W670" s="253"/>
      <c r="X670" s="253"/>
      <c r="Y670" s="253"/>
      <c r="Z670" s="253"/>
    </row>
    <row r="671" spans="1:26" s="252" customFormat="1" x14ac:dyDescent="0.3">
      <c r="A671" s="253"/>
      <c r="B671" s="253"/>
      <c r="C671" s="253"/>
      <c r="D671" s="253"/>
      <c r="E671" s="253"/>
      <c r="F671" s="253"/>
      <c r="G671" s="253"/>
      <c r="H671" s="253"/>
      <c r="I671" s="253"/>
      <c r="J671" s="253"/>
      <c r="K671" s="253"/>
      <c r="L671" s="253"/>
      <c r="M671" s="253"/>
      <c r="N671" s="253"/>
      <c r="O671" s="253"/>
      <c r="P671" s="253"/>
      <c r="Q671" s="253"/>
      <c r="R671" s="253"/>
      <c r="S671" s="253"/>
      <c r="T671" s="253"/>
      <c r="U671" s="253"/>
      <c r="V671" s="253"/>
      <c r="W671" s="253"/>
      <c r="X671" s="253"/>
      <c r="Y671" s="253"/>
      <c r="Z671" s="253"/>
    </row>
    <row r="672" spans="1:26" s="252" customFormat="1" x14ac:dyDescent="0.3">
      <c r="A672" s="253"/>
      <c r="B672" s="253"/>
      <c r="C672" s="253"/>
      <c r="D672" s="253"/>
      <c r="E672" s="253"/>
      <c r="F672" s="253"/>
      <c r="G672" s="253"/>
      <c r="H672" s="253"/>
      <c r="I672" s="253"/>
      <c r="J672" s="253"/>
      <c r="K672" s="253"/>
      <c r="L672" s="253"/>
      <c r="M672" s="253"/>
      <c r="N672" s="253"/>
      <c r="O672" s="253"/>
      <c r="P672" s="253"/>
      <c r="Q672" s="253"/>
      <c r="R672" s="253"/>
      <c r="S672" s="253"/>
      <c r="T672" s="253"/>
      <c r="U672" s="253"/>
      <c r="V672" s="253"/>
      <c r="W672" s="253"/>
      <c r="X672" s="253"/>
      <c r="Y672" s="253"/>
      <c r="Z672" s="253"/>
    </row>
    <row r="673" spans="1:26" s="252" customFormat="1" x14ac:dyDescent="0.3">
      <c r="A673" s="253"/>
      <c r="B673" s="253"/>
      <c r="C673" s="253"/>
      <c r="D673" s="253"/>
      <c r="E673" s="253"/>
      <c r="F673" s="253"/>
      <c r="G673" s="253"/>
      <c r="H673" s="253"/>
      <c r="I673" s="253"/>
      <c r="J673" s="253"/>
      <c r="K673" s="253"/>
      <c r="L673" s="253"/>
      <c r="M673" s="253"/>
      <c r="N673" s="253"/>
      <c r="O673" s="253"/>
      <c r="P673" s="253"/>
      <c r="Q673" s="253"/>
      <c r="R673" s="253"/>
      <c r="S673" s="253"/>
      <c r="T673" s="253"/>
      <c r="U673" s="253"/>
      <c r="V673" s="253"/>
      <c r="W673" s="253"/>
      <c r="X673" s="253"/>
      <c r="Y673" s="253"/>
      <c r="Z673" s="253"/>
    </row>
    <row r="674" spans="1:26" s="252" customFormat="1" x14ac:dyDescent="0.3">
      <c r="A674" s="253"/>
      <c r="B674" s="253"/>
      <c r="C674" s="253"/>
      <c r="D674" s="253"/>
      <c r="E674" s="253"/>
      <c r="F674" s="253"/>
      <c r="G674" s="253"/>
      <c r="H674" s="253"/>
      <c r="I674" s="253"/>
      <c r="J674" s="253"/>
      <c r="K674" s="253"/>
      <c r="L674" s="253"/>
      <c r="M674" s="253"/>
      <c r="N674" s="253"/>
      <c r="O674" s="253"/>
      <c r="P674" s="253"/>
      <c r="Q674" s="253"/>
      <c r="R674" s="253"/>
      <c r="S674" s="253"/>
      <c r="T674" s="253"/>
      <c r="U674" s="253"/>
      <c r="V674" s="253"/>
      <c r="W674" s="253"/>
      <c r="X674" s="253"/>
      <c r="Y674" s="253"/>
      <c r="Z674" s="253"/>
    </row>
    <row r="675" spans="1:26" s="252" customFormat="1" x14ac:dyDescent="0.3">
      <c r="A675" s="253"/>
      <c r="B675" s="253"/>
      <c r="C675" s="253"/>
      <c r="D675" s="253"/>
      <c r="E675" s="253"/>
      <c r="F675" s="253"/>
      <c r="G675" s="253"/>
      <c r="H675" s="253"/>
      <c r="I675" s="253"/>
      <c r="J675" s="253"/>
      <c r="K675" s="253"/>
      <c r="L675" s="253"/>
      <c r="M675" s="253"/>
      <c r="N675" s="253"/>
      <c r="O675" s="253"/>
      <c r="P675" s="253"/>
      <c r="Q675" s="253"/>
      <c r="R675" s="253"/>
      <c r="S675" s="253"/>
      <c r="T675" s="253"/>
      <c r="U675" s="253"/>
      <c r="V675" s="253"/>
      <c r="W675" s="253"/>
      <c r="X675" s="253"/>
      <c r="Y675" s="253"/>
      <c r="Z675" s="253"/>
    </row>
    <row r="676" spans="1:26" s="252" customFormat="1" x14ac:dyDescent="0.3">
      <c r="A676" s="253"/>
      <c r="B676" s="253"/>
      <c r="C676" s="253"/>
      <c r="D676" s="253"/>
      <c r="E676" s="253"/>
      <c r="F676" s="253"/>
      <c r="G676" s="253"/>
      <c r="H676" s="253"/>
      <c r="I676" s="253"/>
      <c r="J676" s="253"/>
      <c r="K676" s="253"/>
      <c r="L676" s="253"/>
      <c r="M676" s="253"/>
      <c r="N676" s="253"/>
      <c r="O676" s="253"/>
      <c r="P676" s="253"/>
      <c r="Q676" s="253"/>
      <c r="R676" s="253"/>
      <c r="S676" s="253"/>
      <c r="T676" s="253"/>
      <c r="U676" s="253"/>
      <c r="V676" s="253"/>
      <c r="W676" s="253"/>
      <c r="X676" s="253"/>
      <c r="Y676" s="253"/>
      <c r="Z676" s="253"/>
    </row>
    <row r="677" spans="1:26" s="252" customFormat="1" x14ac:dyDescent="0.3">
      <c r="A677" s="253"/>
      <c r="B677" s="253"/>
      <c r="C677" s="253"/>
      <c r="D677" s="253"/>
      <c r="E677" s="253"/>
      <c r="F677" s="253"/>
      <c r="G677" s="253"/>
      <c r="H677" s="253"/>
      <c r="I677" s="253"/>
      <c r="J677" s="253"/>
      <c r="K677" s="253"/>
      <c r="L677" s="253"/>
      <c r="M677" s="253"/>
      <c r="N677" s="253"/>
      <c r="O677" s="253"/>
      <c r="P677" s="253"/>
      <c r="Q677" s="253"/>
      <c r="R677" s="253"/>
      <c r="S677" s="253"/>
      <c r="T677" s="253"/>
      <c r="U677" s="253"/>
      <c r="V677" s="253"/>
      <c r="W677" s="253"/>
      <c r="X677" s="253"/>
      <c r="Y677" s="253"/>
      <c r="Z677" s="253"/>
    </row>
    <row r="678" spans="1:26" s="252" customFormat="1" x14ac:dyDescent="0.3">
      <c r="A678" s="253"/>
      <c r="B678" s="253"/>
      <c r="C678" s="253"/>
      <c r="D678" s="253"/>
      <c r="E678" s="253"/>
      <c r="F678" s="253"/>
      <c r="G678" s="253"/>
      <c r="H678" s="253"/>
      <c r="I678" s="253"/>
      <c r="J678" s="253"/>
      <c r="K678" s="253"/>
      <c r="L678" s="253"/>
      <c r="M678" s="253"/>
      <c r="N678" s="253"/>
      <c r="O678" s="253"/>
      <c r="P678" s="253"/>
      <c r="Q678" s="253"/>
      <c r="R678" s="253"/>
      <c r="S678" s="253"/>
      <c r="T678" s="253"/>
      <c r="U678" s="253"/>
      <c r="V678" s="253"/>
      <c r="W678" s="253"/>
      <c r="X678" s="253"/>
      <c r="Y678" s="253"/>
      <c r="Z678" s="253"/>
    </row>
    <row r="679" spans="1:26" s="252" customFormat="1" x14ac:dyDescent="0.3">
      <c r="A679" s="253"/>
      <c r="B679" s="253"/>
      <c r="C679" s="253"/>
      <c r="D679" s="253"/>
      <c r="E679" s="253"/>
      <c r="F679" s="253"/>
      <c r="G679" s="253"/>
      <c r="H679" s="253"/>
      <c r="I679" s="253"/>
      <c r="J679" s="253"/>
      <c r="K679" s="253"/>
      <c r="L679" s="253"/>
      <c r="M679" s="253"/>
      <c r="N679" s="253"/>
      <c r="O679" s="253"/>
      <c r="P679" s="253"/>
      <c r="Q679" s="253"/>
      <c r="R679" s="253"/>
      <c r="S679" s="253"/>
      <c r="T679" s="253"/>
      <c r="U679" s="253"/>
      <c r="V679" s="253"/>
      <c r="W679" s="253"/>
      <c r="X679" s="253"/>
      <c r="Y679" s="253"/>
      <c r="Z679" s="253"/>
    </row>
    <row r="680" spans="1:26" s="252" customFormat="1" x14ac:dyDescent="0.3">
      <c r="A680" s="253"/>
      <c r="B680" s="253"/>
      <c r="C680" s="253"/>
      <c r="D680" s="253"/>
      <c r="E680" s="253"/>
      <c r="F680" s="253"/>
      <c r="G680" s="253"/>
      <c r="H680" s="253"/>
      <c r="I680" s="253"/>
      <c r="J680" s="253"/>
      <c r="K680" s="253"/>
      <c r="L680" s="253"/>
      <c r="M680" s="253"/>
      <c r="N680" s="253"/>
      <c r="O680" s="253"/>
      <c r="P680" s="253"/>
      <c r="Q680" s="253"/>
      <c r="R680" s="253"/>
      <c r="S680" s="253"/>
      <c r="T680" s="253"/>
      <c r="U680" s="253"/>
      <c r="V680" s="253"/>
      <c r="W680" s="253"/>
      <c r="X680" s="253"/>
      <c r="Y680" s="253"/>
      <c r="Z680" s="253"/>
    </row>
    <row r="681" spans="1:26" s="252" customFormat="1" x14ac:dyDescent="0.3">
      <c r="A681" s="253"/>
      <c r="B681" s="253"/>
      <c r="C681" s="253"/>
      <c r="D681" s="253"/>
      <c r="E681" s="253"/>
      <c r="F681" s="253"/>
      <c r="G681" s="253"/>
      <c r="H681" s="253"/>
      <c r="I681" s="253"/>
      <c r="J681" s="253"/>
      <c r="K681" s="253"/>
      <c r="L681" s="253"/>
      <c r="M681" s="253"/>
      <c r="N681" s="253"/>
      <c r="O681" s="253"/>
      <c r="P681" s="253"/>
      <c r="Q681" s="253"/>
      <c r="R681" s="253"/>
      <c r="S681" s="253"/>
      <c r="T681" s="253"/>
      <c r="U681" s="253"/>
      <c r="V681" s="253"/>
      <c r="W681" s="253"/>
      <c r="X681" s="253"/>
      <c r="Y681" s="253"/>
      <c r="Z681" s="253"/>
    </row>
    <row r="682" spans="1:26" s="252" customFormat="1" x14ac:dyDescent="0.3">
      <c r="A682" s="253"/>
      <c r="B682" s="253"/>
      <c r="C682" s="253"/>
      <c r="D682" s="253"/>
      <c r="E682" s="253"/>
      <c r="F682" s="253"/>
      <c r="G682" s="253"/>
      <c r="H682" s="253"/>
      <c r="I682" s="253"/>
      <c r="J682" s="253"/>
      <c r="K682" s="253"/>
      <c r="L682" s="253"/>
      <c r="M682" s="253"/>
      <c r="N682" s="253"/>
      <c r="O682" s="253"/>
      <c r="P682" s="253"/>
      <c r="Q682" s="253"/>
      <c r="R682" s="253"/>
      <c r="S682" s="253"/>
      <c r="T682" s="253"/>
      <c r="U682" s="253"/>
      <c r="V682" s="253"/>
      <c r="W682" s="253"/>
      <c r="X682" s="253"/>
      <c r="Y682" s="253"/>
      <c r="Z682" s="253"/>
    </row>
    <row r="683" spans="1:26" s="252" customFormat="1" x14ac:dyDescent="0.3">
      <c r="A683" s="253"/>
      <c r="B683" s="253"/>
      <c r="C683" s="253"/>
      <c r="D683" s="253"/>
      <c r="E683" s="253"/>
      <c r="F683" s="253"/>
      <c r="G683" s="253"/>
      <c r="H683" s="253"/>
      <c r="I683" s="253"/>
      <c r="J683" s="253"/>
      <c r="K683" s="253"/>
      <c r="L683" s="253"/>
      <c r="M683" s="253"/>
      <c r="N683" s="253"/>
      <c r="O683" s="253"/>
      <c r="P683" s="253"/>
      <c r="Q683" s="253"/>
      <c r="R683" s="253"/>
      <c r="S683" s="253"/>
      <c r="T683" s="253"/>
      <c r="U683" s="253"/>
      <c r="V683" s="253"/>
      <c r="W683" s="253"/>
      <c r="X683" s="253"/>
      <c r="Y683" s="253"/>
      <c r="Z683" s="253"/>
    </row>
    <row r="684" spans="1:26" s="252" customFormat="1" x14ac:dyDescent="0.3">
      <c r="A684" s="253"/>
      <c r="B684" s="253"/>
      <c r="C684" s="253"/>
      <c r="D684" s="253"/>
      <c r="E684" s="253"/>
      <c r="F684" s="253"/>
      <c r="G684" s="253"/>
      <c r="H684" s="253"/>
      <c r="I684" s="253"/>
      <c r="J684" s="253"/>
      <c r="K684" s="253"/>
      <c r="L684" s="253"/>
      <c r="M684" s="253"/>
      <c r="N684" s="253"/>
      <c r="O684" s="253"/>
      <c r="P684" s="253"/>
      <c r="Q684" s="253"/>
      <c r="R684" s="253"/>
      <c r="S684" s="253"/>
      <c r="T684" s="253"/>
      <c r="U684" s="253"/>
      <c r="V684" s="253"/>
      <c r="W684" s="253"/>
      <c r="X684" s="253"/>
      <c r="Y684" s="253"/>
      <c r="Z684" s="253"/>
    </row>
    <row r="685" spans="1:26" s="252" customFormat="1" x14ac:dyDescent="0.3">
      <c r="A685" s="253"/>
      <c r="B685" s="253"/>
      <c r="C685" s="253"/>
      <c r="D685" s="253"/>
      <c r="E685" s="253"/>
      <c r="F685" s="253"/>
      <c r="G685" s="253"/>
      <c r="H685" s="253"/>
      <c r="I685" s="253"/>
      <c r="J685" s="253"/>
      <c r="K685" s="253"/>
      <c r="L685" s="253"/>
      <c r="M685" s="253"/>
      <c r="N685" s="253"/>
      <c r="O685" s="253"/>
      <c r="P685" s="253"/>
      <c r="Q685" s="253"/>
      <c r="R685" s="253"/>
      <c r="S685" s="253"/>
      <c r="T685" s="253"/>
      <c r="U685" s="253"/>
      <c r="V685" s="253"/>
      <c r="W685" s="253"/>
      <c r="X685" s="253"/>
      <c r="Y685" s="253"/>
      <c r="Z685" s="253"/>
    </row>
    <row r="686" spans="1:26" s="252" customFormat="1" x14ac:dyDescent="0.3">
      <c r="A686" s="253"/>
      <c r="B686" s="253"/>
      <c r="C686" s="253"/>
      <c r="D686" s="253"/>
      <c r="E686" s="253"/>
      <c r="F686" s="253"/>
      <c r="G686" s="253"/>
      <c r="H686" s="253"/>
      <c r="I686" s="253"/>
      <c r="J686" s="253"/>
      <c r="K686" s="253"/>
      <c r="L686" s="253"/>
      <c r="M686" s="253"/>
      <c r="N686" s="253"/>
      <c r="O686" s="253"/>
      <c r="P686" s="253"/>
      <c r="Q686" s="253"/>
      <c r="R686" s="253"/>
      <c r="S686" s="253"/>
      <c r="T686" s="253"/>
      <c r="U686" s="253"/>
      <c r="V686" s="253"/>
      <c r="W686" s="253"/>
      <c r="X686" s="253"/>
      <c r="Y686" s="253"/>
      <c r="Z686" s="253"/>
    </row>
    <row r="687" spans="1:26" s="252" customFormat="1" x14ac:dyDescent="0.3">
      <c r="A687" s="253"/>
      <c r="B687" s="253"/>
      <c r="C687" s="253"/>
      <c r="D687" s="253"/>
      <c r="E687" s="253"/>
      <c r="F687" s="253"/>
      <c r="G687" s="253"/>
      <c r="H687" s="253"/>
      <c r="I687" s="253"/>
      <c r="J687" s="253"/>
      <c r="K687" s="253"/>
      <c r="L687" s="253"/>
      <c r="M687" s="253"/>
      <c r="N687" s="253"/>
      <c r="O687" s="253"/>
      <c r="P687" s="253"/>
      <c r="Q687" s="253"/>
      <c r="R687" s="253"/>
      <c r="S687" s="253"/>
      <c r="T687" s="253"/>
      <c r="U687" s="253"/>
      <c r="V687" s="253"/>
      <c r="W687" s="253"/>
      <c r="X687" s="253"/>
      <c r="Y687" s="253"/>
      <c r="Z687" s="253"/>
    </row>
    <row r="688" spans="1:26" s="252" customFormat="1" x14ac:dyDescent="0.3">
      <c r="A688" s="253"/>
      <c r="B688" s="253"/>
      <c r="C688" s="253"/>
      <c r="D688" s="253"/>
      <c r="E688" s="253"/>
      <c r="F688" s="253"/>
      <c r="G688" s="253"/>
      <c r="H688" s="253"/>
      <c r="I688" s="253"/>
      <c r="J688" s="253"/>
      <c r="K688" s="253"/>
      <c r="L688" s="253"/>
      <c r="M688" s="253"/>
      <c r="N688" s="253"/>
      <c r="O688" s="253"/>
      <c r="P688" s="253"/>
      <c r="Q688" s="253"/>
      <c r="R688" s="253"/>
      <c r="S688" s="253"/>
      <c r="T688" s="253"/>
      <c r="U688" s="253"/>
      <c r="V688" s="253"/>
      <c r="W688" s="253"/>
      <c r="X688" s="253"/>
      <c r="Y688" s="253"/>
      <c r="Z688" s="253"/>
    </row>
    <row r="689" spans="1:26" s="252" customFormat="1" x14ac:dyDescent="0.3">
      <c r="A689" s="253"/>
      <c r="B689" s="253"/>
      <c r="C689" s="253"/>
      <c r="D689" s="253"/>
      <c r="E689" s="253"/>
      <c r="F689" s="253"/>
      <c r="G689" s="253"/>
      <c r="H689" s="253"/>
      <c r="I689" s="253"/>
      <c r="J689" s="253"/>
      <c r="K689" s="253"/>
      <c r="L689" s="253"/>
      <c r="M689" s="253"/>
      <c r="N689" s="253"/>
      <c r="O689" s="253"/>
      <c r="P689" s="253"/>
      <c r="Q689" s="253"/>
      <c r="R689" s="253"/>
      <c r="S689" s="253"/>
      <c r="T689" s="253"/>
      <c r="U689" s="253"/>
      <c r="V689" s="253"/>
      <c r="W689" s="253"/>
      <c r="X689" s="253"/>
      <c r="Y689" s="253"/>
      <c r="Z689" s="253"/>
    </row>
    <row r="690" spans="1:26" s="252" customFormat="1" x14ac:dyDescent="0.3">
      <c r="A690" s="253"/>
      <c r="B690" s="253"/>
      <c r="C690" s="253"/>
      <c r="D690" s="253"/>
      <c r="E690" s="253"/>
      <c r="F690" s="253"/>
      <c r="G690" s="253"/>
      <c r="H690" s="253"/>
      <c r="I690" s="253"/>
      <c r="J690" s="253"/>
      <c r="K690" s="253"/>
      <c r="L690" s="253"/>
      <c r="M690" s="253"/>
      <c r="N690" s="253"/>
      <c r="O690" s="253"/>
      <c r="P690" s="253"/>
      <c r="Q690" s="253"/>
      <c r="R690" s="253"/>
      <c r="S690" s="253"/>
      <c r="T690" s="253"/>
      <c r="U690" s="253"/>
      <c r="V690" s="253"/>
      <c r="W690" s="253"/>
      <c r="X690" s="253"/>
      <c r="Y690" s="253"/>
      <c r="Z690" s="253"/>
    </row>
    <row r="691" spans="1:26" s="252" customFormat="1" x14ac:dyDescent="0.3">
      <c r="A691" s="253"/>
      <c r="B691" s="253"/>
      <c r="C691" s="253"/>
      <c r="D691" s="253"/>
      <c r="E691" s="253"/>
      <c r="F691" s="253"/>
      <c r="G691" s="253"/>
      <c r="H691" s="253"/>
      <c r="I691" s="253"/>
      <c r="J691" s="253"/>
      <c r="K691" s="253"/>
      <c r="L691" s="253"/>
      <c r="M691" s="253"/>
      <c r="N691" s="253"/>
      <c r="O691" s="253"/>
      <c r="P691" s="253"/>
      <c r="Q691" s="253"/>
      <c r="R691" s="253"/>
      <c r="S691" s="253"/>
      <c r="T691" s="253"/>
      <c r="U691" s="253"/>
      <c r="V691" s="253"/>
      <c r="W691" s="253"/>
      <c r="X691" s="253"/>
      <c r="Y691" s="253"/>
      <c r="Z691" s="253"/>
    </row>
    <row r="692" spans="1:26" s="252" customFormat="1" x14ac:dyDescent="0.3">
      <c r="A692" s="253"/>
      <c r="B692" s="253"/>
      <c r="C692" s="253"/>
      <c r="D692" s="253"/>
      <c r="E692" s="253"/>
      <c r="F692" s="253"/>
      <c r="G692" s="253"/>
      <c r="H692" s="253"/>
      <c r="I692" s="253"/>
      <c r="J692" s="253"/>
      <c r="K692" s="253"/>
      <c r="L692" s="253"/>
      <c r="M692" s="253"/>
      <c r="N692" s="253"/>
      <c r="O692" s="253"/>
      <c r="P692" s="253"/>
      <c r="Q692" s="253"/>
      <c r="R692" s="253"/>
      <c r="S692" s="253"/>
      <c r="T692" s="253"/>
      <c r="U692" s="253"/>
      <c r="V692" s="253"/>
      <c r="W692" s="253"/>
      <c r="X692" s="253"/>
      <c r="Y692" s="253"/>
      <c r="Z692" s="253"/>
    </row>
    <row r="693" spans="1:26" s="252" customFormat="1" x14ac:dyDescent="0.3">
      <c r="A693" s="253"/>
      <c r="B693" s="253"/>
      <c r="C693" s="253"/>
      <c r="D693" s="253"/>
      <c r="E693" s="253"/>
      <c r="F693" s="253"/>
      <c r="G693" s="253"/>
      <c r="H693" s="253"/>
      <c r="I693" s="253"/>
      <c r="J693" s="253"/>
      <c r="K693" s="253"/>
      <c r="L693" s="253"/>
      <c r="M693" s="253"/>
      <c r="N693" s="253"/>
      <c r="O693" s="253"/>
      <c r="P693" s="253"/>
      <c r="Q693" s="253"/>
      <c r="R693" s="253"/>
      <c r="S693" s="253"/>
      <c r="T693" s="253"/>
      <c r="U693" s="253"/>
      <c r="V693" s="253"/>
      <c r="W693" s="253"/>
      <c r="X693" s="253"/>
      <c r="Y693" s="253"/>
      <c r="Z693" s="253"/>
    </row>
    <row r="694" spans="1:26" s="252" customFormat="1" x14ac:dyDescent="0.3">
      <c r="A694" s="253"/>
      <c r="B694" s="253"/>
      <c r="C694" s="253"/>
      <c r="D694" s="253"/>
      <c r="E694" s="253"/>
      <c r="F694" s="253"/>
      <c r="G694" s="253"/>
      <c r="H694" s="253"/>
      <c r="I694" s="253"/>
      <c r="J694" s="253"/>
      <c r="K694" s="253"/>
      <c r="L694" s="253"/>
      <c r="M694" s="253"/>
      <c r="N694" s="253"/>
      <c r="O694" s="253"/>
      <c r="P694" s="253"/>
      <c r="Q694" s="253"/>
      <c r="R694" s="253"/>
      <c r="S694" s="253"/>
      <c r="T694" s="253"/>
      <c r="U694" s="253"/>
      <c r="V694" s="253"/>
      <c r="W694" s="253"/>
      <c r="X694" s="253"/>
      <c r="Y694" s="253"/>
      <c r="Z694" s="253"/>
    </row>
    <row r="695" spans="1:26" s="252" customFormat="1" x14ac:dyDescent="0.3">
      <c r="A695" s="253"/>
      <c r="B695" s="253"/>
      <c r="C695" s="253"/>
      <c r="D695" s="253"/>
      <c r="E695" s="253"/>
      <c r="F695" s="253"/>
      <c r="G695" s="253"/>
      <c r="H695" s="253"/>
      <c r="I695" s="253"/>
      <c r="J695" s="253"/>
      <c r="K695" s="253"/>
      <c r="L695" s="253"/>
      <c r="M695" s="253"/>
      <c r="N695" s="253"/>
      <c r="O695" s="253"/>
      <c r="P695" s="253"/>
      <c r="Q695" s="253"/>
      <c r="R695" s="253"/>
      <c r="S695" s="253"/>
      <c r="T695" s="253"/>
      <c r="U695" s="253"/>
      <c r="V695" s="253"/>
      <c r="W695" s="253"/>
      <c r="X695" s="253"/>
      <c r="Y695" s="253"/>
      <c r="Z695" s="253"/>
    </row>
    <row r="696" spans="1:26" s="252" customFormat="1" x14ac:dyDescent="0.3">
      <c r="A696" s="253"/>
      <c r="B696" s="253"/>
      <c r="C696" s="253"/>
      <c r="D696" s="253"/>
      <c r="E696" s="253"/>
      <c r="F696" s="253"/>
      <c r="G696" s="253"/>
      <c r="H696" s="253"/>
      <c r="I696" s="253"/>
      <c r="J696" s="253"/>
      <c r="K696" s="253"/>
      <c r="L696" s="253"/>
      <c r="M696" s="253"/>
      <c r="N696" s="253"/>
      <c r="O696" s="253"/>
      <c r="P696" s="253"/>
      <c r="Q696" s="253"/>
      <c r="R696" s="253"/>
      <c r="S696" s="253"/>
      <c r="T696" s="253"/>
      <c r="U696" s="253"/>
      <c r="V696" s="253"/>
      <c r="W696" s="253"/>
      <c r="X696" s="253"/>
      <c r="Y696" s="253"/>
      <c r="Z696" s="253"/>
    </row>
    <row r="697" spans="1:26" s="252" customFormat="1" x14ac:dyDescent="0.3">
      <c r="A697" s="253"/>
      <c r="B697" s="253"/>
      <c r="C697" s="253"/>
      <c r="D697" s="253"/>
      <c r="E697" s="253"/>
      <c r="F697" s="253"/>
      <c r="G697" s="253"/>
      <c r="H697" s="253"/>
      <c r="I697" s="253"/>
      <c r="J697" s="253"/>
      <c r="K697" s="253"/>
      <c r="L697" s="253"/>
      <c r="M697" s="253"/>
      <c r="N697" s="253"/>
      <c r="O697" s="253"/>
      <c r="P697" s="253"/>
      <c r="Q697" s="253"/>
      <c r="R697" s="253"/>
      <c r="S697" s="253"/>
      <c r="T697" s="253"/>
      <c r="U697" s="253"/>
      <c r="V697" s="253"/>
      <c r="W697" s="253"/>
      <c r="X697" s="253"/>
      <c r="Y697" s="253"/>
      <c r="Z697" s="253"/>
    </row>
    <row r="698" spans="1:26" s="252" customFormat="1" x14ac:dyDescent="0.3">
      <c r="A698" s="253"/>
      <c r="B698" s="253"/>
      <c r="C698" s="253"/>
      <c r="D698" s="253"/>
      <c r="E698" s="253"/>
      <c r="F698" s="253"/>
      <c r="G698" s="253"/>
      <c r="H698" s="253"/>
      <c r="I698" s="253"/>
      <c r="J698" s="253"/>
      <c r="K698" s="253"/>
      <c r="L698" s="253"/>
      <c r="M698" s="253"/>
      <c r="N698" s="253"/>
      <c r="O698" s="253"/>
      <c r="P698" s="253"/>
      <c r="Q698" s="253"/>
      <c r="R698" s="253"/>
      <c r="S698" s="253"/>
      <c r="T698" s="253"/>
      <c r="U698" s="253"/>
      <c r="V698" s="253"/>
      <c r="W698" s="253"/>
      <c r="X698" s="253"/>
      <c r="Y698" s="253"/>
      <c r="Z698" s="253"/>
    </row>
    <row r="699" spans="1:26" s="252" customFormat="1" x14ac:dyDescent="0.3">
      <c r="A699" s="253"/>
      <c r="B699" s="253"/>
      <c r="C699" s="253"/>
      <c r="D699" s="253"/>
      <c r="E699" s="253"/>
      <c r="F699" s="253"/>
      <c r="G699" s="253"/>
      <c r="H699" s="253"/>
      <c r="I699" s="253"/>
      <c r="J699" s="253"/>
      <c r="K699" s="253"/>
      <c r="L699" s="253"/>
      <c r="M699" s="253"/>
      <c r="N699" s="253"/>
      <c r="O699" s="253"/>
      <c r="P699" s="253"/>
      <c r="Q699" s="253"/>
      <c r="R699" s="253"/>
      <c r="S699" s="253"/>
      <c r="T699" s="253"/>
      <c r="U699" s="253"/>
      <c r="V699" s="253"/>
      <c r="W699" s="253"/>
      <c r="X699" s="253"/>
      <c r="Y699" s="253"/>
      <c r="Z699" s="253"/>
    </row>
    <row r="700" spans="1:26" s="252" customFormat="1" x14ac:dyDescent="0.3">
      <c r="A700" s="253"/>
      <c r="B700" s="253"/>
      <c r="C700" s="253"/>
      <c r="D700" s="253"/>
      <c r="E700" s="253"/>
      <c r="F700" s="253"/>
      <c r="G700" s="253"/>
      <c r="H700" s="253"/>
      <c r="I700" s="253"/>
      <c r="J700" s="253"/>
      <c r="K700" s="253"/>
      <c r="L700" s="253"/>
      <c r="M700" s="253"/>
      <c r="N700" s="253"/>
      <c r="O700" s="253"/>
      <c r="P700" s="253"/>
      <c r="Q700" s="253"/>
      <c r="R700" s="253"/>
      <c r="S700" s="253"/>
      <c r="T700" s="253"/>
      <c r="U700" s="253"/>
      <c r="V700" s="253"/>
      <c r="W700" s="253"/>
      <c r="X700" s="253"/>
      <c r="Y700" s="253"/>
      <c r="Z700" s="253"/>
    </row>
    <row r="701" spans="1:26" s="252" customFormat="1" x14ac:dyDescent="0.3">
      <c r="A701" s="253"/>
      <c r="B701" s="253"/>
      <c r="C701" s="253"/>
      <c r="D701" s="253"/>
      <c r="E701" s="253"/>
      <c r="F701" s="253"/>
      <c r="G701" s="253"/>
      <c r="H701" s="253"/>
      <c r="I701" s="253"/>
      <c r="J701" s="253"/>
      <c r="K701" s="253"/>
      <c r="L701" s="253"/>
      <c r="M701" s="253"/>
      <c r="N701" s="253"/>
      <c r="O701" s="253"/>
      <c r="P701" s="253"/>
      <c r="Q701" s="253"/>
      <c r="R701" s="253"/>
      <c r="S701" s="253"/>
      <c r="T701" s="253"/>
      <c r="U701" s="253"/>
      <c r="V701" s="253"/>
      <c r="W701" s="253"/>
      <c r="X701" s="253"/>
      <c r="Y701" s="253"/>
      <c r="Z701" s="253"/>
    </row>
    <row r="702" spans="1:26" s="252" customFormat="1" x14ac:dyDescent="0.3">
      <c r="A702" s="253"/>
      <c r="B702" s="253"/>
      <c r="C702" s="253"/>
      <c r="D702" s="253"/>
      <c r="E702" s="253"/>
      <c r="F702" s="253"/>
      <c r="G702" s="253"/>
      <c r="H702" s="253"/>
      <c r="I702" s="253"/>
      <c r="J702" s="253"/>
      <c r="K702" s="253"/>
      <c r="L702" s="253"/>
      <c r="M702" s="253"/>
      <c r="N702" s="253"/>
      <c r="O702" s="253"/>
      <c r="P702" s="253"/>
      <c r="Q702" s="253"/>
      <c r="R702" s="253"/>
      <c r="S702" s="253"/>
      <c r="T702" s="253"/>
      <c r="U702" s="253"/>
      <c r="V702" s="253"/>
      <c r="W702" s="253"/>
      <c r="X702" s="253"/>
      <c r="Y702" s="253"/>
      <c r="Z702" s="253"/>
    </row>
    <row r="703" spans="1:26" s="252" customFormat="1" x14ac:dyDescent="0.3">
      <c r="A703" s="253"/>
      <c r="B703" s="253"/>
      <c r="C703" s="253"/>
      <c r="D703" s="253"/>
      <c r="E703" s="253"/>
      <c r="F703" s="253"/>
      <c r="G703" s="253"/>
      <c r="H703" s="253"/>
      <c r="I703" s="253"/>
      <c r="J703" s="253"/>
      <c r="K703" s="253"/>
      <c r="L703" s="253"/>
      <c r="M703" s="253"/>
      <c r="N703" s="253"/>
      <c r="O703" s="253"/>
      <c r="P703" s="253"/>
      <c r="Q703" s="253"/>
      <c r="R703" s="253"/>
      <c r="S703" s="253"/>
      <c r="T703" s="253"/>
      <c r="U703" s="253"/>
      <c r="V703" s="253"/>
      <c r="W703" s="253"/>
      <c r="X703" s="253"/>
      <c r="Y703" s="253"/>
      <c r="Z703" s="253"/>
    </row>
    <row r="704" spans="1:26" s="252" customFormat="1" x14ac:dyDescent="0.3">
      <c r="A704" s="253"/>
      <c r="B704" s="253"/>
      <c r="C704" s="253"/>
      <c r="D704" s="253"/>
      <c r="E704" s="253"/>
      <c r="F704" s="253"/>
      <c r="G704" s="253"/>
      <c r="H704" s="253"/>
      <c r="I704" s="253"/>
      <c r="J704" s="253"/>
      <c r="K704" s="253"/>
      <c r="L704" s="253"/>
      <c r="M704" s="253"/>
      <c r="N704" s="253"/>
      <c r="O704" s="253"/>
      <c r="P704" s="253"/>
      <c r="Q704" s="253"/>
      <c r="R704" s="253"/>
      <c r="S704" s="253"/>
      <c r="T704" s="253"/>
      <c r="U704" s="253"/>
      <c r="V704" s="253"/>
      <c r="W704" s="253"/>
      <c r="X704" s="253"/>
      <c r="Y704" s="253"/>
      <c r="Z704" s="253"/>
    </row>
    <row r="705" spans="1:26" s="252" customFormat="1" x14ac:dyDescent="0.3">
      <c r="A705" s="253"/>
      <c r="B705" s="253"/>
      <c r="C705" s="253"/>
      <c r="D705" s="253"/>
      <c r="E705" s="253"/>
      <c r="F705" s="253"/>
      <c r="G705" s="253"/>
      <c r="H705" s="253"/>
      <c r="I705" s="253"/>
      <c r="J705" s="253"/>
      <c r="K705" s="253"/>
      <c r="L705" s="253"/>
      <c r="M705" s="253"/>
      <c r="N705" s="253"/>
      <c r="O705" s="253"/>
      <c r="P705" s="253"/>
      <c r="Q705" s="253"/>
      <c r="R705" s="253"/>
      <c r="S705" s="253"/>
      <c r="T705" s="253"/>
      <c r="U705" s="253"/>
      <c r="V705" s="253"/>
      <c r="W705" s="253"/>
      <c r="X705" s="253"/>
      <c r="Y705" s="253"/>
      <c r="Z705" s="253"/>
    </row>
    <row r="706" spans="1:26" s="252" customFormat="1" x14ac:dyDescent="0.3">
      <c r="A706" s="253"/>
      <c r="B706" s="253"/>
      <c r="C706" s="253"/>
      <c r="D706" s="253"/>
      <c r="E706" s="253"/>
      <c r="F706" s="253"/>
      <c r="G706" s="253"/>
      <c r="H706" s="253"/>
      <c r="I706" s="253"/>
      <c r="J706" s="253"/>
      <c r="K706" s="253"/>
      <c r="L706" s="253"/>
      <c r="M706" s="253"/>
      <c r="N706" s="253"/>
      <c r="O706" s="253"/>
      <c r="P706" s="253"/>
      <c r="Q706" s="253"/>
      <c r="R706" s="253"/>
      <c r="S706" s="253"/>
      <c r="T706" s="253"/>
      <c r="U706" s="253"/>
      <c r="V706" s="253"/>
      <c r="W706" s="253"/>
      <c r="X706" s="253"/>
      <c r="Y706" s="253"/>
      <c r="Z706" s="253"/>
    </row>
    <row r="707" spans="1:26" s="252" customFormat="1" x14ac:dyDescent="0.3">
      <c r="A707" s="253"/>
      <c r="B707" s="253"/>
      <c r="C707" s="253"/>
      <c r="D707" s="253"/>
      <c r="E707" s="253"/>
      <c r="F707" s="253"/>
      <c r="G707" s="253"/>
      <c r="H707" s="253"/>
      <c r="I707" s="253"/>
      <c r="J707" s="253"/>
      <c r="K707" s="253"/>
      <c r="L707" s="253"/>
      <c r="M707" s="253"/>
      <c r="N707" s="253"/>
      <c r="O707" s="253"/>
      <c r="P707" s="253"/>
      <c r="Q707" s="253"/>
      <c r="R707" s="253"/>
      <c r="S707" s="253"/>
      <c r="T707" s="253"/>
      <c r="U707" s="253"/>
      <c r="V707" s="253"/>
      <c r="W707" s="253"/>
      <c r="X707" s="253"/>
      <c r="Y707" s="253"/>
      <c r="Z707" s="253"/>
    </row>
    <row r="708" spans="1:26" s="252" customFormat="1" x14ac:dyDescent="0.3">
      <c r="A708" s="253"/>
      <c r="B708" s="253"/>
      <c r="C708" s="253"/>
      <c r="D708" s="253"/>
      <c r="E708" s="253"/>
      <c r="F708" s="253"/>
      <c r="G708" s="253"/>
      <c r="H708" s="253"/>
      <c r="I708" s="253"/>
      <c r="J708" s="253"/>
      <c r="K708" s="253"/>
      <c r="L708" s="253"/>
      <c r="M708" s="253"/>
      <c r="N708" s="253"/>
      <c r="O708" s="253"/>
      <c r="P708" s="253"/>
      <c r="Q708" s="253"/>
      <c r="R708" s="253"/>
      <c r="S708" s="253"/>
      <c r="T708" s="253"/>
      <c r="U708" s="253"/>
      <c r="V708" s="253"/>
      <c r="W708" s="253"/>
      <c r="X708" s="253"/>
      <c r="Y708" s="253"/>
      <c r="Z708" s="253"/>
    </row>
    <row r="709" spans="1:26" s="252" customFormat="1" x14ac:dyDescent="0.3">
      <c r="A709" s="253"/>
      <c r="B709" s="253"/>
      <c r="C709" s="253"/>
      <c r="D709" s="253"/>
      <c r="E709" s="253"/>
      <c r="F709" s="253"/>
      <c r="G709" s="253"/>
      <c r="H709" s="253"/>
      <c r="I709" s="253"/>
      <c r="J709" s="253"/>
      <c r="K709" s="253"/>
      <c r="L709" s="253"/>
      <c r="M709" s="253"/>
      <c r="N709" s="253"/>
      <c r="O709" s="253"/>
      <c r="P709" s="253"/>
      <c r="Q709" s="253"/>
      <c r="R709" s="253"/>
      <c r="S709" s="253"/>
      <c r="T709" s="253"/>
      <c r="U709" s="253"/>
      <c r="V709" s="253"/>
      <c r="W709" s="253"/>
      <c r="X709" s="253"/>
      <c r="Y709" s="253"/>
      <c r="Z709" s="253"/>
    </row>
    <row r="710" spans="1:26" s="252" customFormat="1" x14ac:dyDescent="0.3">
      <c r="A710" s="253"/>
      <c r="B710" s="253"/>
      <c r="C710" s="253"/>
      <c r="D710" s="253"/>
      <c r="E710" s="253"/>
      <c r="F710" s="253"/>
      <c r="G710" s="253"/>
      <c r="H710" s="253"/>
      <c r="I710" s="253"/>
      <c r="J710" s="253"/>
      <c r="K710" s="253"/>
      <c r="L710" s="253"/>
      <c r="M710" s="253"/>
      <c r="N710" s="253"/>
      <c r="O710" s="253"/>
      <c r="P710" s="253"/>
      <c r="Q710" s="253"/>
      <c r="R710" s="253"/>
      <c r="S710" s="253"/>
      <c r="T710" s="253"/>
      <c r="U710" s="253"/>
      <c r="V710" s="253"/>
      <c r="W710" s="253"/>
      <c r="X710" s="253"/>
      <c r="Y710" s="253"/>
      <c r="Z710" s="253"/>
    </row>
    <row r="711" spans="1:26" s="252" customFormat="1" x14ac:dyDescent="0.3">
      <c r="A711" s="253"/>
      <c r="B711" s="253"/>
      <c r="C711" s="253"/>
      <c r="D711" s="253"/>
      <c r="E711" s="253"/>
      <c r="F711" s="253"/>
      <c r="G711" s="253"/>
      <c r="H711" s="253"/>
      <c r="I711" s="253"/>
      <c r="J711" s="253"/>
      <c r="K711" s="253"/>
      <c r="L711" s="253"/>
      <c r="M711" s="253"/>
      <c r="N711" s="253"/>
      <c r="O711" s="253"/>
      <c r="P711" s="253"/>
      <c r="Q711" s="253"/>
      <c r="R711" s="253"/>
      <c r="S711" s="253"/>
      <c r="T711" s="253"/>
      <c r="U711" s="253"/>
      <c r="V711" s="253"/>
      <c r="W711" s="253"/>
      <c r="X711" s="253"/>
      <c r="Y711" s="253"/>
      <c r="Z711" s="253"/>
    </row>
    <row r="712" spans="1:26" s="252" customFormat="1" x14ac:dyDescent="0.3">
      <c r="A712" s="253"/>
      <c r="B712" s="253"/>
      <c r="C712" s="253"/>
      <c r="D712" s="253"/>
      <c r="E712" s="253"/>
      <c r="F712" s="253"/>
      <c r="G712" s="253"/>
      <c r="H712" s="253"/>
      <c r="I712" s="253"/>
      <c r="J712" s="253"/>
      <c r="K712" s="253"/>
      <c r="L712" s="253"/>
      <c r="M712" s="253"/>
      <c r="N712" s="253"/>
      <c r="O712" s="253"/>
      <c r="P712" s="253"/>
      <c r="Q712" s="253"/>
      <c r="R712" s="253"/>
      <c r="S712" s="253"/>
      <c r="T712" s="253"/>
      <c r="U712" s="253"/>
      <c r="V712" s="253"/>
      <c r="W712" s="253"/>
      <c r="X712" s="253"/>
      <c r="Y712" s="253"/>
      <c r="Z712" s="253"/>
    </row>
    <row r="713" spans="1:26" s="252" customFormat="1" x14ac:dyDescent="0.3">
      <c r="A713" s="253"/>
      <c r="B713" s="253"/>
      <c r="C713" s="253"/>
      <c r="D713" s="253"/>
      <c r="E713" s="253"/>
      <c r="F713" s="253"/>
      <c r="G713" s="253"/>
      <c r="H713" s="253"/>
      <c r="I713" s="253"/>
      <c r="J713" s="253"/>
      <c r="K713" s="253"/>
      <c r="L713" s="253"/>
      <c r="M713" s="253"/>
      <c r="N713" s="253"/>
      <c r="O713" s="253"/>
      <c r="P713" s="253"/>
      <c r="Q713" s="253"/>
      <c r="R713" s="253"/>
      <c r="S713" s="253"/>
      <c r="T713" s="253"/>
      <c r="U713" s="253"/>
      <c r="V713" s="253"/>
      <c r="W713" s="253"/>
      <c r="X713" s="253"/>
      <c r="Y713" s="253"/>
      <c r="Z713" s="253"/>
    </row>
    <row r="714" spans="1:26" s="252" customFormat="1" x14ac:dyDescent="0.3">
      <c r="A714" s="253"/>
      <c r="B714" s="253"/>
      <c r="C714" s="253"/>
      <c r="D714" s="253"/>
      <c r="E714" s="253"/>
      <c r="F714" s="253"/>
      <c r="G714" s="253"/>
      <c r="H714" s="253"/>
      <c r="I714" s="253"/>
      <c r="J714" s="253"/>
      <c r="K714" s="253"/>
      <c r="L714" s="253"/>
      <c r="M714" s="253"/>
      <c r="N714" s="253"/>
      <c r="O714" s="253"/>
      <c r="P714" s="253"/>
      <c r="Q714" s="253"/>
      <c r="R714" s="253"/>
      <c r="S714" s="253"/>
      <c r="T714" s="253"/>
      <c r="U714" s="253"/>
      <c r="V714" s="253"/>
      <c r="W714" s="253"/>
      <c r="X714" s="253"/>
      <c r="Y714" s="253"/>
      <c r="Z714" s="253"/>
    </row>
    <row r="715" spans="1:26" s="252" customFormat="1" x14ac:dyDescent="0.3">
      <c r="A715" s="253"/>
      <c r="B715" s="253"/>
      <c r="C715" s="253"/>
      <c r="D715" s="253"/>
      <c r="E715" s="253"/>
      <c r="F715" s="253"/>
      <c r="G715" s="253"/>
      <c r="H715" s="253"/>
      <c r="I715" s="253"/>
      <c r="J715" s="253"/>
      <c r="K715" s="253"/>
      <c r="L715" s="253"/>
      <c r="M715" s="253"/>
      <c r="N715" s="253"/>
      <c r="O715" s="253"/>
      <c r="P715" s="253"/>
      <c r="Q715" s="253"/>
      <c r="R715" s="253"/>
      <c r="S715" s="253"/>
      <c r="T715" s="253"/>
      <c r="U715" s="253"/>
      <c r="V715" s="253"/>
      <c r="W715" s="253"/>
      <c r="X715" s="253"/>
      <c r="Y715" s="253"/>
      <c r="Z715" s="253"/>
    </row>
    <row r="716" spans="1:26" s="252" customFormat="1" x14ac:dyDescent="0.3">
      <c r="A716" s="253"/>
      <c r="B716" s="253"/>
      <c r="C716" s="253"/>
      <c r="D716" s="253"/>
      <c r="E716" s="253"/>
      <c r="F716" s="253"/>
      <c r="G716" s="253"/>
      <c r="H716" s="253"/>
      <c r="I716" s="253"/>
      <c r="J716" s="253"/>
      <c r="K716" s="253"/>
      <c r="L716" s="253"/>
      <c r="M716" s="253"/>
      <c r="N716" s="253"/>
      <c r="O716" s="253"/>
      <c r="P716" s="253"/>
      <c r="Q716" s="253"/>
      <c r="R716" s="253"/>
      <c r="S716" s="253"/>
      <c r="T716" s="253"/>
      <c r="U716" s="253"/>
      <c r="V716" s="253"/>
      <c r="W716" s="253"/>
      <c r="X716" s="253"/>
      <c r="Y716" s="253"/>
      <c r="Z716" s="253"/>
    </row>
    <row r="717" spans="1:26" s="252" customFormat="1" x14ac:dyDescent="0.3">
      <c r="A717" s="253"/>
      <c r="B717" s="253"/>
      <c r="C717" s="253"/>
      <c r="D717" s="253"/>
      <c r="E717" s="253"/>
      <c r="F717" s="253"/>
      <c r="G717" s="253"/>
      <c r="H717" s="253"/>
      <c r="I717" s="253"/>
      <c r="J717" s="253"/>
      <c r="K717" s="253"/>
      <c r="L717" s="253"/>
      <c r="M717" s="253"/>
      <c r="N717" s="253"/>
      <c r="O717" s="253"/>
      <c r="P717" s="253"/>
      <c r="Q717" s="253"/>
      <c r="R717" s="253"/>
      <c r="S717" s="253"/>
      <c r="T717" s="253"/>
      <c r="U717" s="253"/>
      <c r="V717" s="253"/>
      <c r="W717" s="253"/>
      <c r="X717" s="253"/>
      <c r="Y717" s="253"/>
      <c r="Z717" s="253"/>
    </row>
    <row r="718" spans="1:26" s="252" customFormat="1" x14ac:dyDescent="0.3">
      <c r="A718" s="253"/>
      <c r="B718" s="253"/>
      <c r="C718" s="253"/>
      <c r="D718" s="253"/>
      <c r="E718" s="253"/>
      <c r="F718" s="253"/>
      <c r="G718" s="253"/>
      <c r="H718" s="253"/>
      <c r="I718" s="253"/>
      <c r="J718" s="253"/>
      <c r="K718" s="253"/>
      <c r="L718" s="253"/>
      <c r="M718" s="253"/>
      <c r="N718" s="253"/>
      <c r="O718" s="253"/>
      <c r="P718" s="253"/>
      <c r="Q718" s="253"/>
      <c r="R718" s="253"/>
      <c r="S718" s="253"/>
      <c r="T718" s="253"/>
      <c r="U718" s="253"/>
      <c r="V718" s="253"/>
      <c r="W718" s="253"/>
      <c r="X718" s="253"/>
      <c r="Y718" s="253"/>
      <c r="Z718" s="253"/>
    </row>
    <row r="719" spans="1:26" s="252" customFormat="1" x14ac:dyDescent="0.3">
      <c r="A719" s="253"/>
      <c r="B719" s="253"/>
      <c r="C719" s="253"/>
      <c r="D719" s="253"/>
      <c r="E719" s="253"/>
      <c r="F719" s="253"/>
      <c r="G719" s="253"/>
      <c r="H719" s="253"/>
      <c r="I719" s="253"/>
      <c r="J719" s="253"/>
      <c r="K719" s="253"/>
      <c r="L719" s="253"/>
      <c r="M719" s="253"/>
      <c r="N719" s="253"/>
      <c r="O719" s="253"/>
      <c r="P719" s="253"/>
      <c r="Q719" s="253"/>
      <c r="R719" s="253"/>
      <c r="S719" s="253"/>
      <c r="T719" s="253"/>
      <c r="U719" s="253"/>
      <c r="V719" s="253"/>
      <c r="W719" s="253"/>
      <c r="X719" s="253"/>
      <c r="Y719" s="253"/>
      <c r="Z719" s="253"/>
    </row>
    <row r="720" spans="1:26" s="252" customFormat="1" x14ac:dyDescent="0.3">
      <c r="A720" s="253"/>
      <c r="B720" s="253"/>
      <c r="C720" s="253"/>
      <c r="D720" s="253"/>
      <c r="E720" s="253"/>
      <c r="F720" s="253"/>
      <c r="G720" s="253"/>
      <c r="H720" s="253"/>
      <c r="I720" s="253"/>
      <c r="J720" s="253"/>
      <c r="K720" s="253"/>
      <c r="L720" s="253"/>
      <c r="M720" s="253"/>
      <c r="N720" s="253"/>
      <c r="O720" s="253"/>
      <c r="P720" s="253"/>
      <c r="Q720" s="253"/>
      <c r="R720" s="253"/>
      <c r="S720" s="253"/>
      <c r="T720" s="253"/>
      <c r="U720" s="253"/>
      <c r="V720" s="253"/>
      <c r="W720" s="253"/>
      <c r="X720" s="253"/>
      <c r="Y720" s="253"/>
      <c r="Z720" s="253"/>
    </row>
    <row r="721" spans="1:26" s="252" customFormat="1" x14ac:dyDescent="0.3">
      <c r="A721" s="253"/>
      <c r="B721" s="253"/>
      <c r="C721" s="253"/>
      <c r="D721" s="253"/>
      <c r="E721" s="253"/>
      <c r="F721" s="253"/>
      <c r="G721" s="253"/>
      <c r="H721" s="253"/>
      <c r="I721" s="253"/>
      <c r="J721" s="253"/>
      <c r="K721" s="253"/>
      <c r="L721" s="253"/>
      <c r="M721" s="253"/>
      <c r="N721" s="253"/>
      <c r="O721" s="253"/>
      <c r="P721" s="253"/>
      <c r="Q721" s="253"/>
      <c r="R721" s="253"/>
      <c r="S721" s="253"/>
      <c r="T721" s="253"/>
      <c r="U721" s="253"/>
      <c r="V721" s="253"/>
      <c r="W721" s="253"/>
      <c r="X721" s="253"/>
      <c r="Y721" s="253"/>
      <c r="Z721" s="253"/>
    </row>
    <row r="722" spans="1:26" s="252" customFormat="1" x14ac:dyDescent="0.3">
      <c r="A722" s="253"/>
      <c r="B722" s="253"/>
      <c r="C722" s="253"/>
      <c r="D722" s="253"/>
      <c r="E722" s="253"/>
      <c r="F722" s="253"/>
      <c r="G722" s="253"/>
      <c r="H722" s="253"/>
      <c r="I722" s="253"/>
      <c r="J722" s="253"/>
      <c r="K722" s="253"/>
      <c r="L722" s="253"/>
      <c r="M722" s="253"/>
      <c r="N722" s="253"/>
      <c r="O722" s="253"/>
      <c r="P722" s="253"/>
      <c r="Q722" s="253"/>
      <c r="R722" s="253"/>
      <c r="S722" s="253"/>
      <c r="T722" s="253"/>
      <c r="U722" s="253"/>
      <c r="V722" s="253"/>
      <c r="W722" s="253"/>
      <c r="X722" s="253"/>
      <c r="Y722" s="253"/>
      <c r="Z722" s="253"/>
    </row>
    <row r="723" spans="1:26" s="252" customFormat="1" x14ac:dyDescent="0.3">
      <c r="A723" s="253"/>
      <c r="B723" s="253"/>
      <c r="C723" s="253"/>
      <c r="D723" s="253"/>
      <c r="E723" s="253"/>
      <c r="F723" s="253"/>
      <c r="G723" s="253"/>
      <c r="H723" s="253"/>
      <c r="I723" s="253"/>
      <c r="J723" s="253"/>
      <c r="K723" s="253"/>
      <c r="L723" s="253"/>
      <c r="M723" s="253"/>
      <c r="N723" s="253"/>
      <c r="O723" s="253"/>
      <c r="P723" s="253"/>
      <c r="Q723" s="253"/>
      <c r="R723" s="253"/>
      <c r="S723" s="253"/>
      <c r="T723" s="253"/>
      <c r="U723" s="253"/>
      <c r="V723" s="253"/>
      <c r="W723" s="253"/>
      <c r="X723" s="253"/>
      <c r="Y723" s="253"/>
      <c r="Z723" s="253"/>
    </row>
    <row r="724" spans="1:26" s="252" customFormat="1" x14ac:dyDescent="0.3">
      <c r="A724" s="253"/>
      <c r="B724" s="253"/>
      <c r="C724" s="253"/>
      <c r="D724" s="253"/>
      <c r="E724" s="253"/>
      <c r="F724" s="253"/>
      <c r="G724" s="253"/>
      <c r="H724" s="253"/>
      <c r="I724" s="253"/>
      <c r="J724" s="253"/>
      <c r="K724" s="253"/>
      <c r="L724" s="253"/>
      <c r="M724" s="253"/>
      <c r="N724" s="253"/>
      <c r="O724" s="253"/>
      <c r="P724" s="253"/>
      <c r="Q724" s="253"/>
      <c r="R724" s="253"/>
      <c r="S724" s="253"/>
      <c r="T724" s="253"/>
      <c r="U724" s="253"/>
      <c r="V724" s="253"/>
      <c r="W724" s="253"/>
      <c r="X724" s="253"/>
      <c r="Y724" s="253"/>
      <c r="Z724" s="253"/>
    </row>
    <row r="725" spans="1:26" s="252" customFormat="1" x14ac:dyDescent="0.3">
      <c r="A725" s="253"/>
      <c r="B725" s="253"/>
      <c r="C725" s="253"/>
      <c r="D725" s="253"/>
      <c r="E725" s="253"/>
      <c r="F725" s="253"/>
      <c r="G725" s="253"/>
      <c r="H725" s="253"/>
      <c r="I725" s="253"/>
      <c r="J725" s="253"/>
      <c r="K725" s="253"/>
      <c r="L725" s="253"/>
      <c r="M725" s="253"/>
      <c r="N725" s="253"/>
      <c r="O725" s="253"/>
      <c r="P725" s="253"/>
      <c r="Q725" s="253"/>
      <c r="R725" s="253"/>
      <c r="S725" s="253"/>
      <c r="T725" s="253"/>
      <c r="U725" s="253"/>
      <c r="V725" s="253"/>
      <c r="W725" s="253"/>
      <c r="X725" s="253"/>
      <c r="Y725" s="253"/>
      <c r="Z725" s="253"/>
    </row>
    <row r="726" spans="1:26" s="252" customFormat="1" x14ac:dyDescent="0.3">
      <c r="A726" s="253"/>
      <c r="B726" s="253"/>
      <c r="C726" s="253"/>
      <c r="D726" s="253"/>
      <c r="E726" s="253"/>
      <c r="F726" s="253"/>
      <c r="G726" s="253"/>
      <c r="H726" s="253"/>
      <c r="I726" s="253"/>
      <c r="J726" s="253"/>
      <c r="K726" s="253"/>
      <c r="L726" s="253"/>
      <c r="M726" s="253"/>
      <c r="N726" s="253"/>
      <c r="O726" s="253"/>
      <c r="P726" s="253"/>
      <c r="Q726" s="253"/>
      <c r="R726" s="253"/>
      <c r="S726" s="253"/>
      <c r="T726" s="253"/>
      <c r="U726" s="253"/>
      <c r="V726" s="253"/>
      <c r="W726" s="253"/>
      <c r="X726" s="253"/>
      <c r="Y726" s="253"/>
      <c r="Z726" s="253"/>
    </row>
    <row r="727" spans="1:26" s="252" customFormat="1" x14ac:dyDescent="0.3">
      <c r="A727" s="253"/>
      <c r="B727" s="253"/>
      <c r="C727" s="253"/>
      <c r="D727" s="253"/>
      <c r="E727" s="253"/>
      <c r="F727" s="253"/>
      <c r="G727" s="253"/>
      <c r="H727" s="253"/>
      <c r="I727" s="253"/>
      <c r="J727" s="253"/>
      <c r="K727" s="253"/>
      <c r="L727" s="253"/>
      <c r="M727" s="253"/>
      <c r="N727" s="253"/>
      <c r="O727" s="253"/>
      <c r="P727" s="253"/>
      <c r="Q727" s="253"/>
      <c r="R727" s="253"/>
      <c r="S727" s="253"/>
      <c r="T727" s="253"/>
      <c r="U727" s="253"/>
      <c r="V727" s="253"/>
      <c r="W727" s="253"/>
      <c r="X727" s="253"/>
      <c r="Y727" s="253"/>
      <c r="Z727" s="253"/>
    </row>
    <row r="728" spans="1:26" s="252" customFormat="1" x14ac:dyDescent="0.3">
      <c r="A728" s="253"/>
      <c r="B728" s="253"/>
      <c r="C728" s="253"/>
      <c r="D728" s="253"/>
      <c r="E728" s="253"/>
      <c r="F728" s="253"/>
      <c r="G728" s="253"/>
      <c r="H728" s="253"/>
      <c r="I728" s="253"/>
      <c r="J728" s="253"/>
      <c r="K728" s="253"/>
      <c r="L728" s="253"/>
      <c r="M728" s="253"/>
      <c r="N728" s="253"/>
      <c r="O728" s="253"/>
      <c r="P728" s="253"/>
      <c r="Q728" s="253"/>
      <c r="R728" s="253"/>
      <c r="S728" s="253"/>
      <c r="T728" s="253"/>
      <c r="U728" s="253"/>
      <c r="V728" s="253"/>
      <c r="W728" s="253"/>
      <c r="X728" s="253"/>
      <c r="Y728" s="253"/>
      <c r="Z728" s="253"/>
    </row>
    <row r="729" spans="1:26" s="252" customFormat="1" x14ac:dyDescent="0.3">
      <c r="A729" s="253"/>
      <c r="B729" s="253"/>
      <c r="C729" s="253"/>
      <c r="D729" s="253"/>
      <c r="E729" s="253"/>
      <c r="F729" s="253"/>
      <c r="G729" s="253"/>
      <c r="H729" s="253"/>
      <c r="I729" s="253"/>
      <c r="J729" s="253"/>
      <c r="K729" s="253"/>
      <c r="L729" s="253"/>
      <c r="M729" s="253"/>
      <c r="N729" s="253"/>
      <c r="O729" s="253"/>
      <c r="P729" s="253"/>
      <c r="Q729" s="253"/>
      <c r="R729" s="253"/>
      <c r="S729" s="253"/>
      <c r="T729" s="253"/>
      <c r="U729" s="253"/>
      <c r="V729" s="253"/>
      <c r="W729" s="253"/>
      <c r="X729" s="253"/>
      <c r="Y729" s="253"/>
      <c r="Z729" s="253"/>
    </row>
    <row r="730" spans="1:26" s="252" customFormat="1" x14ac:dyDescent="0.3">
      <c r="A730" s="253"/>
      <c r="B730" s="253"/>
      <c r="C730" s="253"/>
      <c r="D730" s="253"/>
      <c r="E730" s="253"/>
      <c r="F730" s="253"/>
      <c r="G730" s="253"/>
      <c r="H730" s="253"/>
      <c r="I730" s="253"/>
      <c r="J730" s="253"/>
      <c r="K730" s="253"/>
      <c r="L730" s="253"/>
      <c r="M730" s="253"/>
      <c r="N730" s="253"/>
      <c r="O730" s="253"/>
      <c r="P730" s="253"/>
      <c r="Q730" s="253"/>
      <c r="R730" s="253"/>
      <c r="S730" s="253"/>
      <c r="T730" s="253"/>
      <c r="U730" s="253"/>
      <c r="V730" s="253"/>
      <c r="W730" s="253"/>
      <c r="X730" s="253"/>
      <c r="Y730" s="253"/>
      <c r="Z730" s="253"/>
    </row>
    <row r="731" spans="1:26" s="252" customFormat="1" x14ac:dyDescent="0.3">
      <c r="A731" s="253"/>
      <c r="B731" s="253"/>
      <c r="C731" s="253"/>
      <c r="D731" s="253"/>
      <c r="E731" s="253"/>
      <c r="F731" s="253"/>
      <c r="G731" s="253"/>
      <c r="H731" s="253"/>
      <c r="I731" s="253"/>
      <c r="J731" s="253"/>
      <c r="K731" s="253"/>
      <c r="L731" s="253"/>
      <c r="M731" s="253"/>
      <c r="N731" s="253"/>
      <c r="O731" s="253"/>
      <c r="P731" s="253"/>
      <c r="Q731" s="253"/>
      <c r="R731" s="253"/>
      <c r="S731" s="253"/>
      <c r="T731" s="253"/>
      <c r="U731" s="253"/>
      <c r="V731" s="253"/>
      <c r="W731" s="253"/>
      <c r="X731" s="253"/>
      <c r="Y731" s="253"/>
      <c r="Z731" s="253"/>
    </row>
    <row r="732" spans="1:26" s="252" customFormat="1" x14ac:dyDescent="0.3">
      <c r="A732" s="253"/>
      <c r="B732" s="253"/>
      <c r="C732" s="253"/>
      <c r="D732" s="253"/>
      <c r="E732" s="253"/>
      <c r="F732" s="253"/>
      <c r="G732" s="253"/>
      <c r="H732" s="253"/>
      <c r="I732" s="253"/>
      <c r="J732" s="253"/>
      <c r="K732" s="253"/>
      <c r="L732" s="253"/>
      <c r="M732" s="253"/>
      <c r="N732" s="253"/>
      <c r="O732" s="253"/>
      <c r="P732" s="253"/>
      <c r="Q732" s="253"/>
      <c r="R732" s="253"/>
      <c r="S732" s="253"/>
      <c r="T732" s="253"/>
      <c r="U732" s="253"/>
      <c r="V732" s="253"/>
      <c r="W732" s="253"/>
      <c r="X732" s="253"/>
      <c r="Y732" s="253"/>
      <c r="Z732" s="253"/>
    </row>
    <row r="733" spans="1:26" s="252" customFormat="1" x14ac:dyDescent="0.3">
      <c r="A733" s="253"/>
      <c r="B733" s="253"/>
      <c r="C733" s="253"/>
      <c r="D733" s="253"/>
      <c r="E733" s="253"/>
      <c r="F733" s="253"/>
      <c r="G733" s="253"/>
      <c r="H733" s="253"/>
      <c r="I733" s="253"/>
      <c r="J733" s="253"/>
      <c r="K733" s="253"/>
      <c r="L733" s="253"/>
      <c r="M733" s="253"/>
      <c r="N733" s="253"/>
      <c r="O733" s="253"/>
      <c r="P733" s="253"/>
      <c r="Q733" s="253"/>
      <c r="R733" s="253"/>
      <c r="S733" s="253"/>
      <c r="T733" s="253"/>
      <c r="U733" s="253"/>
      <c r="V733" s="253"/>
      <c r="W733" s="253"/>
      <c r="X733" s="253"/>
      <c r="Y733" s="253"/>
      <c r="Z733" s="253"/>
    </row>
    <row r="734" spans="1:26" s="252" customFormat="1" x14ac:dyDescent="0.3">
      <c r="A734" s="253"/>
      <c r="B734" s="253"/>
      <c r="C734" s="253"/>
      <c r="D734" s="253"/>
      <c r="E734" s="253"/>
      <c r="F734" s="253"/>
      <c r="G734" s="253"/>
      <c r="H734" s="253"/>
      <c r="I734" s="253"/>
      <c r="J734" s="253"/>
      <c r="K734" s="253"/>
      <c r="L734" s="253"/>
      <c r="M734" s="253"/>
      <c r="N734" s="253"/>
      <c r="O734" s="253"/>
      <c r="P734" s="253"/>
      <c r="Q734" s="253"/>
      <c r="R734" s="253"/>
      <c r="S734" s="253"/>
      <c r="T734" s="253"/>
      <c r="U734" s="253"/>
      <c r="V734" s="253"/>
      <c r="W734" s="253"/>
      <c r="X734" s="253"/>
      <c r="Y734" s="253"/>
      <c r="Z734" s="253"/>
    </row>
    <row r="735" spans="1:26" s="252" customFormat="1" x14ac:dyDescent="0.3">
      <c r="A735" s="253"/>
      <c r="B735" s="253"/>
      <c r="C735" s="253"/>
      <c r="D735" s="253"/>
      <c r="E735" s="253"/>
      <c r="F735" s="253"/>
      <c r="G735" s="253"/>
      <c r="H735" s="253"/>
      <c r="I735" s="253"/>
      <c r="J735" s="253"/>
      <c r="K735" s="253"/>
      <c r="L735" s="253"/>
      <c r="M735" s="253"/>
      <c r="N735" s="253"/>
      <c r="O735" s="253"/>
      <c r="P735" s="253"/>
      <c r="Q735" s="253"/>
      <c r="R735" s="253"/>
      <c r="S735" s="253"/>
      <c r="T735" s="253"/>
      <c r="U735" s="253"/>
      <c r="V735" s="253"/>
      <c r="W735" s="253"/>
      <c r="X735" s="253"/>
      <c r="Y735" s="253"/>
      <c r="Z735" s="253"/>
    </row>
    <row r="736" spans="1:26" s="252" customFormat="1" x14ac:dyDescent="0.3">
      <c r="A736" s="253"/>
      <c r="B736" s="253"/>
      <c r="C736" s="253"/>
      <c r="D736" s="253"/>
      <c r="E736" s="253"/>
      <c r="F736" s="253"/>
      <c r="G736" s="253"/>
      <c r="H736" s="253"/>
      <c r="I736" s="253"/>
      <c r="J736" s="253"/>
      <c r="K736" s="253"/>
      <c r="L736" s="253"/>
      <c r="M736" s="253"/>
      <c r="N736" s="253"/>
      <c r="O736" s="253"/>
      <c r="P736" s="253"/>
      <c r="Q736" s="253"/>
      <c r="R736" s="253"/>
      <c r="S736" s="253"/>
      <c r="T736" s="253"/>
      <c r="U736" s="253"/>
      <c r="V736" s="253"/>
      <c r="W736" s="253"/>
      <c r="X736" s="253"/>
      <c r="Y736" s="253"/>
      <c r="Z736" s="253"/>
    </row>
    <row r="737" spans="1:26" s="252" customFormat="1" x14ac:dyDescent="0.3">
      <c r="A737" s="253"/>
      <c r="B737" s="253"/>
      <c r="C737" s="253"/>
      <c r="D737" s="253"/>
      <c r="E737" s="253"/>
      <c r="F737" s="253"/>
      <c r="G737" s="253"/>
      <c r="H737" s="253"/>
      <c r="I737" s="253"/>
      <c r="J737" s="253"/>
      <c r="K737" s="253"/>
      <c r="L737" s="253"/>
      <c r="M737" s="253"/>
      <c r="N737" s="253"/>
      <c r="O737" s="253"/>
      <c r="P737" s="253"/>
      <c r="Q737" s="253"/>
      <c r="R737" s="253"/>
      <c r="S737" s="253"/>
      <c r="T737" s="253"/>
      <c r="U737" s="253"/>
      <c r="V737" s="253"/>
      <c r="W737" s="253"/>
      <c r="X737" s="253"/>
      <c r="Y737" s="253"/>
      <c r="Z737" s="253"/>
    </row>
    <row r="738" spans="1:26" s="252" customFormat="1" x14ac:dyDescent="0.3">
      <c r="A738" s="253"/>
      <c r="B738" s="253"/>
      <c r="C738" s="253"/>
      <c r="D738" s="253"/>
      <c r="E738" s="253"/>
      <c r="F738" s="253"/>
      <c r="G738" s="253"/>
      <c r="H738" s="253"/>
      <c r="I738" s="253"/>
      <c r="J738" s="253"/>
      <c r="K738" s="253"/>
      <c r="L738" s="253"/>
      <c r="M738" s="253"/>
      <c r="N738" s="253"/>
      <c r="O738" s="253"/>
      <c r="P738" s="253"/>
      <c r="Q738" s="253"/>
      <c r="R738" s="253"/>
      <c r="S738" s="253"/>
      <c r="T738" s="253"/>
      <c r="U738" s="253"/>
      <c r="V738" s="253"/>
      <c r="W738" s="253"/>
      <c r="X738" s="253"/>
      <c r="Y738" s="253"/>
      <c r="Z738" s="253"/>
    </row>
    <row r="739" spans="1:26" s="252" customFormat="1" x14ac:dyDescent="0.3">
      <c r="A739" s="253"/>
      <c r="B739" s="253"/>
      <c r="C739" s="253"/>
      <c r="D739" s="253"/>
      <c r="E739" s="253"/>
      <c r="F739" s="253"/>
      <c r="G739" s="253"/>
      <c r="H739" s="253"/>
      <c r="I739" s="253"/>
      <c r="J739" s="253"/>
      <c r="K739" s="253"/>
      <c r="L739" s="253"/>
      <c r="M739" s="253"/>
      <c r="N739" s="253"/>
      <c r="O739" s="253"/>
      <c r="P739" s="253"/>
      <c r="Q739" s="253"/>
      <c r="R739" s="253"/>
      <c r="S739" s="253"/>
      <c r="T739" s="253"/>
      <c r="U739" s="253"/>
      <c r="V739" s="253"/>
      <c r="W739" s="253"/>
      <c r="X739" s="253"/>
      <c r="Y739" s="253"/>
      <c r="Z739" s="253"/>
    </row>
    <row r="740" spans="1:26" s="252" customFormat="1" x14ac:dyDescent="0.3">
      <c r="A740" s="253"/>
      <c r="B740" s="253"/>
      <c r="C740" s="253"/>
      <c r="D740" s="253"/>
      <c r="E740" s="253"/>
      <c r="F740" s="253"/>
      <c r="G740" s="253"/>
      <c r="H740" s="253"/>
      <c r="I740" s="253"/>
      <c r="J740" s="253"/>
      <c r="K740" s="253"/>
      <c r="L740" s="253"/>
      <c r="M740" s="253"/>
      <c r="N740" s="253"/>
      <c r="O740" s="253"/>
      <c r="P740" s="253"/>
      <c r="Q740" s="253"/>
      <c r="R740" s="253"/>
      <c r="S740" s="253"/>
      <c r="T740" s="253"/>
      <c r="U740" s="253"/>
      <c r="V740" s="253"/>
      <c r="W740" s="253"/>
      <c r="X740" s="253"/>
      <c r="Y740" s="253"/>
      <c r="Z740" s="253"/>
    </row>
    <row r="741" spans="1:26" s="252" customFormat="1" x14ac:dyDescent="0.3">
      <c r="A741" s="253"/>
      <c r="B741" s="253"/>
      <c r="C741" s="253"/>
      <c r="D741" s="253"/>
      <c r="E741" s="253"/>
      <c r="F741" s="253"/>
      <c r="G741" s="253"/>
      <c r="H741" s="253"/>
      <c r="I741" s="253"/>
      <c r="J741" s="253"/>
      <c r="K741" s="253"/>
      <c r="L741" s="253"/>
      <c r="M741" s="253"/>
      <c r="N741" s="253"/>
      <c r="O741" s="253"/>
      <c r="P741" s="253"/>
      <c r="Q741" s="253"/>
      <c r="R741" s="253"/>
      <c r="S741" s="253"/>
      <c r="T741" s="253"/>
      <c r="U741" s="253"/>
      <c r="V741" s="253"/>
      <c r="W741" s="253"/>
      <c r="X741" s="253"/>
      <c r="Y741" s="253"/>
      <c r="Z741" s="253"/>
    </row>
    <row r="742" spans="1:26" s="252" customFormat="1" x14ac:dyDescent="0.3">
      <c r="A742" s="253"/>
      <c r="B742" s="253"/>
      <c r="C742" s="253"/>
      <c r="D742" s="253"/>
      <c r="E742" s="253"/>
      <c r="F742" s="253"/>
      <c r="G742" s="253"/>
      <c r="H742" s="253"/>
      <c r="I742" s="253"/>
      <c r="J742" s="253"/>
      <c r="K742" s="253"/>
      <c r="L742" s="253"/>
      <c r="M742" s="253"/>
      <c r="N742" s="253"/>
      <c r="O742" s="253"/>
      <c r="P742" s="253"/>
      <c r="Q742" s="253"/>
      <c r="R742" s="253"/>
      <c r="S742" s="253"/>
      <c r="T742" s="253"/>
      <c r="U742" s="253"/>
      <c r="V742" s="253"/>
      <c r="W742" s="253"/>
      <c r="X742" s="253"/>
      <c r="Y742" s="253"/>
      <c r="Z742" s="253"/>
    </row>
    <row r="743" spans="1:26" s="252" customFormat="1" x14ac:dyDescent="0.3">
      <c r="A743" s="253"/>
      <c r="B743" s="253"/>
      <c r="C743" s="253"/>
      <c r="D743" s="253"/>
      <c r="E743" s="253"/>
      <c r="F743" s="253"/>
      <c r="G743" s="253"/>
      <c r="H743" s="253"/>
      <c r="I743" s="253"/>
      <c r="J743" s="253"/>
      <c r="K743" s="253"/>
      <c r="L743" s="253"/>
      <c r="M743" s="253"/>
      <c r="N743" s="253"/>
      <c r="O743" s="253"/>
      <c r="P743" s="253"/>
      <c r="Q743" s="253"/>
      <c r="R743" s="253"/>
      <c r="S743" s="253"/>
      <c r="T743" s="253"/>
      <c r="U743" s="253"/>
      <c r="V743" s="253"/>
      <c r="W743" s="253"/>
      <c r="X743" s="253"/>
      <c r="Y743" s="253"/>
      <c r="Z743" s="253"/>
    </row>
    <row r="744" spans="1:26" x14ac:dyDescent="0.3">
      <c r="A744" s="243"/>
      <c r="B744" s="243"/>
      <c r="C744" s="243"/>
      <c r="D744" s="243"/>
      <c r="E744" s="243"/>
      <c r="F744" s="243"/>
      <c r="G744" s="243"/>
      <c r="H744" s="243"/>
      <c r="I744" s="243"/>
      <c r="J744" s="243"/>
      <c r="K744" s="243"/>
      <c r="L744" s="243"/>
      <c r="M744" s="243"/>
      <c r="N744" s="243"/>
      <c r="O744" s="243"/>
      <c r="P744" s="243"/>
      <c r="Q744" s="243"/>
      <c r="R744" s="243"/>
      <c r="S744" s="243"/>
      <c r="T744" s="243"/>
      <c r="U744" s="243"/>
      <c r="V744" s="243"/>
      <c r="W744" s="243"/>
      <c r="X744" s="243"/>
      <c r="Y744" s="243"/>
      <c r="Z744" s="243"/>
    </row>
    <row r="745" spans="1:26" x14ac:dyDescent="0.3">
      <c r="A745" s="243"/>
      <c r="B745" s="243"/>
      <c r="C745" s="243"/>
      <c r="D745" s="243"/>
      <c r="E745" s="243"/>
      <c r="F745" s="243"/>
      <c r="G745" s="243"/>
      <c r="H745" s="243"/>
      <c r="I745" s="243"/>
      <c r="J745" s="243"/>
      <c r="K745" s="243"/>
      <c r="L745" s="243"/>
      <c r="M745" s="243"/>
      <c r="N745" s="243"/>
      <c r="O745" s="243"/>
      <c r="P745" s="243"/>
      <c r="Q745" s="243"/>
      <c r="R745" s="243"/>
      <c r="S745" s="243"/>
      <c r="T745" s="243"/>
      <c r="U745" s="243"/>
      <c r="V745" s="243"/>
      <c r="W745" s="243"/>
      <c r="X745" s="243"/>
      <c r="Y745" s="243"/>
      <c r="Z745" s="243"/>
    </row>
    <row r="746" spans="1:26" x14ac:dyDescent="0.3">
      <c r="A746" s="243"/>
      <c r="B746" s="243"/>
      <c r="C746" s="243"/>
      <c r="D746" s="243"/>
      <c r="E746" s="243"/>
      <c r="F746" s="243"/>
      <c r="G746" s="243"/>
      <c r="H746" s="243"/>
      <c r="I746" s="243"/>
      <c r="J746" s="243"/>
      <c r="K746" s="243"/>
      <c r="L746" s="243"/>
      <c r="M746" s="243"/>
      <c r="N746" s="243"/>
      <c r="O746" s="243"/>
      <c r="P746" s="243"/>
      <c r="Q746" s="243"/>
      <c r="R746" s="243"/>
      <c r="S746" s="243"/>
      <c r="T746" s="243"/>
      <c r="U746" s="243"/>
      <c r="V746" s="243"/>
      <c r="W746" s="243"/>
      <c r="X746" s="243"/>
      <c r="Y746" s="243"/>
      <c r="Z746" s="243"/>
    </row>
    <row r="747" spans="1:26" x14ac:dyDescent="0.3">
      <c r="A747" s="243"/>
      <c r="B747" s="243"/>
      <c r="C747" s="243"/>
      <c r="D747" s="243"/>
      <c r="E747" s="243"/>
      <c r="F747" s="243"/>
      <c r="G747" s="243"/>
      <c r="H747" s="243"/>
      <c r="I747" s="243"/>
      <c r="J747" s="243"/>
      <c r="K747" s="243"/>
      <c r="L747" s="243"/>
      <c r="M747" s="243"/>
      <c r="N747" s="243"/>
      <c r="O747" s="243"/>
      <c r="P747" s="243"/>
      <c r="Q747" s="243"/>
      <c r="R747" s="243"/>
      <c r="S747" s="243"/>
      <c r="T747" s="243"/>
      <c r="U747" s="243"/>
      <c r="V747" s="243"/>
      <c r="W747" s="243"/>
      <c r="X747" s="243"/>
      <c r="Y747" s="243"/>
      <c r="Z747" s="243"/>
    </row>
    <row r="748" spans="1:26" x14ac:dyDescent="0.3">
      <c r="A748" s="243"/>
      <c r="B748" s="243"/>
      <c r="C748" s="243"/>
      <c r="D748" s="243"/>
      <c r="E748" s="243"/>
      <c r="F748" s="243"/>
      <c r="G748" s="243"/>
      <c r="H748" s="243"/>
      <c r="I748" s="243"/>
      <c r="J748" s="243"/>
      <c r="K748" s="243"/>
      <c r="L748" s="243"/>
      <c r="M748" s="243"/>
      <c r="N748" s="243"/>
      <c r="O748" s="243"/>
      <c r="P748" s="243"/>
      <c r="Q748" s="243"/>
      <c r="R748" s="243"/>
      <c r="S748" s="243"/>
      <c r="T748" s="243"/>
      <c r="U748" s="243"/>
      <c r="V748" s="243"/>
      <c r="W748" s="243"/>
      <c r="X748" s="243"/>
      <c r="Y748" s="243"/>
      <c r="Z748" s="243"/>
    </row>
    <row r="749" spans="1:26" x14ac:dyDescent="0.3">
      <c r="A749" s="243"/>
      <c r="B749" s="243"/>
      <c r="C749" s="243"/>
      <c r="D749" s="243"/>
      <c r="E749" s="243"/>
      <c r="F749" s="243"/>
      <c r="G749" s="243"/>
      <c r="H749" s="243"/>
      <c r="I749" s="243"/>
      <c r="J749" s="243"/>
      <c r="K749" s="243"/>
      <c r="L749" s="243"/>
      <c r="M749" s="243"/>
      <c r="N749" s="243"/>
      <c r="O749" s="243"/>
      <c r="P749" s="243"/>
      <c r="Q749" s="243"/>
      <c r="R749" s="243"/>
      <c r="S749" s="243"/>
      <c r="T749" s="243"/>
      <c r="U749" s="243"/>
      <c r="V749" s="243"/>
      <c r="W749" s="243"/>
      <c r="X749" s="243"/>
      <c r="Y749" s="243"/>
      <c r="Z749" s="243"/>
    </row>
    <row r="750" spans="1:26" x14ac:dyDescent="0.3">
      <c r="A750" s="243"/>
      <c r="B750" s="243"/>
      <c r="C750" s="243"/>
      <c r="D750" s="243"/>
      <c r="E750" s="243"/>
      <c r="F750" s="243"/>
      <c r="G750" s="243"/>
      <c r="H750" s="243"/>
      <c r="I750" s="243"/>
      <c r="J750" s="243"/>
      <c r="K750" s="243"/>
      <c r="L750" s="243"/>
      <c r="M750" s="243"/>
      <c r="N750" s="243"/>
      <c r="O750" s="243"/>
      <c r="P750" s="243"/>
      <c r="Q750" s="243"/>
      <c r="R750" s="243"/>
      <c r="S750" s="243"/>
      <c r="T750" s="243"/>
      <c r="U750" s="243"/>
      <c r="V750" s="243"/>
      <c r="W750" s="243"/>
      <c r="X750" s="243"/>
      <c r="Y750" s="243"/>
      <c r="Z750" s="243"/>
    </row>
    <row r="751" spans="1:26" x14ac:dyDescent="0.3">
      <c r="A751" s="243"/>
      <c r="B751" s="243"/>
      <c r="C751" s="243"/>
      <c r="D751" s="243"/>
      <c r="E751" s="243"/>
      <c r="F751" s="243"/>
      <c r="G751" s="243"/>
      <c r="H751" s="243"/>
      <c r="I751" s="243"/>
      <c r="J751" s="243"/>
      <c r="K751" s="243"/>
      <c r="L751" s="243"/>
      <c r="M751" s="243"/>
      <c r="N751" s="243"/>
      <c r="O751" s="243"/>
      <c r="P751" s="243"/>
      <c r="Q751" s="243"/>
      <c r="R751" s="243"/>
      <c r="S751" s="243"/>
      <c r="T751" s="243"/>
      <c r="U751" s="243"/>
      <c r="V751" s="243"/>
      <c r="W751" s="243"/>
      <c r="X751" s="243"/>
      <c r="Y751" s="243"/>
      <c r="Z751" s="243"/>
    </row>
    <row r="752" spans="1:26" x14ac:dyDescent="0.3">
      <c r="A752" s="243"/>
      <c r="B752" s="243"/>
      <c r="C752" s="243"/>
      <c r="D752" s="243"/>
      <c r="E752" s="243"/>
      <c r="F752" s="243"/>
      <c r="G752" s="243"/>
      <c r="H752" s="243"/>
      <c r="I752" s="243"/>
      <c r="J752" s="243"/>
      <c r="K752" s="243"/>
      <c r="L752" s="243"/>
      <c r="M752" s="243"/>
      <c r="N752" s="243"/>
      <c r="O752" s="243"/>
      <c r="P752" s="243"/>
      <c r="Q752" s="243"/>
      <c r="R752" s="243"/>
      <c r="S752" s="243"/>
      <c r="T752" s="243"/>
      <c r="U752" s="243"/>
      <c r="V752" s="243"/>
      <c r="W752" s="243"/>
      <c r="X752" s="243"/>
      <c r="Y752" s="243"/>
      <c r="Z752" s="243"/>
    </row>
    <row r="753" spans="1:26" x14ac:dyDescent="0.3">
      <c r="A753" s="243"/>
      <c r="B753" s="243"/>
      <c r="C753" s="243"/>
      <c r="D753" s="243"/>
      <c r="E753" s="243"/>
      <c r="F753" s="243"/>
      <c r="G753" s="243"/>
      <c r="H753" s="243"/>
      <c r="I753" s="243"/>
      <c r="J753" s="243"/>
      <c r="K753" s="243"/>
      <c r="L753" s="243"/>
      <c r="M753" s="243"/>
      <c r="N753" s="243"/>
      <c r="O753" s="243"/>
      <c r="P753" s="243"/>
      <c r="Q753" s="243"/>
      <c r="R753" s="243"/>
      <c r="S753" s="243"/>
      <c r="T753" s="243"/>
      <c r="U753" s="243"/>
      <c r="V753" s="243"/>
      <c r="W753" s="243"/>
      <c r="X753" s="243"/>
      <c r="Y753" s="243"/>
      <c r="Z753" s="243"/>
    </row>
    <row r="754" spans="1:26" x14ac:dyDescent="0.3">
      <c r="A754" s="243"/>
      <c r="B754" s="243"/>
      <c r="C754" s="243"/>
      <c r="D754" s="243"/>
      <c r="E754" s="243"/>
      <c r="F754" s="243"/>
      <c r="G754" s="243"/>
      <c r="H754" s="243"/>
      <c r="I754" s="243"/>
      <c r="J754" s="243"/>
      <c r="K754" s="243"/>
      <c r="L754" s="243"/>
      <c r="M754" s="243"/>
      <c r="N754" s="243"/>
      <c r="O754" s="243"/>
      <c r="P754" s="243"/>
      <c r="Q754" s="243"/>
      <c r="R754" s="243"/>
      <c r="S754" s="243"/>
      <c r="T754" s="243"/>
      <c r="U754" s="243"/>
      <c r="V754" s="243"/>
      <c r="W754" s="243"/>
      <c r="X754" s="243"/>
      <c r="Y754" s="243"/>
      <c r="Z754" s="243"/>
    </row>
    <row r="755" spans="1:26" x14ac:dyDescent="0.3">
      <c r="A755" s="243"/>
      <c r="B755" s="243"/>
      <c r="C755" s="243"/>
      <c r="D755" s="243"/>
      <c r="E755" s="243"/>
      <c r="F755" s="243"/>
      <c r="G755" s="243"/>
      <c r="H755" s="243"/>
      <c r="I755" s="243"/>
      <c r="J755" s="243"/>
      <c r="K755" s="243"/>
      <c r="L755" s="243"/>
      <c r="M755" s="243"/>
      <c r="N755" s="243"/>
      <c r="O755" s="243"/>
      <c r="P755" s="243"/>
      <c r="Q755" s="243"/>
      <c r="R755" s="243"/>
      <c r="S755" s="243"/>
      <c r="T755" s="243"/>
      <c r="U755" s="243"/>
      <c r="V755" s="243"/>
      <c r="W755" s="243"/>
      <c r="X755" s="243"/>
      <c r="Y755" s="243"/>
      <c r="Z755" s="243"/>
    </row>
    <row r="756" spans="1:26" x14ac:dyDescent="0.3">
      <c r="A756" s="243"/>
      <c r="B756" s="243"/>
      <c r="C756" s="243"/>
      <c r="D756" s="243"/>
      <c r="E756" s="243"/>
      <c r="F756" s="243"/>
      <c r="G756" s="243"/>
      <c r="H756" s="243"/>
      <c r="I756" s="243"/>
      <c r="J756" s="243"/>
      <c r="K756" s="243"/>
      <c r="L756" s="243"/>
      <c r="M756" s="243"/>
      <c r="N756" s="243"/>
      <c r="O756" s="243"/>
      <c r="P756" s="243"/>
      <c r="Q756" s="243"/>
      <c r="R756" s="243"/>
      <c r="S756" s="243"/>
      <c r="T756" s="243"/>
      <c r="U756" s="243"/>
      <c r="V756" s="243"/>
      <c r="W756" s="243"/>
      <c r="X756" s="243"/>
      <c r="Y756" s="243"/>
      <c r="Z756" s="243"/>
    </row>
    <row r="757" spans="1:26" x14ac:dyDescent="0.3">
      <c r="A757" s="243"/>
      <c r="B757" s="243"/>
      <c r="C757" s="243"/>
      <c r="D757" s="243"/>
      <c r="E757" s="243"/>
      <c r="F757" s="243"/>
      <c r="G757" s="243"/>
      <c r="H757" s="243"/>
      <c r="I757" s="243"/>
      <c r="J757" s="243"/>
      <c r="K757" s="243"/>
      <c r="L757" s="243"/>
      <c r="M757" s="243"/>
      <c r="N757" s="243"/>
      <c r="O757" s="243"/>
      <c r="P757" s="243"/>
      <c r="Q757" s="243"/>
      <c r="R757" s="243"/>
      <c r="S757" s="243"/>
      <c r="T757" s="243"/>
      <c r="U757" s="243"/>
      <c r="V757" s="243"/>
      <c r="W757" s="243"/>
      <c r="X757" s="243"/>
      <c r="Y757" s="243"/>
      <c r="Z757" s="243"/>
    </row>
    <row r="758" spans="1:26" x14ac:dyDescent="0.3">
      <c r="A758" s="243"/>
      <c r="B758" s="243"/>
      <c r="C758" s="243"/>
      <c r="D758" s="243"/>
      <c r="E758" s="243"/>
      <c r="F758" s="243"/>
      <c r="G758" s="243"/>
      <c r="H758" s="243"/>
      <c r="I758" s="243"/>
      <c r="J758" s="243"/>
      <c r="K758" s="243"/>
      <c r="L758" s="243"/>
      <c r="M758" s="243"/>
      <c r="N758" s="243"/>
      <c r="O758" s="243"/>
      <c r="P758" s="243"/>
      <c r="Q758" s="243"/>
      <c r="R758" s="243"/>
      <c r="S758" s="243"/>
      <c r="T758" s="243"/>
      <c r="U758" s="243"/>
      <c r="V758" s="243"/>
      <c r="W758" s="243"/>
      <c r="X758" s="243"/>
      <c r="Y758" s="243"/>
      <c r="Z758" s="243"/>
    </row>
    <row r="759" spans="1:26" x14ac:dyDescent="0.3">
      <c r="A759" s="243"/>
      <c r="B759" s="243"/>
      <c r="C759" s="243"/>
      <c r="D759" s="243"/>
      <c r="E759" s="243"/>
      <c r="F759" s="243"/>
      <c r="G759" s="243"/>
      <c r="H759" s="243"/>
      <c r="I759" s="243"/>
      <c r="J759" s="243"/>
      <c r="K759" s="243"/>
      <c r="L759" s="243"/>
      <c r="M759" s="243"/>
      <c r="N759" s="243"/>
      <c r="O759" s="243"/>
      <c r="P759" s="243"/>
      <c r="Q759" s="243"/>
      <c r="R759" s="243"/>
      <c r="S759" s="243"/>
      <c r="T759" s="243"/>
      <c r="U759" s="243"/>
      <c r="V759" s="243"/>
      <c r="W759" s="243"/>
      <c r="X759" s="243"/>
      <c r="Y759" s="243"/>
      <c r="Z759" s="243"/>
    </row>
    <row r="760" spans="1:26" x14ac:dyDescent="0.3">
      <c r="A760" s="243"/>
      <c r="B760" s="243"/>
      <c r="C760" s="243"/>
      <c r="D760" s="243"/>
      <c r="E760" s="243"/>
      <c r="F760" s="243"/>
      <c r="G760" s="243"/>
      <c r="H760" s="243"/>
      <c r="I760" s="243"/>
      <c r="J760" s="243"/>
      <c r="K760" s="243"/>
      <c r="L760" s="243"/>
      <c r="M760" s="243"/>
      <c r="N760" s="243"/>
      <c r="O760" s="243"/>
      <c r="P760" s="243"/>
      <c r="Q760" s="243"/>
      <c r="R760" s="243"/>
      <c r="S760" s="243"/>
      <c r="T760" s="243"/>
      <c r="U760" s="243"/>
      <c r="V760" s="243"/>
      <c r="W760" s="243"/>
      <c r="X760" s="243"/>
      <c r="Y760" s="243"/>
      <c r="Z760" s="243"/>
    </row>
    <row r="761" spans="1:26" x14ac:dyDescent="0.3">
      <c r="A761" s="243"/>
      <c r="B761" s="243"/>
      <c r="C761" s="243"/>
      <c r="D761" s="243"/>
      <c r="E761" s="243"/>
      <c r="F761" s="243"/>
      <c r="G761" s="243"/>
      <c r="H761" s="243"/>
      <c r="I761" s="243"/>
      <c r="J761" s="243"/>
      <c r="K761" s="243"/>
      <c r="L761" s="243"/>
      <c r="M761" s="243"/>
      <c r="N761" s="243"/>
      <c r="O761" s="243"/>
      <c r="P761" s="243"/>
      <c r="Q761" s="243"/>
      <c r="R761" s="243"/>
      <c r="S761" s="243"/>
      <c r="T761" s="243"/>
      <c r="U761" s="243"/>
      <c r="V761" s="243"/>
      <c r="W761" s="243"/>
      <c r="X761" s="243"/>
      <c r="Y761" s="243"/>
      <c r="Z761" s="243"/>
    </row>
    <row r="762" spans="1:26" x14ac:dyDescent="0.3">
      <c r="A762" s="243"/>
      <c r="B762" s="243"/>
      <c r="C762" s="243"/>
      <c r="D762" s="243"/>
      <c r="E762" s="243"/>
      <c r="F762" s="243"/>
      <c r="G762" s="243"/>
      <c r="H762" s="243"/>
      <c r="I762" s="243"/>
      <c r="J762" s="243"/>
      <c r="K762" s="243"/>
      <c r="L762" s="243"/>
      <c r="M762" s="243"/>
      <c r="N762" s="243"/>
      <c r="O762" s="243"/>
      <c r="P762" s="243"/>
      <c r="Q762" s="243"/>
      <c r="R762" s="243"/>
      <c r="S762" s="243"/>
      <c r="T762" s="243"/>
      <c r="U762" s="243"/>
      <c r="V762" s="243"/>
      <c r="W762" s="243"/>
      <c r="X762" s="243"/>
      <c r="Y762" s="243"/>
      <c r="Z762" s="243"/>
    </row>
    <row r="763" spans="1:26" x14ac:dyDescent="0.3">
      <c r="A763" s="243"/>
      <c r="B763" s="243"/>
      <c r="C763" s="243"/>
      <c r="D763" s="243"/>
      <c r="E763" s="243"/>
      <c r="F763" s="243"/>
      <c r="G763" s="243"/>
      <c r="H763" s="243"/>
      <c r="I763" s="243"/>
      <c r="J763" s="243"/>
      <c r="K763" s="243"/>
      <c r="L763" s="243"/>
      <c r="M763" s="243"/>
      <c r="N763" s="243"/>
      <c r="O763" s="243"/>
      <c r="P763" s="243"/>
      <c r="Q763" s="243"/>
      <c r="R763" s="243"/>
      <c r="S763" s="243"/>
      <c r="T763" s="243"/>
      <c r="U763" s="243"/>
      <c r="V763" s="243"/>
      <c r="W763" s="243"/>
      <c r="X763" s="243"/>
      <c r="Y763" s="243"/>
      <c r="Z763" s="243"/>
    </row>
    <row r="764" spans="1:26" x14ac:dyDescent="0.3">
      <c r="A764" s="243"/>
      <c r="B764" s="243"/>
      <c r="C764" s="243"/>
      <c r="D764" s="243"/>
      <c r="E764" s="243"/>
      <c r="F764" s="243"/>
      <c r="G764" s="243"/>
      <c r="H764" s="243"/>
      <c r="I764" s="243"/>
      <c r="J764" s="243"/>
      <c r="K764" s="243"/>
      <c r="L764" s="243"/>
      <c r="M764" s="243"/>
      <c r="N764" s="243"/>
      <c r="O764" s="243"/>
      <c r="P764" s="243"/>
      <c r="Q764" s="243"/>
      <c r="R764" s="243"/>
      <c r="S764" s="243"/>
      <c r="T764" s="243"/>
      <c r="U764" s="243"/>
      <c r="V764" s="243"/>
      <c r="W764" s="243"/>
      <c r="X764" s="243"/>
      <c r="Y764" s="243"/>
      <c r="Z764" s="243"/>
    </row>
    <row r="765" spans="1:26" x14ac:dyDescent="0.3">
      <c r="A765" s="243"/>
      <c r="B765" s="243"/>
      <c r="C765" s="243"/>
      <c r="D765" s="243"/>
      <c r="E765" s="243"/>
      <c r="F765" s="243"/>
      <c r="G765" s="243"/>
      <c r="H765" s="243"/>
      <c r="I765" s="243"/>
      <c r="J765" s="243"/>
      <c r="K765" s="243"/>
      <c r="L765" s="243"/>
      <c r="M765" s="243"/>
      <c r="N765" s="243"/>
      <c r="O765" s="243"/>
      <c r="P765" s="243"/>
      <c r="Q765" s="243"/>
      <c r="R765" s="243"/>
      <c r="S765" s="243"/>
      <c r="T765" s="243"/>
      <c r="U765" s="243"/>
      <c r="V765" s="243"/>
      <c r="W765" s="243"/>
      <c r="X765" s="243"/>
      <c r="Y765" s="243"/>
      <c r="Z765" s="243"/>
    </row>
    <row r="766" spans="1:26" x14ac:dyDescent="0.3">
      <c r="A766" s="243"/>
      <c r="B766" s="243"/>
      <c r="C766" s="243"/>
      <c r="D766" s="243"/>
      <c r="E766" s="243"/>
      <c r="F766" s="243"/>
      <c r="G766" s="243"/>
      <c r="H766" s="243"/>
      <c r="I766" s="243"/>
      <c r="J766" s="243"/>
      <c r="K766" s="243"/>
      <c r="L766" s="243"/>
      <c r="M766" s="243"/>
      <c r="N766" s="243"/>
      <c r="O766" s="243"/>
      <c r="P766" s="243"/>
      <c r="Q766" s="243"/>
      <c r="R766" s="243"/>
      <c r="S766" s="243"/>
      <c r="T766" s="243"/>
      <c r="U766" s="243"/>
      <c r="V766" s="243"/>
      <c r="W766" s="243"/>
      <c r="X766" s="243"/>
      <c r="Y766" s="243"/>
      <c r="Z766" s="243"/>
    </row>
    <row r="767" spans="1:26" x14ac:dyDescent="0.3">
      <c r="A767" s="243"/>
      <c r="B767" s="243"/>
      <c r="C767" s="243"/>
      <c r="D767" s="243"/>
      <c r="E767" s="243"/>
      <c r="F767" s="243"/>
      <c r="G767" s="243"/>
      <c r="H767" s="243"/>
      <c r="I767" s="243"/>
      <c r="J767" s="243"/>
      <c r="K767" s="243"/>
      <c r="L767" s="243"/>
      <c r="M767" s="243"/>
      <c r="N767" s="243"/>
      <c r="O767" s="243"/>
      <c r="P767" s="243"/>
      <c r="Q767" s="243"/>
      <c r="R767" s="243"/>
      <c r="S767" s="243"/>
      <c r="T767" s="243"/>
      <c r="U767" s="243"/>
      <c r="V767" s="243"/>
      <c r="W767" s="243"/>
      <c r="X767" s="243"/>
      <c r="Y767" s="243"/>
      <c r="Z767" s="243"/>
    </row>
    <row r="768" spans="1:26" x14ac:dyDescent="0.3">
      <c r="A768" s="243"/>
      <c r="B768" s="243"/>
      <c r="C768" s="243"/>
      <c r="D768" s="243"/>
      <c r="E768" s="243"/>
      <c r="F768" s="243"/>
      <c r="G768" s="243"/>
      <c r="H768" s="243"/>
      <c r="I768" s="243"/>
      <c r="J768" s="243"/>
      <c r="K768" s="243"/>
      <c r="L768" s="243"/>
      <c r="M768" s="243"/>
      <c r="N768" s="243"/>
      <c r="O768" s="243"/>
      <c r="P768" s="243"/>
      <c r="Q768" s="243"/>
      <c r="R768" s="243"/>
      <c r="S768" s="243"/>
      <c r="T768" s="243"/>
      <c r="U768" s="243"/>
      <c r="V768" s="243"/>
      <c r="W768" s="243"/>
      <c r="X768" s="243"/>
      <c r="Y768" s="243"/>
      <c r="Z768" s="243"/>
    </row>
    <row r="769" spans="1:26" x14ac:dyDescent="0.3">
      <c r="A769" s="243"/>
      <c r="B769" s="243"/>
      <c r="C769" s="243"/>
      <c r="D769" s="243"/>
      <c r="E769" s="243"/>
      <c r="F769" s="243"/>
      <c r="G769" s="243"/>
      <c r="H769" s="243"/>
      <c r="I769" s="243"/>
      <c r="J769" s="243"/>
      <c r="K769" s="243"/>
      <c r="L769" s="243"/>
      <c r="M769" s="243"/>
      <c r="N769" s="243"/>
      <c r="O769" s="243"/>
      <c r="P769" s="243"/>
      <c r="Q769" s="243"/>
      <c r="R769" s="243"/>
      <c r="S769" s="243"/>
      <c r="T769" s="243"/>
      <c r="U769" s="243"/>
      <c r="V769" s="243"/>
      <c r="W769" s="243"/>
      <c r="X769" s="243"/>
      <c r="Y769" s="243"/>
      <c r="Z769" s="243"/>
    </row>
    <row r="770" spans="1:26" x14ac:dyDescent="0.3">
      <c r="A770" s="243"/>
      <c r="B770" s="243"/>
      <c r="C770" s="243"/>
      <c r="D770" s="243"/>
      <c r="E770" s="243"/>
      <c r="F770" s="243"/>
      <c r="G770" s="243"/>
      <c r="H770" s="243"/>
      <c r="I770" s="243"/>
      <c r="J770" s="243"/>
      <c r="K770" s="243"/>
      <c r="L770" s="243"/>
      <c r="M770" s="243"/>
      <c r="N770" s="243"/>
      <c r="O770" s="243"/>
      <c r="P770" s="243"/>
      <c r="Q770" s="243"/>
      <c r="R770" s="243"/>
      <c r="S770" s="243"/>
      <c r="T770" s="243"/>
      <c r="U770" s="243"/>
      <c r="V770" s="243"/>
      <c r="W770" s="243"/>
      <c r="X770" s="243"/>
      <c r="Y770" s="243"/>
      <c r="Z770" s="243"/>
    </row>
    <row r="771" spans="1:26" x14ac:dyDescent="0.3">
      <c r="A771" s="243"/>
      <c r="B771" s="243"/>
      <c r="C771" s="243"/>
      <c r="D771" s="243"/>
      <c r="E771" s="243"/>
      <c r="F771" s="243"/>
      <c r="G771" s="243"/>
      <c r="H771" s="243"/>
      <c r="I771" s="243"/>
      <c r="J771" s="243"/>
      <c r="K771" s="243"/>
      <c r="L771" s="243"/>
      <c r="M771" s="243"/>
      <c r="N771" s="243"/>
      <c r="O771" s="243"/>
      <c r="P771" s="243"/>
      <c r="Q771" s="243"/>
      <c r="R771" s="243"/>
      <c r="S771" s="243"/>
      <c r="T771" s="243"/>
      <c r="U771" s="243"/>
      <c r="V771" s="243"/>
      <c r="W771" s="243"/>
      <c r="X771" s="243"/>
      <c r="Y771" s="243"/>
      <c r="Z771" s="243"/>
    </row>
    <row r="772" spans="1:26" x14ac:dyDescent="0.3">
      <c r="A772" s="243"/>
      <c r="B772" s="243"/>
      <c r="C772" s="243"/>
      <c r="D772" s="243"/>
      <c r="E772" s="243"/>
      <c r="F772" s="243"/>
      <c r="G772" s="243"/>
      <c r="H772" s="243"/>
      <c r="I772" s="243"/>
      <c r="J772" s="243"/>
      <c r="K772" s="243"/>
      <c r="L772" s="243"/>
      <c r="M772" s="243"/>
      <c r="N772" s="243"/>
      <c r="O772" s="243"/>
      <c r="P772" s="243"/>
      <c r="Q772" s="243"/>
      <c r="R772" s="243"/>
      <c r="S772" s="243"/>
      <c r="T772" s="243"/>
      <c r="U772" s="243"/>
      <c r="V772" s="243"/>
      <c r="W772" s="243"/>
      <c r="X772" s="243"/>
      <c r="Y772" s="243"/>
      <c r="Z772" s="243"/>
    </row>
    <row r="773" spans="1:26" x14ac:dyDescent="0.3">
      <c r="A773" s="243"/>
      <c r="B773" s="243"/>
      <c r="C773" s="243"/>
      <c r="D773" s="243"/>
      <c r="E773" s="243"/>
      <c r="F773" s="243"/>
      <c r="G773" s="243"/>
      <c r="H773" s="243"/>
      <c r="I773" s="243"/>
      <c r="J773" s="243"/>
      <c r="K773" s="243"/>
      <c r="L773" s="243"/>
      <c r="M773" s="243"/>
      <c r="N773" s="243"/>
      <c r="O773" s="243"/>
      <c r="P773" s="243"/>
      <c r="Q773" s="243"/>
      <c r="R773" s="243"/>
      <c r="S773" s="243"/>
      <c r="T773" s="243"/>
      <c r="U773" s="243"/>
      <c r="V773" s="243"/>
      <c r="W773" s="243"/>
      <c r="X773" s="243"/>
      <c r="Y773" s="243"/>
      <c r="Z773" s="243"/>
    </row>
    <row r="774" spans="1:26" x14ac:dyDescent="0.3">
      <c r="A774" s="243"/>
      <c r="B774" s="243"/>
      <c r="C774" s="243"/>
      <c r="D774" s="243"/>
      <c r="E774" s="243"/>
      <c r="F774" s="243"/>
      <c r="G774" s="243"/>
      <c r="H774" s="243"/>
      <c r="I774" s="243"/>
      <c r="J774" s="243"/>
      <c r="K774" s="243"/>
      <c r="L774" s="243"/>
      <c r="M774" s="243"/>
      <c r="N774" s="243"/>
      <c r="O774" s="243"/>
      <c r="P774" s="243"/>
      <c r="Q774" s="243"/>
      <c r="R774" s="243"/>
      <c r="S774" s="243"/>
      <c r="T774" s="243"/>
      <c r="U774" s="243"/>
      <c r="V774" s="243"/>
      <c r="W774" s="243"/>
      <c r="X774" s="243"/>
      <c r="Y774" s="243"/>
      <c r="Z774" s="243"/>
    </row>
    <row r="775" spans="1:26" x14ac:dyDescent="0.3">
      <c r="A775" s="243"/>
      <c r="B775" s="243"/>
      <c r="C775" s="243"/>
      <c r="D775" s="243"/>
      <c r="E775" s="243"/>
      <c r="F775" s="243"/>
      <c r="G775" s="243"/>
      <c r="H775" s="243"/>
      <c r="I775" s="243"/>
      <c r="J775" s="243"/>
      <c r="K775" s="243"/>
      <c r="L775" s="243"/>
      <c r="M775" s="243"/>
      <c r="N775" s="243"/>
      <c r="O775" s="243"/>
      <c r="P775" s="243"/>
      <c r="Q775" s="243"/>
      <c r="R775" s="243"/>
      <c r="S775" s="243"/>
      <c r="T775" s="243"/>
      <c r="U775" s="243"/>
      <c r="V775" s="243"/>
      <c r="W775" s="243"/>
      <c r="X775" s="243"/>
      <c r="Y775" s="243"/>
      <c r="Z775" s="243"/>
    </row>
    <row r="776" spans="1:26" x14ac:dyDescent="0.3">
      <c r="A776" s="243"/>
      <c r="B776" s="243"/>
      <c r="C776" s="243"/>
      <c r="D776" s="243"/>
      <c r="E776" s="243"/>
      <c r="F776" s="243"/>
      <c r="G776" s="243"/>
      <c r="H776" s="243"/>
      <c r="I776" s="243"/>
      <c r="J776" s="243"/>
      <c r="K776" s="243"/>
      <c r="L776" s="243"/>
      <c r="M776" s="243"/>
      <c r="N776" s="243"/>
      <c r="O776" s="243"/>
      <c r="P776" s="243"/>
      <c r="Q776" s="243"/>
      <c r="R776" s="243"/>
      <c r="S776" s="243"/>
      <c r="T776" s="243"/>
      <c r="U776" s="243"/>
      <c r="V776" s="243"/>
      <c r="W776" s="243"/>
      <c r="X776" s="243"/>
      <c r="Y776" s="243"/>
      <c r="Z776" s="243"/>
    </row>
    <row r="777" spans="1:26" x14ac:dyDescent="0.3">
      <c r="A777" s="243"/>
      <c r="B777" s="243"/>
      <c r="C777" s="243"/>
      <c r="D777" s="243"/>
      <c r="E777" s="243"/>
      <c r="F777" s="243"/>
      <c r="G777" s="243"/>
      <c r="H777" s="243"/>
      <c r="I777" s="243"/>
      <c r="J777" s="243"/>
      <c r="K777" s="243"/>
      <c r="L777" s="243"/>
      <c r="M777" s="243"/>
      <c r="N777" s="243"/>
      <c r="O777" s="243"/>
      <c r="P777" s="243"/>
      <c r="Q777" s="243"/>
      <c r="R777" s="243"/>
      <c r="S777" s="243"/>
      <c r="T777" s="243"/>
      <c r="U777" s="243"/>
      <c r="V777" s="243"/>
      <c r="W777" s="243"/>
      <c r="X777" s="243"/>
      <c r="Y777" s="243"/>
      <c r="Z777" s="243"/>
    </row>
    <row r="778" spans="1:26" x14ac:dyDescent="0.3">
      <c r="A778" s="243"/>
      <c r="B778" s="243"/>
      <c r="C778" s="243"/>
      <c r="D778" s="243"/>
      <c r="E778" s="243"/>
      <c r="F778" s="243"/>
      <c r="G778" s="243"/>
      <c r="H778" s="243"/>
      <c r="I778" s="243"/>
      <c r="J778" s="243"/>
      <c r="K778" s="243"/>
      <c r="L778" s="243"/>
      <c r="M778" s="243"/>
      <c r="N778" s="243"/>
      <c r="O778" s="243"/>
      <c r="P778" s="243"/>
      <c r="Q778" s="243"/>
      <c r="R778" s="243"/>
      <c r="S778" s="243"/>
      <c r="T778" s="243"/>
      <c r="U778" s="243"/>
      <c r="V778" s="243"/>
      <c r="W778" s="243"/>
      <c r="X778" s="243"/>
      <c r="Y778" s="243"/>
      <c r="Z778" s="243"/>
    </row>
    <row r="779" spans="1:26" x14ac:dyDescent="0.3">
      <c r="A779" s="243"/>
      <c r="B779" s="243"/>
      <c r="C779" s="243"/>
      <c r="D779" s="243"/>
      <c r="E779" s="243"/>
      <c r="F779" s="243"/>
      <c r="G779" s="243"/>
      <c r="H779" s="243"/>
      <c r="I779" s="243"/>
      <c r="J779" s="243"/>
      <c r="K779" s="243"/>
      <c r="L779" s="243"/>
      <c r="M779" s="243"/>
      <c r="N779" s="243"/>
      <c r="O779" s="243"/>
      <c r="P779" s="243"/>
      <c r="Q779" s="243"/>
      <c r="R779" s="243"/>
      <c r="S779" s="243"/>
      <c r="T779" s="243"/>
      <c r="U779" s="243"/>
      <c r="V779" s="243"/>
      <c r="W779" s="243"/>
      <c r="X779" s="243"/>
      <c r="Y779" s="243"/>
      <c r="Z779" s="243"/>
    </row>
    <row r="780" spans="1:26" x14ac:dyDescent="0.3">
      <c r="A780" s="243"/>
      <c r="B780" s="243"/>
      <c r="C780" s="243"/>
      <c r="D780" s="243"/>
      <c r="E780" s="243"/>
      <c r="F780" s="243"/>
      <c r="G780" s="243"/>
      <c r="H780" s="243"/>
      <c r="I780" s="243"/>
      <c r="J780" s="243"/>
      <c r="K780" s="243"/>
      <c r="L780" s="243"/>
      <c r="M780" s="243"/>
      <c r="N780" s="243"/>
      <c r="O780" s="243"/>
      <c r="P780" s="243"/>
      <c r="Q780" s="243"/>
      <c r="R780" s="243"/>
      <c r="S780" s="243"/>
      <c r="T780" s="243"/>
      <c r="U780" s="243"/>
      <c r="V780" s="243"/>
      <c r="W780" s="243"/>
      <c r="X780" s="243"/>
      <c r="Y780" s="243"/>
      <c r="Z780" s="243"/>
    </row>
    <row r="781" spans="1:26" x14ac:dyDescent="0.3">
      <c r="A781" s="243"/>
      <c r="B781" s="243"/>
      <c r="C781" s="243"/>
      <c r="D781" s="243"/>
      <c r="E781" s="243"/>
      <c r="F781" s="243"/>
      <c r="G781" s="243"/>
      <c r="H781" s="243"/>
      <c r="I781" s="243"/>
      <c r="J781" s="243"/>
      <c r="K781" s="243"/>
      <c r="L781" s="243"/>
      <c r="M781" s="243"/>
      <c r="N781" s="243"/>
      <c r="O781" s="243"/>
      <c r="P781" s="243"/>
      <c r="Q781" s="243"/>
      <c r="R781" s="243"/>
      <c r="S781" s="243"/>
      <c r="T781" s="243"/>
      <c r="U781" s="243"/>
      <c r="V781" s="243"/>
      <c r="W781" s="243"/>
      <c r="X781" s="243"/>
      <c r="Y781" s="243"/>
      <c r="Z781" s="243"/>
    </row>
    <row r="782" spans="1:26" x14ac:dyDescent="0.3">
      <c r="A782" s="243"/>
      <c r="B782" s="243"/>
      <c r="C782" s="243"/>
      <c r="D782" s="243"/>
      <c r="E782" s="243"/>
      <c r="F782" s="243"/>
      <c r="G782" s="243"/>
      <c r="H782" s="243"/>
      <c r="I782" s="243"/>
      <c r="J782" s="243"/>
      <c r="K782" s="243"/>
      <c r="L782" s="243"/>
      <c r="M782" s="243"/>
      <c r="N782" s="243"/>
      <c r="O782" s="243"/>
      <c r="P782" s="243"/>
      <c r="Q782" s="243"/>
      <c r="R782" s="243"/>
      <c r="S782" s="243"/>
      <c r="T782" s="243"/>
      <c r="U782" s="243"/>
      <c r="V782" s="243"/>
      <c r="W782" s="243"/>
      <c r="X782" s="243"/>
      <c r="Y782" s="243"/>
      <c r="Z782" s="243"/>
    </row>
    <row r="783" spans="1:26" x14ac:dyDescent="0.3">
      <c r="A783" s="243"/>
      <c r="B783" s="243"/>
      <c r="C783" s="243"/>
      <c r="D783" s="243"/>
      <c r="E783" s="243"/>
      <c r="F783" s="243"/>
      <c r="G783" s="243"/>
      <c r="H783" s="243"/>
      <c r="I783" s="243"/>
      <c r="J783" s="243"/>
      <c r="K783" s="243"/>
      <c r="L783" s="243"/>
      <c r="M783" s="243"/>
      <c r="N783" s="243"/>
      <c r="O783" s="243"/>
      <c r="P783" s="243"/>
      <c r="Q783" s="243"/>
      <c r="R783" s="243"/>
      <c r="S783" s="243"/>
      <c r="T783" s="243"/>
      <c r="U783" s="243"/>
      <c r="V783" s="243"/>
      <c r="W783" s="243"/>
      <c r="X783" s="243"/>
      <c r="Y783" s="243"/>
      <c r="Z783" s="243"/>
    </row>
    <row r="784" spans="1:26" x14ac:dyDescent="0.3">
      <c r="A784" s="243"/>
      <c r="B784" s="243"/>
      <c r="C784" s="243"/>
      <c r="D784" s="243"/>
      <c r="E784" s="243"/>
      <c r="F784" s="243"/>
      <c r="G784" s="243"/>
      <c r="H784" s="243"/>
      <c r="I784" s="243"/>
      <c r="J784" s="243"/>
      <c r="K784" s="243"/>
      <c r="L784" s="243"/>
      <c r="M784" s="243"/>
      <c r="N784" s="243"/>
      <c r="O784" s="243"/>
      <c r="P784" s="243"/>
      <c r="Q784" s="243"/>
      <c r="R784" s="243"/>
      <c r="S784" s="243"/>
      <c r="T784" s="243"/>
      <c r="U784" s="243"/>
      <c r="V784" s="243"/>
      <c r="W784" s="243"/>
      <c r="X784" s="243"/>
      <c r="Y784" s="243"/>
      <c r="Z784" s="243"/>
    </row>
    <row r="785" spans="1:26" x14ac:dyDescent="0.3">
      <c r="A785" s="243"/>
      <c r="B785" s="243"/>
      <c r="C785" s="243"/>
      <c r="D785" s="243"/>
      <c r="E785" s="243"/>
      <c r="F785" s="243"/>
      <c r="G785" s="243"/>
      <c r="H785" s="243"/>
      <c r="I785" s="243"/>
      <c r="J785" s="243"/>
      <c r="K785" s="243"/>
      <c r="L785" s="243"/>
      <c r="M785" s="243"/>
      <c r="N785" s="243"/>
      <c r="O785" s="243"/>
      <c r="P785" s="243"/>
      <c r="Q785" s="243"/>
      <c r="R785" s="243"/>
      <c r="S785" s="243"/>
      <c r="T785" s="243"/>
      <c r="U785" s="243"/>
      <c r="V785" s="243"/>
      <c r="W785" s="243"/>
      <c r="X785" s="243"/>
      <c r="Y785" s="243"/>
      <c r="Z785" s="243"/>
    </row>
    <row r="786" spans="1:26" x14ac:dyDescent="0.3">
      <c r="A786" s="243"/>
      <c r="B786" s="243"/>
      <c r="C786" s="243"/>
      <c r="D786" s="243"/>
      <c r="E786" s="243"/>
      <c r="F786" s="243"/>
      <c r="G786" s="243"/>
      <c r="H786" s="243"/>
      <c r="I786" s="243"/>
      <c r="J786" s="243"/>
      <c r="K786" s="243"/>
      <c r="L786" s="243"/>
      <c r="M786" s="243"/>
      <c r="N786" s="243"/>
      <c r="O786" s="243"/>
      <c r="P786" s="243"/>
      <c r="Q786" s="243"/>
      <c r="R786" s="243"/>
      <c r="S786" s="243"/>
      <c r="T786" s="243"/>
      <c r="U786" s="243"/>
      <c r="V786" s="243"/>
      <c r="W786" s="243"/>
      <c r="X786" s="243"/>
      <c r="Y786" s="243"/>
      <c r="Z786" s="243"/>
    </row>
    <row r="787" spans="1:26" x14ac:dyDescent="0.3">
      <c r="A787" s="243"/>
      <c r="B787" s="243"/>
      <c r="C787" s="243"/>
      <c r="D787" s="243"/>
      <c r="E787" s="243"/>
      <c r="F787" s="243"/>
      <c r="G787" s="243"/>
      <c r="H787" s="243"/>
      <c r="I787" s="243"/>
      <c r="J787" s="243"/>
      <c r="K787" s="243"/>
      <c r="L787" s="243"/>
      <c r="M787" s="243"/>
      <c r="N787" s="243"/>
      <c r="O787" s="243"/>
      <c r="P787" s="243"/>
      <c r="Q787" s="243"/>
      <c r="R787" s="243"/>
      <c r="S787" s="243"/>
      <c r="T787" s="243"/>
      <c r="U787" s="243"/>
      <c r="V787" s="243"/>
      <c r="W787" s="243"/>
      <c r="X787" s="243"/>
      <c r="Y787" s="243"/>
      <c r="Z787" s="243"/>
    </row>
    <row r="788" spans="1:26" x14ac:dyDescent="0.3">
      <c r="A788" s="243"/>
      <c r="B788" s="243"/>
      <c r="C788" s="243"/>
      <c r="D788" s="243"/>
      <c r="E788" s="243"/>
      <c r="F788" s="243"/>
      <c r="G788" s="243"/>
      <c r="H788" s="243"/>
      <c r="I788" s="243"/>
      <c r="J788" s="243"/>
      <c r="K788" s="243"/>
      <c r="L788" s="243"/>
      <c r="M788" s="243"/>
      <c r="N788" s="243"/>
      <c r="O788" s="243"/>
      <c r="P788" s="243"/>
      <c r="Q788" s="243"/>
      <c r="R788" s="243"/>
      <c r="S788" s="243"/>
      <c r="T788" s="243"/>
      <c r="U788" s="243"/>
      <c r="V788" s="243"/>
      <c r="W788" s="243"/>
      <c r="X788" s="243"/>
      <c r="Y788" s="243"/>
      <c r="Z788" s="243"/>
    </row>
    <row r="789" spans="1:26" x14ac:dyDescent="0.3">
      <c r="A789" s="243"/>
      <c r="B789" s="243"/>
      <c r="C789" s="243"/>
      <c r="D789" s="243"/>
      <c r="E789" s="243"/>
      <c r="F789" s="243"/>
      <c r="G789" s="243"/>
      <c r="H789" s="243"/>
      <c r="I789" s="243"/>
      <c r="J789" s="243"/>
      <c r="K789" s="243"/>
      <c r="L789" s="243"/>
      <c r="M789" s="243"/>
      <c r="N789" s="243"/>
      <c r="O789" s="243"/>
      <c r="P789" s="243"/>
      <c r="Q789" s="243"/>
      <c r="R789" s="243"/>
      <c r="S789" s="243"/>
      <c r="T789" s="243"/>
      <c r="U789" s="243"/>
      <c r="V789" s="243"/>
      <c r="W789" s="243"/>
      <c r="X789" s="243"/>
      <c r="Y789" s="243"/>
      <c r="Z789" s="243"/>
    </row>
    <row r="790" spans="1:26" x14ac:dyDescent="0.3">
      <c r="A790" s="243"/>
      <c r="B790" s="243"/>
      <c r="C790" s="243"/>
      <c r="D790" s="243"/>
      <c r="E790" s="243"/>
      <c r="F790" s="243"/>
      <c r="G790" s="243"/>
      <c r="H790" s="243"/>
      <c r="I790" s="243"/>
      <c r="J790" s="243"/>
      <c r="K790" s="243"/>
      <c r="L790" s="243"/>
      <c r="M790" s="243"/>
      <c r="N790" s="243"/>
      <c r="O790" s="243"/>
      <c r="P790" s="243"/>
      <c r="Q790" s="243"/>
      <c r="R790" s="243"/>
      <c r="S790" s="243"/>
      <c r="T790" s="243"/>
      <c r="U790" s="243"/>
      <c r="V790" s="243"/>
      <c r="W790" s="243"/>
      <c r="X790" s="243"/>
      <c r="Y790" s="243"/>
      <c r="Z790" s="243"/>
    </row>
    <row r="791" spans="1:26" x14ac:dyDescent="0.3">
      <c r="A791" s="243"/>
      <c r="B791" s="243"/>
      <c r="C791" s="243"/>
      <c r="D791" s="243"/>
      <c r="E791" s="243"/>
      <c r="F791" s="243"/>
      <c r="G791" s="243"/>
      <c r="H791" s="243"/>
      <c r="I791" s="243"/>
      <c r="J791" s="243"/>
      <c r="K791" s="243"/>
      <c r="L791" s="243"/>
      <c r="M791" s="243"/>
      <c r="N791" s="243"/>
      <c r="O791" s="243"/>
      <c r="P791" s="243"/>
      <c r="Q791" s="243"/>
      <c r="R791" s="243"/>
      <c r="S791" s="243"/>
      <c r="T791" s="243"/>
      <c r="U791" s="243"/>
      <c r="V791" s="243"/>
      <c r="W791" s="243"/>
      <c r="X791" s="243"/>
      <c r="Y791" s="243"/>
      <c r="Z791" s="243"/>
    </row>
    <row r="792" spans="1:26" x14ac:dyDescent="0.3">
      <c r="A792" s="243"/>
      <c r="B792" s="243"/>
      <c r="C792" s="243"/>
      <c r="D792" s="243"/>
      <c r="E792" s="243"/>
      <c r="F792" s="243"/>
      <c r="G792" s="243"/>
      <c r="H792" s="243"/>
      <c r="I792" s="243"/>
      <c r="J792" s="243"/>
      <c r="K792" s="243"/>
      <c r="L792" s="243"/>
      <c r="M792" s="243"/>
      <c r="N792" s="243"/>
      <c r="O792" s="243"/>
      <c r="P792" s="243"/>
      <c r="Q792" s="243"/>
      <c r="R792" s="243"/>
      <c r="S792" s="243"/>
      <c r="T792" s="243"/>
      <c r="U792" s="243"/>
      <c r="V792" s="243"/>
      <c r="W792" s="243"/>
      <c r="X792" s="243"/>
      <c r="Y792" s="243"/>
      <c r="Z792" s="243"/>
    </row>
    <row r="793" spans="1:26" x14ac:dyDescent="0.3">
      <c r="A793" s="243"/>
      <c r="B793" s="243"/>
      <c r="C793" s="243"/>
      <c r="D793" s="243"/>
      <c r="E793" s="243"/>
      <c r="F793" s="243"/>
      <c r="G793" s="243"/>
      <c r="H793" s="243"/>
      <c r="I793" s="243"/>
      <c r="J793" s="243"/>
      <c r="K793" s="243"/>
      <c r="L793" s="243"/>
      <c r="M793" s="243"/>
      <c r="N793" s="243"/>
      <c r="O793" s="243"/>
      <c r="P793" s="243"/>
      <c r="Q793" s="243"/>
      <c r="R793" s="243"/>
      <c r="S793" s="243"/>
      <c r="T793" s="243"/>
      <c r="U793" s="243"/>
      <c r="V793" s="243"/>
      <c r="W793" s="243"/>
      <c r="X793" s="243"/>
      <c r="Y793" s="243"/>
      <c r="Z793" s="243"/>
    </row>
    <row r="794" spans="1:26" x14ac:dyDescent="0.3">
      <c r="A794" s="243"/>
      <c r="B794" s="243"/>
      <c r="C794" s="243"/>
      <c r="D794" s="243"/>
      <c r="E794" s="243"/>
      <c r="F794" s="243"/>
      <c r="G794" s="243"/>
      <c r="H794" s="243"/>
      <c r="I794" s="243"/>
      <c r="J794" s="243"/>
      <c r="K794" s="243"/>
      <c r="L794" s="243"/>
      <c r="M794" s="243"/>
      <c r="N794" s="243"/>
      <c r="O794" s="243"/>
      <c r="P794" s="243"/>
      <c r="Q794" s="243"/>
      <c r="R794" s="243"/>
      <c r="S794" s="243"/>
      <c r="T794" s="243"/>
      <c r="U794" s="243"/>
      <c r="V794" s="243"/>
      <c r="W794" s="243"/>
      <c r="X794" s="243"/>
      <c r="Y794" s="243"/>
      <c r="Z794" s="243"/>
    </row>
    <row r="795" spans="1:26" x14ac:dyDescent="0.3">
      <c r="A795" s="243"/>
      <c r="B795" s="243"/>
      <c r="C795" s="243"/>
      <c r="D795" s="243"/>
      <c r="E795" s="243"/>
      <c r="F795" s="243"/>
      <c r="G795" s="243"/>
      <c r="H795" s="243"/>
      <c r="I795" s="243"/>
      <c r="J795" s="243"/>
      <c r="K795" s="243"/>
      <c r="L795" s="243"/>
      <c r="M795" s="243"/>
      <c r="N795" s="243"/>
      <c r="O795" s="243"/>
      <c r="P795" s="243"/>
      <c r="Q795" s="243"/>
      <c r="R795" s="243"/>
      <c r="S795" s="243"/>
      <c r="T795" s="243"/>
      <c r="U795" s="243"/>
      <c r="V795" s="243"/>
      <c r="W795" s="243"/>
      <c r="X795" s="243"/>
      <c r="Y795" s="243"/>
      <c r="Z795" s="243"/>
    </row>
    <row r="796" spans="1:26" x14ac:dyDescent="0.3">
      <c r="A796" s="243"/>
      <c r="B796" s="243"/>
      <c r="C796" s="243"/>
      <c r="D796" s="243"/>
      <c r="E796" s="243"/>
      <c r="F796" s="243"/>
      <c r="G796" s="243"/>
      <c r="H796" s="243"/>
      <c r="I796" s="243"/>
      <c r="J796" s="243"/>
      <c r="K796" s="243"/>
      <c r="L796" s="243"/>
      <c r="M796" s="243"/>
      <c r="N796" s="243"/>
      <c r="O796" s="243"/>
      <c r="P796" s="243"/>
      <c r="Q796" s="243"/>
      <c r="R796" s="243"/>
      <c r="S796" s="243"/>
      <c r="T796" s="243"/>
      <c r="U796" s="243"/>
      <c r="V796" s="243"/>
      <c r="W796" s="243"/>
      <c r="X796" s="243"/>
      <c r="Y796" s="243"/>
      <c r="Z796" s="243"/>
    </row>
    <row r="797" spans="1:26" x14ac:dyDescent="0.3">
      <c r="A797" s="243"/>
      <c r="B797" s="243"/>
      <c r="C797" s="243"/>
      <c r="D797" s="243"/>
      <c r="E797" s="243"/>
      <c r="F797" s="243"/>
      <c r="G797" s="243"/>
      <c r="H797" s="243"/>
      <c r="I797" s="243"/>
      <c r="J797" s="243"/>
      <c r="K797" s="243"/>
      <c r="L797" s="243"/>
      <c r="M797" s="243"/>
      <c r="N797" s="243"/>
      <c r="O797" s="243"/>
      <c r="P797" s="243"/>
      <c r="Q797" s="243"/>
      <c r="R797" s="243"/>
      <c r="S797" s="243"/>
      <c r="T797" s="243"/>
      <c r="U797" s="243"/>
      <c r="V797" s="243"/>
      <c r="W797" s="243"/>
      <c r="X797" s="243"/>
      <c r="Y797" s="243"/>
      <c r="Z797" s="243"/>
    </row>
    <row r="798" spans="1:26" x14ac:dyDescent="0.3">
      <c r="A798" s="243"/>
      <c r="B798" s="243"/>
      <c r="C798" s="243"/>
      <c r="D798" s="243"/>
      <c r="E798" s="243"/>
      <c r="F798" s="243"/>
      <c r="G798" s="243"/>
      <c r="H798" s="243"/>
      <c r="I798" s="243"/>
      <c r="J798" s="243"/>
      <c r="K798" s="243"/>
      <c r="L798" s="243"/>
      <c r="M798" s="243"/>
      <c r="N798" s="243"/>
      <c r="O798" s="243"/>
      <c r="P798" s="243"/>
      <c r="Q798" s="243"/>
      <c r="R798" s="243"/>
      <c r="S798" s="243"/>
      <c r="T798" s="243"/>
      <c r="U798" s="243"/>
      <c r="V798" s="243"/>
      <c r="W798" s="243"/>
      <c r="X798" s="243"/>
      <c r="Y798" s="243"/>
      <c r="Z798" s="243"/>
    </row>
    <row r="799" spans="1:26" x14ac:dyDescent="0.3">
      <c r="A799" s="243"/>
      <c r="B799" s="243"/>
      <c r="C799" s="243"/>
      <c r="D799" s="243"/>
      <c r="E799" s="243"/>
      <c r="F799" s="243"/>
      <c r="G799" s="243"/>
      <c r="H799" s="243"/>
      <c r="I799" s="243"/>
      <c r="J799" s="243"/>
      <c r="K799" s="243"/>
      <c r="L799" s="243"/>
      <c r="M799" s="243"/>
      <c r="N799" s="243"/>
      <c r="O799" s="243"/>
      <c r="P799" s="243"/>
      <c r="Q799" s="243"/>
      <c r="R799" s="243"/>
      <c r="S799" s="243"/>
      <c r="T799" s="243"/>
      <c r="U799" s="243"/>
      <c r="V799" s="243"/>
      <c r="W799" s="243"/>
      <c r="X799" s="243"/>
      <c r="Y799" s="243"/>
      <c r="Z799" s="243"/>
    </row>
    <row r="800" spans="1:26" x14ac:dyDescent="0.3">
      <c r="A800" s="243"/>
      <c r="B800" s="243"/>
      <c r="C800" s="243"/>
      <c r="D800" s="243"/>
      <c r="E800" s="243"/>
      <c r="F800" s="243"/>
      <c r="G800" s="243"/>
      <c r="H800" s="243"/>
      <c r="I800" s="243"/>
      <c r="J800" s="243"/>
      <c r="K800" s="243"/>
      <c r="L800" s="243"/>
      <c r="M800" s="243"/>
      <c r="N800" s="243"/>
      <c r="O800" s="243"/>
      <c r="P800" s="243"/>
      <c r="Q800" s="243"/>
      <c r="R800" s="243"/>
      <c r="S800" s="243"/>
      <c r="T800" s="243"/>
      <c r="U800" s="243"/>
      <c r="V800" s="243"/>
      <c r="W800" s="243"/>
      <c r="X800" s="243"/>
      <c r="Y800" s="243"/>
      <c r="Z800" s="243"/>
    </row>
    <row r="801" spans="1:26" x14ac:dyDescent="0.3">
      <c r="A801" s="243"/>
      <c r="B801" s="243"/>
      <c r="C801" s="243"/>
      <c r="D801" s="243"/>
      <c r="E801" s="243"/>
      <c r="F801" s="243"/>
      <c r="G801" s="243"/>
      <c r="H801" s="243"/>
      <c r="I801" s="243"/>
      <c r="J801" s="243"/>
      <c r="K801" s="243"/>
      <c r="L801" s="243"/>
      <c r="M801" s="243"/>
      <c r="N801" s="243"/>
      <c r="O801" s="243"/>
      <c r="P801" s="243"/>
      <c r="Q801" s="243"/>
      <c r="R801" s="243"/>
      <c r="S801" s="243"/>
      <c r="T801" s="243"/>
      <c r="U801" s="243"/>
      <c r="V801" s="243"/>
      <c r="W801" s="243"/>
      <c r="X801" s="243"/>
      <c r="Y801" s="243"/>
      <c r="Z801" s="243"/>
    </row>
    <row r="802" spans="1:26" x14ac:dyDescent="0.3">
      <c r="A802" s="243"/>
      <c r="B802" s="243"/>
      <c r="C802" s="243"/>
      <c r="D802" s="243"/>
      <c r="E802" s="243"/>
      <c r="F802" s="243"/>
      <c r="G802" s="243"/>
      <c r="H802" s="243"/>
      <c r="I802" s="243"/>
      <c r="J802" s="243"/>
      <c r="K802" s="243"/>
      <c r="L802" s="243"/>
      <c r="M802" s="243"/>
      <c r="N802" s="243"/>
      <c r="O802" s="243"/>
      <c r="P802" s="243"/>
      <c r="Q802" s="243"/>
      <c r="R802" s="243"/>
      <c r="S802" s="243"/>
      <c r="T802" s="243"/>
      <c r="U802" s="243"/>
      <c r="V802" s="243"/>
      <c r="W802" s="243"/>
      <c r="X802" s="243"/>
      <c r="Y802" s="243"/>
      <c r="Z802" s="243"/>
    </row>
    <row r="803" spans="1:26" x14ac:dyDescent="0.3">
      <c r="A803" s="243"/>
      <c r="B803" s="243"/>
      <c r="C803" s="243"/>
      <c r="D803" s="243"/>
      <c r="E803" s="243"/>
      <c r="F803" s="243"/>
      <c r="G803" s="243"/>
      <c r="H803" s="243"/>
      <c r="I803" s="243"/>
      <c r="J803" s="243"/>
      <c r="K803" s="243"/>
      <c r="L803" s="243"/>
      <c r="M803" s="243"/>
      <c r="N803" s="243"/>
      <c r="O803" s="243"/>
      <c r="P803" s="243"/>
      <c r="Q803" s="243"/>
      <c r="R803" s="243"/>
      <c r="S803" s="243"/>
      <c r="T803" s="243"/>
      <c r="U803" s="243"/>
      <c r="V803" s="243"/>
      <c r="W803" s="243"/>
      <c r="X803" s="243"/>
      <c r="Y803" s="243"/>
      <c r="Z803" s="243"/>
    </row>
    <row r="804" spans="1:26" x14ac:dyDescent="0.3">
      <c r="A804" s="243"/>
      <c r="B804" s="243"/>
      <c r="C804" s="243"/>
      <c r="D804" s="243"/>
      <c r="E804" s="243"/>
      <c r="F804" s="243"/>
      <c r="G804" s="243"/>
      <c r="H804" s="243"/>
      <c r="I804" s="243"/>
      <c r="J804" s="243"/>
      <c r="K804" s="243"/>
      <c r="L804" s="243"/>
      <c r="M804" s="243"/>
      <c r="N804" s="243"/>
      <c r="O804" s="243"/>
      <c r="P804" s="243"/>
      <c r="Q804" s="243"/>
      <c r="R804" s="243"/>
      <c r="S804" s="243"/>
      <c r="T804" s="243"/>
      <c r="U804" s="243"/>
      <c r="V804" s="243"/>
      <c r="W804" s="243"/>
      <c r="X804" s="243"/>
      <c r="Y804" s="243"/>
      <c r="Z804" s="243"/>
    </row>
    <row r="805" spans="1:26" x14ac:dyDescent="0.3">
      <c r="A805" s="243"/>
      <c r="B805" s="243"/>
      <c r="C805" s="243"/>
      <c r="D805" s="243"/>
      <c r="E805" s="243"/>
      <c r="F805" s="243"/>
      <c r="G805" s="243"/>
      <c r="H805" s="243"/>
      <c r="I805" s="243"/>
      <c r="J805" s="243"/>
      <c r="K805" s="243"/>
      <c r="L805" s="243"/>
      <c r="M805" s="243"/>
      <c r="N805" s="243"/>
      <c r="O805" s="243"/>
      <c r="P805" s="243"/>
      <c r="Q805" s="243"/>
      <c r="R805" s="243"/>
      <c r="S805" s="243"/>
      <c r="T805" s="243"/>
      <c r="U805" s="243"/>
      <c r="V805" s="243"/>
      <c r="W805" s="243"/>
      <c r="X805" s="243"/>
      <c r="Y805" s="243"/>
      <c r="Z805" s="243"/>
    </row>
    <row r="806" spans="1:26" x14ac:dyDescent="0.3">
      <c r="A806" s="243"/>
      <c r="B806" s="243"/>
      <c r="C806" s="243"/>
      <c r="D806" s="243"/>
      <c r="E806" s="243"/>
      <c r="F806" s="243"/>
      <c r="G806" s="243"/>
      <c r="H806" s="243"/>
      <c r="I806" s="243"/>
      <c r="J806" s="243"/>
      <c r="K806" s="243"/>
      <c r="L806" s="243"/>
      <c r="M806" s="243"/>
      <c r="N806" s="243"/>
      <c r="O806" s="243"/>
      <c r="P806" s="243"/>
      <c r="Q806" s="243"/>
      <c r="R806" s="243"/>
      <c r="S806" s="243"/>
      <c r="T806" s="243"/>
      <c r="U806" s="243"/>
      <c r="V806" s="243"/>
      <c r="W806" s="243"/>
      <c r="X806" s="243"/>
      <c r="Y806" s="243"/>
      <c r="Z806" s="243"/>
    </row>
    <row r="807" spans="1:26" x14ac:dyDescent="0.3">
      <c r="A807" s="243"/>
      <c r="B807" s="243"/>
      <c r="C807" s="243"/>
      <c r="D807" s="243"/>
      <c r="E807" s="243"/>
      <c r="F807" s="243"/>
      <c r="G807" s="243"/>
      <c r="H807" s="243"/>
      <c r="I807" s="243"/>
      <c r="J807" s="243"/>
      <c r="K807" s="243"/>
      <c r="L807" s="243"/>
      <c r="M807" s="243"/>
      <c r="N807" s="243"/>
      <c r="O807" s="243"/>
      <c r="P807" s="243"/>
      <c r="Q807" s="243"/>
      <c r="R807" s="243"/>
      <c r="S807" s="243"/>
      <c r="T807" s="243"/>
      <c r="U807" s="243"/>
      <c r="V807" s="243"/>
      <c r="W807" s="243"/>
      <c r="X807" s="243"/>
      <c r="Y807" s="243"/>
      <c r="Z807" s="243"/>
    </row>
    <row r="808" spans="1:26" x14ac:dyDescent="0.3">
      <c r="A808" s="243"/>
      <c r="B808" s="243"/>
      <c r="C808" s="243"/>
      <c r="D808" s="243"/>
      <c r="E808" s="243"/>
      <c r="F808" s="243"/>
      <c r="G808" s="243"/>
      <c r="H808" s="243"/>
      <c r="I808" s="243"/>
      <c r="J808" s="243"/>
      <c r="K808" s="243"/>
      <c r="L808" s="243"/>
      <c r="M808" s="243"/>
      <c r="N808" s="243"/>
      <c r="O808" s="243"/>
      <c r="P808" s="243"/>
      <c r="Q808" s="243"/>
      <c r="R808" s="243"/>
      <c r="S808" s="243"/>
      <c r="T808" s="243"/>
      <c r="U808" s="243"/>
      <c r="V808" s="243"/>
      <c r="W808" s="243"/>
      <c r="X808" s="243"/>
      <c r="Y808" s="243"/>
      <c r="Z808" s="243"/>
    </row>
    <row r="809" spans="1:26" x14ac:dyDescent="0.3">
      <c r="A809" s="243"/>
      <c r="B809" s="243"/>
      <c r="C809" s="243"/>
      <c r="D809" s="243"/>
      <c r="E809" s="243"/>
      <c r="F809" s="243"/>
      <c r="G809" s="243"/>
      <c r="H809" s="243"/>
      <c r="I809" s="243"/>
      <c r="J809" s="243"/>
      <c r="K809" s="243"/>
      <c r="L809" s="243"/>
      <c r="M809" s="243"/>
      <c r="N809" s="243"/>
      <c r="O809" s="243"/>
      <c r="P809" s="243"/>
      <c r="Q809" s="243"/>
      <c r="R809" s="243"/>
      <c r="S809" s="243"/>
      <c r="T809" s="243"/>
      <c r="U809" s="243"/>
      <c r="V809" s="243"/>
      <c r="W809" s="243"/>
      <c r="X809" s="243"/>
      <c r="Y809" s="243"/>
      <c r="Z809" s="243"/>
    </row>
    <row r="810" spans="1:26" x14ac:dyDescent="0.3">
      <c r="A810" s="243"/>
      <c r="B810" s="243"/>
      <c r="C810" s="243"/>
      <c r="D810" s="243"/>
      <c r="E810" s="243"/>
      <c r="F810" s="243"/>
      <c r="G810" s="243"/>
      <c r="H810" s="243"/>
      <c r="I810" s="243"/>
      <c r="J810" s="243"/>
      <c r="K810" s="243"/>
      <c r="L810" s="243"/>
      <c r="M810" s="243"/>
      <c r="N810" s="243"/>
      <c r="O810" s="243"/>
      <c r="P810" s="243"/>
      <c r="Q810" s="243"/>
      <c r="R810" s="243"/>
      <c r="S810" s="243"/>
      <c r="T810" s="243"/>
      <c r="U810" s="243"/>
      <c r="V810" s="243"/>
      <c r="W810" s="243"/>
      <c r="X810" s="243"/>
      <c r="Y810" s="243"/>
      <c r="Z810" s="243"/>
    </row>
    <row r="811" spans="1:26" x14ac:dyDescent="0.3">
      <c r="A811" s="243"/>
      <c r="B811" s="243"/>
      <c r="C811" s="243"/>
      <c r="D811" s="243"/>
      <c r="E811" s="243"/>
      <c r="F811" s="243"/>
      <c r="G811" s="243"/>
      <c r="H811" s="243"/>
      <c r="I811" s="243"/>
      <c r="J811" s="243"/>
      <c r="K811" s="243"/>
      <c r="L811" s="243"/>
      <c r="M811" s="243"/>
      <c r="N811" s="243"/>
      <c r="O811" s="243"/>
      <c r="P811" s="243"/>
      <c r="Q811" s="243"/>
      <c r="R811" s="243"/>
      <c r="S811" s="243"/>
      <c r="T811" s="243"/>
      <c r="U811" s="243"/>
      <c r="V811" s="243"/>
      <c r="W811" s="243"/>
      <c r="X811" s="243"/>
      <c r="Y811" s="243"/>
      <c r="Z811" s="243"/>
    </row>
    <row r="812" spans="1:26" x14ac:dyDescent="0.3">
      <c r="A812" s="243"/>
      <c r="B812" s="243"/>
      <c r="C812" s="243"/>
      <c r="D812" s="243"/>
      <c r="E812" s="243"/>
      <c r="F812" s="243"/>
      <c r="G812" s="243"/>
      <c r="H812" s="243"/>
      <c r="I812" s="243"/>
      <c r="J812" s="243"/>
      <c r="K812" s="243"/>
      <c r="L812" s="243"/>
      <c r="M812" s="243"/>
      <c r="N812" s="243"/>
      <c r="O812" s="243"/>
      <c r="P812" s="243"/>
      <c r="Q812" s="243"/>
      <c r="R812" s="243"/>
      <c r="S812" s="243"/>
      <c r="T812" s="243"/>
      <c r="U812" s="243"/>
      <c r="V812" s="243"/>
      <c r="W812" s="243"/>
      <c r="X812" s="243"/>
      <c r="Y812" s="243"/>
      <c r="Z812" s="243"/>
    </row>
    <row r="813" spans="1:26" x14ac:dyDescent="0.3">
      <c r="A813" s="243"/>
      <c r="B813" s="243"/>
      <c r="C813" s="243"/>
      <c r="D813" s="243"/>
      <c r="E813" s="243"/>
      <c r="F813" s="243"/>
      <c r="G813" s="243"/>
      <c r="H813" s="243"/>
      <c r="I813" s="243"/>
      <c r="J813" s="243"/>
      <c r="K813" s="243"/>
      <c r="L813" s="243"/>
      <c r="M813" s="243"/>
      <c r="N813" s="243"/>
      <c r="O813" s="243"/>
      <c r="P813" s="243"/>
      <c r="Q813" s="243"/>
      <c r="R813" s="243"/>
      <c r="S813" s="243"/>
      <c r="T813" s="243"/>
      <c r="U813" s="243"/>
      <c r="V813" s="243"/>
      <c r="W813" s="243"/>
      <c r="X813" s="243"/>
      <c r="Y813" s="243"/>
      <c r="Z813" s="243"/>
    </row>
    <row r="814" spans="1:26" x14ac:dyDescent="0.3">
      <c r="A814" s="243"/>
      <c r="B814" s="243"/>
      <c r="C814" s="243"/>
      <c r="D814" s="243"/>
      <c r="E814" s="243"/>
      <c r="F814" s="243"/>
      <c r="G814" s="243"/>
      <c r="H814" s="243"/>
      <c r="I814" s="243"/>
      <c r="J814" s="243"/>
      <c r="K814" s="243"/>
      <c r="L814" s="243"/>
      <c r="M814" s="243"/>
      <c r="N814" s="243"/>
      <c r="O814" s="243"/>
      <c r="P814" s="243"/>
      <c r="Q814" s="243"/>
      <c r="R814" s="243"/>
      <c r="S814" s="243"/>
      <c r="T814" s="243"/>
      <c r="U814" s="243"/>
      <c r="V814" s="243"/>
      <c r="W814" s="243"/>
      <c r="X814" s="243"/>
      <c r="Y814" s="243"/>
      <c r="Z814" s="243"/>
    </row>
    <row r="815" spans="1:26" x14ac:dyDescent="0.3">
      <c r="A815" s="243"/>
      <c r="B815" s="243"/>
      <c r="C815" s="243"/>
      <c r="D815" s="243"/>
      <c r="E815" s="243"/>
      <c r="F815" s="243"/>
      <c r="G815" s="243"/>
      <c r="H815" s="243"/>
      <c r="I815" s="243"/>
      <c r="J815" s="243"/>
      <c r="K815" s="243"/>
      <c r="L815" s="243"/>
      <c r="M815" s="243"/>
      <c r="N815" s="243"/>
      <c r="O815" s="243"/>
      <c r="P815" s="243"/>
      <c r="Q815" s="243"/>
      <c r="R815" s="243"/>
      <c r="S815" s="243"/>
      <c r="T815" s="243"/>
      <c r="U815" s="243"/>
      <c r="V815" s="243"/>
      <c r="W815" s="243"/>
      <c r="X815" s="243"/>
      <c r="Y815" s="243"/>
      <c r="Z815" s="243"/>
    </row>
    <row r="816" spans="1:26" x14ac:dyDescent="0.3">
      <c r="A816" s="243"/>
      <c r="B816" s="243"/>
      <c r="C816" s="243"/>
      <c r="D816" s="243"/>
      <c r="E816" s="243"/>
      <c r="F816" s="243"/>
      <c r="G816" s="243"/>
      <c r="H816" s="243"/>
      <c r="I816" s="243"/>
      <c r="J816" s="243"/>
      <c r="K816" s="243"/>
      <c r="L816" s="243"/>
      <c r="M816" s="243"/>
      <c r="N816" s="243"/>
      <c r="O816" s="243"/>
      <c r="P816" s="243"/>
      <c r="Q816" s="243"/>
      <c r="R816" s="243"/>
      <c r="S816" s="243"/>
      <c r="T816" s="243"/>
      <c r="U816" s="243"/>
      <c r="V816" s="243"/>
      <c r="W816" s="243"/>
      <c r="X816" s="243"/>
      <c r="Y816" s="243"/>
      <c r="Z816" s="243"/>
    </row>
    <row r="817" spans="1:26" x14ac:dyDescent="0.3">
      <c r="A817" s="243"/>
      <c r="B817" s="243"/>
      <c r="C817" s="243"/>
      <c r="D817" s="243"/>
      <c r="E817" s="243"/>
      <c r="F817" s="243"/>
      <c r="G817" s="243"/>
      <c r="H817" s="243"/>
      <c r="I817" s="243"/>
      <c r="J817" s="243"/>
      <c r="K817" s="243"/>
      <c r="L817" s="243"/>
      <c r="M817" s="243"/>
      <c r="N817" s="243"/>
      <c r="O817" s="243"/>
      <c r="P817" s="243"/>
      <c r="Q817" s="243"/>
      <c r="R817" s="243"/>
      <c r="S817" s="243"/>
      <c r="T817" s="243"/>
      <c r="U817" s="243"/>
      <c r="V817" s="243"/>
      <c r="W817" s="243"/>
      <c r="X817" s="243"/>
      <c r="Y817" s="243"/>
      <c r="Z817" s="243"/>
    </row>
    <row r="818" spans="1:26" x14ac:dyDescent="0.3">
      <c r="A818" s="243"/>
      <c r="B818" s="243"/>
      <c r="C818" s="243"/>
      <c r="D818" s="243"/>
      <c r="E818" s="243"/>
      <c r="F818" s="243"/>
      <c r="G818" s="243"/>
      <c r="H818" s="243"/>
      <c r="I818" s="243"/>
      <c r="J818" s="243"/>
      <c r="K818" s="243"/>
      <c r="L818" s="243"/>
      <c r="M818" s="243"/>
      <c r="N818" s="243"/>
      <c r="O818" s="243"/>
      <c r="P818" s="243"/>
      <c r="Q818" s="243"/>
      <c r="R818" s="243"/>
      <c r="S818" s="243"/>
      <c r="T818" s="243"/>
      <c r="U818" s="243"/>
      <c r="V818" s="243"/>
      <c r="W818" s="243"/>
      <c r="X818" s="243"/>
      <c r="Y818" s="243"/>
      <c r="Z818" s="243"/>
    </row>
    <row r="819" spans="1:26" x14ac:dyDescent="0.3">
      <c r="A819" s="243"/>
      <c r="B819" s="243"/>
      <c r="C819" s="243"/>
      <c r="D819" s="243"/>
      <c r="E819" s="243"/>
      <c r="F819" s="243"/>
      <c r="G819" s="243"/>
      <c r="H819" s="243"/>
      <c r="I819" s="243"/>
      <c r="J819" s="243"/>
      <c r="K819" s="243"/>
      <c r="L819" s="243"/>
      <c r="M819" s="243"/>
      <c r="N819" s="243"/>
      <c r="O819" s="243"/>
      <c r="P819" s="243"/>
      <c r="Q819" s="243"/>
      <c r="R819" s="243"/>
      <c r="S819" s="243"/>
      <c r="T819" s="243"/>
      <c r="U819" s="243"/>
      <c r="V819" s="243"/>
      <c r="W819" s="243"/>
      <c r="X819" s="243"/>
      <c r="Y819" s="243"/>
      <c r="Z819" s="243"/>
    </row>
    <row r="820" spans="1:26" x14ac:dyDescent="0.3">
      <c r="A820" s="243"/>
      <c r="B820" s="243"/>
      <c r="C820" s="243"/>
      <c r="D820" s="243"/>
      <c r="E820" s="243"/>
      <c r="F820" s="243"/>
      <c r="G820" s="243"/>
      <c r="H820" s="243"/>
      <c r="I820" s="243"/>
      <c r="J820" s="243"/>
      <c r="K820" s="243"/>
      <c r="L820" s="243"/>
      <c r="M820" s="243"/>
      <c r="N820" s="243"/>
      <c r="O820" s="243"/>
      <c r="P820" s="243"/>
      <c r="Q820" s="243"/>
      <c r="R820" s="243"/>
      <c r="S820" s="243"/>
      <c r="T820" s="243"/>
      <c r="U820" s="243"/>
      <c r="V820" s="243"/>
      <c r="W820" s="243"/>
      <c r="X820" s="243"/>
      <c r="Y820" s="243"/>
      <c r="Z820" s="243"/>
    </row>
    <row r="821" spans="1:26" x14ac:dyDescent="0.3">
      <c r="A821" s="243"/>
      <c r="B821" s="243"/>
      <c r="C821" s="243"/>
      <c r="D821" s="243"/>
      <c r="E821" s="243"/>
      <c r="F821" s="243"/>
      <c r="G821" s="243"/>
      <c r="H821" s="243"/>
      <c r="I821" s="243"/>
      <c r="J821" s="243"/>
      <c r="K821" s="243"/>
      <c r="L821" s="243"/>
      <c r="M821" s="243"/>
      <c r="N821" s="243"/>
      <c r="O821" s="243"/>
      <c r="P821" s="243"/>
      <c r="Q821" s="243"/>
      <c r="R821" s="243"/>
      <c r="S821" s="243"/>
      <c r="T821" s="243"/>
      <c r="U821" s="243"/>
      <c r="V821" s="243"/>
      <c r="W821" s="243"/>
      <c r="X821" s="243"/>
      <c r="Y821" s="243"/>
      <c r="Z821" s="243"/>
    </row>
    <row r="822" spans="1:26" x14ac:dyDescent="0.3">
      <c r="A822" s="243"/>
      <c r="B822" s="243"/>
      <c r="C822" s="243"/>
      <c r="D822" s="243"/>
      <c r="E822" s="243"/>
      <c r="F822" s="243"/>
      <c r="G822" s="243"/>
      <c r="H822" s="243"/>
      <c r="I822" s="243"/>
      <c r="J822" s="243"/>
      <c r="K822" s="243"/>
      <c r="L822" s="243"/>
      <c r="M822" s="243"/>
      <c r="N822" s="243"/>
      <c r="O822" s="243"/>
      <c r="P822" s="243"/>
      <c r="Q822" s="243"/>
      <c r="R822" s="243"/>
      <c r="S822" s="243"/>
      <c r="T822" s="243"/>
      <c r="U822" s="243"/>
      <c r="V822" s="243"/>
      <c r="W822" s="243"/>
      <c r="X822" s="243"/>
      <c r="Y822" s="243"/>
      <c r="Z822" s="243"/>
    </row>
    <row r="823" spans="1:26" x14ac:dyDescent="0.3">
      <c r="A823" s="243"/>
      <c r="B823" s="243"/>
      <c r="C823" s="243"/>
      <c r="D823" s="243"/>
      <c r="E823" s="243"/>
      <c r="F823" s="243"/>
      <c r="G823" s="243"/>
      <c r="H823" s="243"/>
      <c r="I823" s="243"/>
      <c r="J823" s="243"/>
      <c r="K823" s="243"/>
      <c r="L823" s="243"/>
      <c r="M823" s="243"/>
      <c r="N823" s="243"/>
      <c r="O823" s="243"/>
      <c r="P823" s="243"/>
      <c r="Q823" s="243"/>
      <c r="R823" s="243"/>
      <c r="S823" s="243"/>
      <c r="T823" s="243"/>
      <c r="U823" s="243"/>
      <c r="V823" s="243"/>
      <c r="W823" s="243"/>
      <c r="X823" s="243"/>
      <c r="Y823" s="243"/>
      <c r="Z823" s="243"/>
    </row>
    <row r="824" spans="1:26" x14ac:dyDescent="0.3">
      <c r="A824" s="243"/>
      <c r="B824" s="243"/>
      <c r="C824" s="243"/>
      <c r="D824" s="243"/>
      <c r="E824" s="243"/>
      <c r="F824" s="243"/>
      <c r="G824" s="243"/>
      <c r="H824" s="243"/>
      <c r="I824" s="243"/>
      <c r="J824" s="243"/>
      <c r="K824" s="243"/>
      <c r="L824" s="243"/>
      <c r="M824" s="243"/>
      <c r="N824" s="243"/>
      <c r="O824" s="243"/>
      <c r="P824" s="243"/>
      <c r="Q824" s="243"/>
      <c r="R824" s="243"/>
      <c r="S824" s="243"/>
      <c r="T824" s="243"/>
      <c r="U824" s="243"/>
      <c r="V824" s="243"/>
      <c r="W824" s="243"/>
      <c r="X824" s="243"/>
      <c r="Y824" s="243"/>
      <c r="Z824" s="243"/>
    </row>
    <row r="825" spans="1:26" x14ac:dyDescent="0.3">
      <c r="A825" s="243"/>
      <c r="B825" s="243"/>
      <c r="C825" s="243"/>
      <c r="D825" s="243"/>
      <c r="E825" s="243"/>
      <c r="F825" s="243"/>
      <c r="G825" s="243"/>
      <c r="H825" s="243"/>
      <c r="I825" s="243"/>
      <c r="J825" s="243"/>
      <c r="K825" s="243"/>
      <c r="L825" s="243"/>
      <c r="M825" s="243"/>
      <c r="N825" s="243"/>
      <c r="O825" s="243"/>
      <c r="P825" s="243"/>
      <c r="Q825" s="243"/>
      <c r="R825" s="243"/>
      <c r="S825" s="243"/>
      <c r="T825" s="243"/>
      <c r="U825" s="243"/>
      <c r="V825" s="243"/>
      <c r="W825" s="243"/>
      <c r="X825" s="243"/>
      <c r="Y825" s="243"/>
      <c r="Z825" s="243"/>
    </row>
    <row r="826" spans="1:26" x14ac:dyDescent="0.3">
      <c r="A826" s="243"/>
      <c r="B826" s="243"/>
      <c r="C826" s="243"/>
      <c r="D826" s="243"/>
      <c r="E826" s="243"/>
      <c r="F826" s="243"/>
      <c r="G826" s="243"/>
      <c r="H826" s="243"/>
      <c r="I826" s="243"/>
      <c r="J826" s="243"/>
      <c r="K826" s="243"/>
      <c r="L826" s="243"/>
      <c r="M826" s="243"/>
      <c r="N826" s="243"/>
      <c r="O826" s="243"/>
      <c r="P826" s="243"/>
      <c r="Q826" s="243"/>
      <c r="R826" s="243"/>
      <c r="S826" s="243"/>
      <c r="T826" s="243"/>
      <c r="U826" s="243"/>
      <c r="V826" s="243"/>
      <c r="W826" s="243"/>
      <c r="X826" s="243"/>
      <c r="Y826" s="243"/>
      <c r="Z826" s="243"/>
    </row>
    <row r="827" spans="1:26" x14ac:dyDescent="0.3">
      <c r="A827" s="243"/>
      <c r="B827" s="243"/>
      <c r="C827" s="243"/>
      <c r="D827" s="243"/>
      <c r="E827" s="243"/>
      <c r="F827" s="243"/>
      <c r="G827" s="243"/>
      <c r="H827" s="243"/>
      <c r="I827" s="243"/>
      <c r="J827" s="243"/>
      <c r="K827" s="243"/>
      <c r="L827" s="243"/>
      <c r="M827" s="243"/>
      <c r="N827" s="243"/>
      <c r="O827" s="243"/>
      <c r="P827" s="243"/>
      <c r="Q827" s="243"/>
      <c r="R827" s="243"/>
      <c r="S827" s="243"/>
      <c r="T827" s="243"/>
      <c r="U827" s="243"/>
      <c r="V827" s="243"/>
      <c r="W827" s="243"/>
      <c r="X827" s="243"/>
      <c r="Y827" s="243"/>
      <c r="Z827" s="243"/>
    </row>
    <row r="828" spans="1:26" x14ac:dyDescent="0.3">
      <c r="A828" s="243"/>
      <c r="B828" s="243"/>
      <c r="C828" s="243"/>
      <c r="D828" s="243"/>
      <c r="E828" s="243"/>
      <c r="F828" s="243"/>
      <c r="G828" s="243"/>
      <c r="H828" s="243"/>
      <c r="I828" s="243"/>
      <c r="J828" s="243"/>
      <c r="K828" s="243"/>
      <c r="L828" s="243"/>
      <c r="M828" s="243"/>
      <c r="N828" s="243"/>
      <c r="O828" s="243"/>
      <c r="P828" s="243"/>
      <c r="Q828" s="243"/>
      <c r="R828" s="243"/>
      <c r="S828" s="243"/>
      <c r="T828" s="243"/>
      <c r="U828" s="243"/>
      <c r="V828" s="243"/>
      <c r="W828" s="243"/>
      <c r="X828" s="243"/>
      <c r="Y828" s="243"/>
      <c r="Z828" s="243"/>
    </row>
    <row r="829" spans="1:26" x14ac:dyDescent="0.3">
      <c r="A829" s="243"/>
      <c r="B829" s="243"/>
      <c r="C829" s="243"/>
      <c r="D829" s="243"/>
      <c r="E829" s="243"/>
      <c r="F829" s="243"/>
      <c r="G829" s="243"/>
      <c r="H829" s="243"/>
      <c r="I829" s="243"/>
      <c r="J829" s="243"/>
      <c r="K829" s="243"/>
      <c r="L829" s="243"/>
      <c r="M829" s="243"/>
      <c r="N829" s="243"/>
      <c r="O829" s="243"/>
      <c r="P829" s="243"/>
      <c r="Q829" s="243"/>
      <c r="R829" s="243"/>
      <c r="S829" s="243"/>
      <c r="T829" s="243"/>
      <c r="U829" s="243"/>
      <c r="V829" s="243"/>
      <c r="W829" s="243"/>
      <c r="X829" s="243"/>
      <c r="Y829" s="243"/>
      <c r="Z829" s="243"/>
    </row>
    <row r="830" spans="1:26" x14ac:dyDescent="0.3">
      <c r="A830" s="243"/>
      <c r="B830" s="243"/>
      <c r="C830" s="243"/>
      <c r="D830" s="243"/>
      <c r="E830" s="243"/>
      <c r="F830" s="243"/>
      <c r="G830" s="243"/>
      <c r="H830" s="243"/>
      <c r="I830" s="243"/>
      <c r="J830" s="243"/>
      <c r="K830" s="243"/>
      <c r="L830" s="243"/>
      <c r="M830" s="243"/>
      <c r="N830" s="243"/>
      <c r="O830" s="243"/>
      <c r="P830" s="243"/>
      <c r="Q830" s="243"/>
      <c r="R830" s="243"/>
      <c r="S830" s="243"/>
      <c r="T830" s="243"/>
      <c r="U830" s="243"/>
      <c r="V830" s="243"/>
      <c r="W830" s="243"/>
      <c r="X830" s="243"/>
      <c r="Y830" s="243"/>
      <c r="Z830" s="243"/>
    </row>
    <row r="831" spans="1:26" x14ac:dyDescent="0.3">
      <c r="A831" s="243"/>
      <c r="B831" s="243"/>
      <c r="C831" s="243"/>
      <c r="D831" s="243"/>
      <c r="E831" s="243"/>
      <c r="F831" s="243"/>
      <c r="G831" s="243"/>
      <c r="H831" s="243"/>
      <c r="I831" s="243"/>
      <c r="J831" s="243"/>
      <c r="K831" s="243"/>
      <c r="L831" s="243"/>
      <c r="M831" s="243"/>
      <c r="N831" s="243"/>
      <c r="O831" s="243"/>
      <c r="P831" s="243"/>
      <c r="Q831" s="243"/>
      <c r="R831" s="243"/>
      <c r="S831" s="243"/>
      <c r="T831" s="243"/>
      <c r="U831" s="243"/>
      <c r="V831" s="243"/>
      <c r="W831" s="243"/>
      <c r="X831" s="243"/>
      <c r="Y831" s="243"/>
      <c r="Z831" s="243"/>
    </row>
    <row r="832" spans="1:26" x14ac:dyDescent="0.3">
      <c r="A832" s="243"/>
      <c r="B832" s="243"/>
      <c r="C832" s="243"/>
      <c r="D832" s="243"/>
      <c r="E832" s="243"/>
      <c r="F832" s="243"/>
      <c r="G832" s="243"/>
      <c r="H832" s="243"/>
      <c r="I832" s="243"/>
      <c r="J832" s="243"/>
      <c r="K832" s="243"/>
      <c r="L832" s="243"/>
      <c r="M832" s="243"/>
      <c r="N832" s="243"/>
      <c r="O832" s="243"/>
      <c r="P832" s="243"/>
      <c r="Q832" s="243"/>
      <c r="R832" s="243"/>
      <c r="S832" s="243"/>
      <c r="T832" s="243"/>
      <c r="U832" s="243"/>
      <c r="V832" s="243"/>
      <c r="W832" s="243"/>
      <c r="X832" s="243"/>
      <c r="Y832" s="243"/>
      <c r="Z832" s="243"/>
    </row>
    <row r="833" spans="1:26" x14ac:dyDescent="0.3">
      <c r="A833" s="243"/>
      <c r="B833" s="243"/>
      <c r="C833" s="243"/>
      <c r="D833" s="243"/>
      <c r="E833" s="243"/>
      <c r="F833" s="243"/>
      <c r="G833" s="243"/>
      <c r="H833" s="243"/>
      <c r="I833" s="243"/>
      <c r="J833" s="243"/>
      <c r="K833" s="243"/>
      <c r="L833" s="243"/>
      <c r="M833" s="243"/>
      <c r="N833" s="243"/>
      <c r="O833" s="243"/>
      <c r="P833" s="243"/>
      <c r="Q833" s="243"/>
      <c r="R833" s="243"/>
      <c r="S833" s="243"/>
      <c r="T833" s="243"/>
      <c r="U833" s="243"/>
      <c r="V833" s="243"/>
      <c r="W833" s="243"/>
      <c r="X833" s="243"/>
      <c r="Y833" s="243"/>
      <c r="Z833" s="243"/>
    </row>
    <row r="834" spans="1:26" x14ac:dyDescent="0.3">
      <c r="A834" s="243"/>
      <c r="B834" s="243"/>
      <c r="C834" s="243"/>
      <c r="D834" s="243"/>
      <c r="E834" s="243"/>
      <c r="F834" s="243"/>
      <c r="G834" s="243"/>
      <c r="H834" s="243"/>
      <c r="I834" s="243"/>
      <c r="J834" s="243"/>
      <c r="K834" s="243"/>
      <c r="L834" s="243"/>
      <c r="M834" s="243"/>
      <c r="N834" s="243"/>
      <c r="O834" s="243"/>
      <c r="P834" s="243"/>
      <c r="Q834" s="243"/>
      <c r="R834" s="243"/>
      <c r="S834" s="243"/>
      <c r="T834" s="243"/>
      <c r="U834" s="243"/>
      <c r="V834" s="243"/>
      <c r="W834" s="243"/>
      <c r="X834" s="243"/>
      <c r="Y834" s="243"/>
      <c r="Z834" s="243"/>
    </row>
    <row r="835" spans="1:26" x14ac:dyDescent="0.3">
      <c r="A835" s="243"/>
      <c r="B835" s="243"/>
      <c r="C835" s="243"/>
      <c r="D835" s="243"/>
      <c r="E835" s="243"/>
      <c r="F835" s="243"/>
      <c r="G835" s="243"/>
      <c r="H835" s="243"/>
      <c r="I835" s="243"/>
      <c r="J835" s="243"/>
      <c r="K835" s="243"/>
      <c r="L835" s="243"/>
      <c r="M835" s="243"/>
      <c r="N835" s="243"/>
      <c r="O835" s="243"/>
      <c r="P835" s="243"/>
      <c r="Q835" s="243"/>
      <c r="R835" s="243"/>
      <c r="S835" s="243"/>
      <c r="T835" s="243"/>
      <c r="U835" s="243"/>
      <c r="V835" s="243"/>
      <c r="W835" s="243"/>
      <c r="X835" s="243"/>
      <c r="Y835" s="243"/>
      <c r="Z835" s="243"/>
    </row>
    <row r="836" spans="1:26" x14ac:dyDescent="0.3">
      <c r="A836" s="243"/>
      <c r="B836" s="243"/>
      <c r="C836" s="243"/>
      <c r="D836" s="243"/>
      <c r="E836" s="243"/>
      <c r="F836" s="243"/>
      <c r="G836" s="243"/>
      <c r="H836" s="243"/>
      <c r="I836" s="243"/>
      <c r="J836" s="243"/>
      <c r="K836" s="243"/>
      <c r="L836" s="243"/>
      <c r="M836" s="243"/>
      <c r="N836" s="243"/>
      <c r="O836" s="243"/>
      <c r="P836" s="243"/>
      <c r="Q836" s="243"/>
      <c r="R836" s="243"/>
      <c r="S836" s="243"/>
      <c r="T836" s="243"/>
      <c r="U836" s="243"/>
      <c r="V836" s="243"/>
      <c r="W836" s="243"/>
      <c r="X836" s="243"/>
      <c r="Y836" s="243"/>
      <c r="Z836" s="243"/>
    </row>
    <row r="837" spans="1:26" x14ac:dyDescent="0.3">
      <c r="A837" s="243"/>
      <c r="B837" s="243"/>
      <c r="C837" s="243"/>
      <c r="D837" s="243"/>
      <c r="E837" s="243"/>
      <c r="F837" s="243"/>
      <c r="G837" s="243"/>
      <c r="H837" s="243"/>
      <c r="I837" s="243"/>
      <c r="J837" s="243"/>
      <c r="K837" s="243"/>
      <c r="L837" s="243"/>
      <c r="M837" s="243"/>
      <c r="N837" s="243"/>
      <c r="O837" s="243"/>
      <c r="P837" s="243"/>
      <c r="Q837" s="243"/>
      <c r="R837" s="243"/>
      <c r="S837" s="243"/>
      <c r="T837" s="243"/>
      <c r="U837" s="243"/>
      <c r="V837" s="243"/>
      <c r="W837" s="243"/>
      <c r="X837" s="243"/>
      <c r="Y837" s="243"/>
      <c r="Z837" s="243"/>
    </row>
    <row r="838" spans="1:26" x14ac:dyDescent="0.3">
      <c r="A838" s="243"/>
      <c r="B838" s="243"/>
      <c r="C838" s="243"/>
      <c r="D838" s="243"/>
      <c r="E838" s="243"/>
      <c r="F838" s="243"/>
      <c r="G838" s="243"/>
      <c r="H838" s="243"/>
      <c r="I838" s="243"/>
      <c r="J838" s="243"/>
      <c r="K838" s="243"/>
      <c r="L838" s="243"/>
      <c r="M838" s="243"/>
      <c r="N838" s="243"/>
      <c r="O838" s="243"/>
      <c r="P838" s="243"/>
      <c r="Q838" s="243"/>
      <c r="R838" s="243"/>
      <c r="S838" s="243"/>
      <c r="T838" s="243"/>
      <c r="U838" s="243"/>
      <c r="V838" s="243"/>
      <c r="W838" s="243"/>
      <c r="X838" s="243"/>
      <c r="Y838" s="243"/>
      <c r="Z838" s="243"/>
    </row>
    <row r="839" spans="1:26" x14ac:dyDescent="0.3">
      <c r="A839" s="243"/>
      <c r="B839" s="243"/>
      <c r="C839" s="243"/>
      <c r="D839" s="243"/>
      <c r="E839" s="243"/>
      <c r="F839" s="243"/>
      <c r="G839" s="243"/>
      <c r="H839" s="243"/>
      <c r="I839" s="243"/>
      <c r="J839" s="243"/>
      <c r="K839" s="243"/>
      <c r="L839" s="243"/>
      <c r="M839" s="243"/>
      <c r="N839" s="243"/>
      <c r="O839" s="243"/>
      <c r="P839" s="243"/>
      <c r="Q839" s="243"/>
      <c r="R839" s="243"/>
      <c r="S839" s="243"/>
      <c r="T839" s="243"/>
      <c r="U839" s="243"/>
      <c r="V839" s="243"/>
      <c r="W839" s="243"/>
      <c r="X839" s="243"/>
      <c r="Y839" s="243"/>
      <c r="Z839" s="243"/>
    </row>
    <row r="840" spans="1:26" x14ac:dyDescent="0.3">
      <c r="A840" s="243"/>
      <c r="B840" s="243"/>
      <c r="C840" s="243"/>
      <c r="D840" s="243"/>
      <c r="E840" s="243"/>
      <c r="F840" s="243"/>
      <c r="G840" s="243"/>
      <c r="H840" s="243"/>
      <c r="I840" s="243"/>
      <c r="J840" s="243"/>
      <c r="K840" s="243"/>
      <c r="L840" s="243"/>
      <c r="M840" s="243"/>
      <c r="N840" s="243"/>
      <c r="O840" s="243"/>
      <c r="P840" s="243"/>
      <c r="Q840" s="243"/>
      <c r="R840" s="243"/>
      <c r="S840" s="243"/>
      <c r="T840" s="243"/>
      <c r="U840" s="243"/>
      <c r="V840" s="243"/>
      <c r="W840" s="243"/>
      <c r="X840" s="243"/>
      <c r="Y840" s="243"/>
      <c r="Z840" s="243"/>
    </row>
    <row r="841" spans="1:26" x14ac:dyDescent="0.3">
      <c r="A841" s="243"/>
      <c r="B841" s="243"/>
      <c r="C841" s="243"/>
      <c r="D841" s="243"/>
      <c r="E841" s="243"/>
      <c r="F841" s="243"/>
      <c r="G841" s="243"/>
      <c r="H841" s="243"/>
      <c r="I841" s="243"/>
      <c r="J841" s="243"/>
      <c r="K841" s="243"/>
      <c r="L841" s="243"/>
      <c r="M841" s="243"/>
      <c r="N841" s="243"/>
      <c r="O841" s="243"/>
      <c r="P841" s="243"/>
      <c r="Q841" s="243"/>
      <c r="R841" s="243"/>
      <c r="S841" s="243"/>
      <c r="T841" s="243"/>
      <c r="U841" s="243"/>
      <c r="V841" s="243"/>
      <c r="W841" s="243"/>
      <c r="X841" s="243"/>
      <c r="Y841" s="243"/>
      <c r="Z841" s="243"/>
    </row>
    <row r="842" spans="1:26" x14ac:dyDescent="0.3">
      <c r="A842" s="243"/>
      <c r="B842" s="243"/>
      <c r="C842" s="243"/>
      <c r="D842" s="243"/>
      <c r="E842" s="243"/>
      <c r="F842" s="243"/>
      <c r="G842" s="243"/>
      <c r="H842" s="243"/>
      <c r="I842" s="243"/>
      <c r="J842" s="243"/>
      <c r="K842" s="243"/>
      <c r="L842" s="243"/>
      <c r="M842" s="243"/>
      <c r="N842" s="243"/>
      <c r="O842" s="243"/>
      <c r="P842" s="243"/>
      <c r="Q842" s="243"/>
      <c r="R842" s="243"/>
      <c r="S842" s="243"/>
      <c r="T842" s="243"/>
      <c r="U842" s="243"/>
      <c r="V842" s="243"/>
      <c r="W842" s="243"/>
      <c r="X842" s="243"/>
      <c r="Y842" s="243"/>
      <c r="Z842" s="243"/>
    </row>
    <row r="843" spans="1:26" x14ac:dyDescent="0.3">
      <c r="A843" s="243"/>
      <c r="B843" s="243"/>
      <c r="C843" s="243"/>
      <c r="D843" s="243"/>
      <c r="E843" s="243"/>
      <c r="F843" s="243"/>
      <c r="G843" s="243"/>
      <c r="H843" s="243"/>
      <c r="I843" s="243"/>
      <c r="J843" s="243"/>
      <c r="K843" s="243"/>
      <c r="L843" s="243"/>
      <c r="M843" s="243"/>
      <c r="N843" s="243"/>
      <c r="O843" s="243"/>
      <c r="P843" s="243"/>
      <c r="Q843" s="243"/>
      <c r="R843" s="243"/>
      <c r="S843" s="243"/>
      <c r="T843" s="243"/>
      <c r="U843" s="243"/>
      <c r="V843" s="243"/>
      <c r="W843" s="243"/>
      <c r="X843" s="243"/>
      <c r="Y843" s="243"/>
      <c r="Z843" s="243"/>
    </row>
    <row r="844" spans="1:26" x14ac:dyDescent="0.3">
      <c r="A844" s="243"/>
      <c r="B844" s="243"/>
      <c r="C844" s="243"/>
      <c r="D844" s="243"/>
      <c r="E844" s="243"/>
      <c r="F844" s="243"/>
      <c r="G844" s="243"/>
      <c r="H844" s="243"/>
      <c r="I844" s="243"/>
      <c r="J844" s="243"/>
      <c r="K844" s="243"/>
      <c r="L844" s="243"/>
      <c r="M844" s="243"/>
      <c r="N844" s="243"/>
      <c r="O844" s="243"/>
      <c r="P844" s="243"/>
      <c r="Q844" s="243"/>
      <c r="R844" s="243"/>
      <c r="S844" s="243"/>
      <c r="T844" s="243"/>
      <c r="U844" s="243"/>
      <c r="V844" s="243"/>
      <c r="W844" s="243"/>
      <c r="X844" s="243"/>
      <c r="Y844" s="243"/>
      <c r="Z844" s="243"/>
    </row>
    <row r="845" spans="1:26" x14ac:dyDescent="0.3">
      <c r="A845" s="243"/>
      <c r="B845" s="243"/>
      <c r="C845" s="243"/>
      <c r="D845" s="243"/>
      <c r="E845" s="243"/>
      <c r="F845" s="243"/>
      <c r="G845" s="243"/>
      <c r="H845" s="243"/>
      <c r="I845" s="243"/>
      <c r="J845" s="243"/>
      <c r="K845" s="243"/>
      <c r="L845" s="243"/>
      <c r="M845" s="243"/>
      <c r="N845" s="243"/>
      <c r="O845" s="243"/>
      <c r="P845" s="243"/>
      <c r="Q845" s="243"/>
      <c r="R845" s="243"/>
      <c r="S845" s="243"/>
      <c r="T845" s="243"/>
      <c r="U845" s="243"/>
      <c r="V845" s="243"/>
      <c r="W845" s="243"/>
      <c r="X845" s="243"/>
      <c r="Y845" s="243"/>
      <c r="Z845" s="243"/>
    </row>
    <row r="846" spans="1:26" x14ac:dyDescent="0.3">
      <c r="A846" s="243"/>
      <c r="B846" s="243"/>
      <c r="C846" s="243"/>
      <c r="D846" s="243"/>
      <c r="E846" s="243"/>
      <c r="F846" s="243"/>
      <c r="G846" s="243"/>
      <c r="H846" s="243"/>
      <c r="I846" s="243"/>
      <c r="J846" s="243"/>
      <c r="K846" s="243"/>
      <c r="L846" s="243"/>
      <c r="M846" s="243"/>
      <c r="N846" s="243"/>
      <c r="O846" s="243"/>
      <c r="P846" s="243"/>
      <c r="Q846" s="243"/>
      <c r="R846" s="243"/>
      <c r="S846" s="243"/>
      <c r="T846" s="243"/>
      <c r="U846" s="243"/>
      <c r="V846" s="243"/>
      <c r="W846" s="243"/>
      <c r="X846" s="243"/>
      <c r="Y846" s="243"/>
      <c r="Z846" s="243"/>
    </row>
    <row r="847" spans="1:26" x14ac:dyDescent="0.3">
      <c r="A847" s="243"/>
      <c r="B847" s="243"/>
      <c r="C847" s="243"/>
      <c r="D847" s="243"/>
      <c r="E847" s="243"/>
      <c r="F847" s="243"/>
      <c r="G847" s="243"/>
      <c r="H847" s="243"/>
      <c r="I847" s="243"/>
      <c r="J847" s="243"/>
      <c r="K847" s="243"/>
      <c r="L847" s="243"/>
      <c r="M847" s="243"/>
      <c r="N847" s="243"/>
      <c r="O847" s="243"/>
      <c r="P847" s="243"/>
      <c r="Q847" s="243"/>
      <c r="R847" s="243"/>
      <c r="S847" s="243"/>
      <c r="T847" s="243"/>
      <c r="U847" s="243"/>
      <c r="V847" s="243"/>
      <c r="W847" s="243"/>
      <c r="X847" s="243"/>
      <c r="Y847" s="243"/>
      <c r="Z847" s="243"/>
    </row>
    <row r="848" spans="1:26" x14ac:dyDescent="0.3">
      <c r="A848" s="243"/>
      <c r="B848" s="243"/>
      <c r="C848" s="243"/>
      <c r="D848" s="243"/>
      <c r="E848" s="243"/>
      <c r="F848" s="243"/>
      <c r="G848" s="243"/>
      <c r="H848" s="243"/>
      <c r="I848" s="243"/>
      <c r="J848" s="243"/>
      <c r="K848" s="243"/>
      <c r="L848" s="243"/>
      <c r="M848" s="243"/>
      <c r="N848" s="243"/>
      <c r="O848" s="243"/>
      <c r="P848" s="243"/>
      <c r="Q848" s="243"/>
      <c r="R848" s="243"/>
      <c r="S848" s="243"/>
      <c r="T848" s="243"/>
      <c r="U848" s="243"/>
      <c r="V848" s="243"/>
      <c r="W848" s="243"/>
      <c r="X848" s="243"/>
      <c r="Y848" s="243"/>
      <c r="Z848" s="243"/>
    </row>
    <row r="849" spans="1:26" x14ac:dyDescent="0.3">
      <c r="A849" s="243"/>
      <c r="B849" s="243"/>
      <c r="C849" s="243"/>
      <c r="D849" s="243"/>
      <c r="E849" s="243"/>
      <c r="F849" s="243"/>
      <c r="G849" s="243"/>
      <c r="H849" s="243"/>
      <c r="I849" s="243"/>
      <c r="J849" s="243"/>
      <c r="K849" s="243"/>
      <c r="L849" s="243"/>
      <c r="M849" s="243"/>
      <c r="N849" s="243"/>
      <c r="O849" s="243"/>
      <c r="P849" s="243"/>
      <c r="Q849" s="243"/>
      <c r="R849" s="243"/>
      <c r="S849" s="243"/>
      <c r="T849" s="243"/>
      <c r="U849" s="243"/>
      <c r="V849" s="243"/>
      <c r="W849" s="243"/>
      <c r="X849" s="243"/>
      <c r="Y849" s="243"/>
      <c r="Z849" s="243"/>
    </row>
    <row r="850" spans="1:26" x14ac:dyDescent="0.3">
      <c r="A850" s="243"/>
      <c r="B850" s="243"/>
      <c r="C850" s="243"/>
      <c r="D850" s="243"/>
      <c r="E850" s="243"/>
      <c r="F850" s="243"/>
      <c r="G850" s="243"/>
      <c r="H850" s="243"/>
      <c r="I850" s="243"/>
      <c r="J850" s="243"/>
      <c r="K850" s="243"/>
      <c r="L850" s="243"/>
      <c r="M850" s="243"/>
      <c r="N850" s="243"/>
      <c r="O850" s="243"/>
      <c r="P850" s="243"/>
      <c r="Q850" s="243"/>
      <c r="R850" s="243"/>
      <c r="S850" s="243"/>
      <c r="T850" s="243"/>
      <c r="U850" s="243"/>
      <c r="V850" s="243"/>
      <c r="W850" s="243"/>
      <c r="X850" s="243"/>
      <c r="Y850" s="243"/>
      <c r="Z850" s="243"/>
    </row>
    <row r="851" spans="1:26" x14ac:dyDescent="0.3">
      <c r="A851" s="243"/>
      <c r="B851" s="243"/>
      <c r="C851" s="243"/>
      <c r="D851" s="243"/>
      <c r="E851" s="243"/>
      <c r="F851" s="243"/>
      <c r="G851" s="243"/>
      <c r="H851" s="243"/>
      <c r="I851" s="243"/>
      <c r="J851" s="243"/>
      <c r="K851" s="243"/>
      <c r="L851" s="243"/>
      <c r="M851" s="243"/>
      <c r="N851" s="243"/>
      <c r="O851" s="243"/>
      <c r="P851" s="243"/>
      <c r="Q851" s="243"/>
      <c r="R851" s="243"/>
      <c r="S851" s="243"/>
      <c r="T851" s="243"/>
      <c r="U851" s="243"/>
      <c r="V851" s="243"/>
      <c r="W851" s="243"/>
      <c r="X851" s="243"/>
      <c r="Y851" s="243"/>
      <c r="Z851" s="243"/>
    </row>
    <row r="852" spans="1:26" x14ac:dyDescent="0.3">
      <c r="A852" s="243"/>
      <c r="B852" s="243"/>
      <c r="C852" s="243"/>
      <c r="D852" s="243"/>
      <c r="E852" s="243"/>
      <c r="F852" s="243"/>
      <c r="G852" s="243"/>
      <c r="H852" s="243"/>
      <c r="I852" s="243"/>
      <c r="J852" s="243"/>
      <c r="K852" s="243"/>
      <c r="L852" s="243"/>
      <c r="M852" s="243"/>
      <c r="N852" s="243"/>
      <c r="O852" s="243"/>
      <c r="P852" s="243"/>
      <c r="Q852" s="243"/>
      <c r="R852" s="243"/>
      <c r="S852" s="243"/>
      <c r="T852" s="243"/>
      <c r="U852" s="243"/>
      <c r="V852" s="243"/>
      <c r="W852" s="243"/>
      <c r="X852" s="243"/>
      <c r="Y852" s="243"/>
      <c r="Z852" s="243"/>
    </row>
    <row r="853" spans="1:26" x14ac:dyDescent="0.3">
      <c r="A853" s="243"/>
      <c r="B853" s="243"/>
      <c r="C853" s="243"/>
      <c r="D853" s="243"/>
      <c r="E853" s="243"/>
      <c r="F853" s="243"/>
      <c r="G853" s="243"/>
      <c r="H853" s="243"/>
      <c r="I853" s="243"/>
      <c r="J853" s="243"/>
      <c r="K853" s="243"/>
      <c r="L853" s="243"/>
      <c r="M853" s="243"/>
      <c r="N853" s="243"/>
      <c r="O853" s="243"/>
      <c r="P853" s="243"/>
      <c r="Q853" s="243"/>
      <c r="R853" s="243"/>
      <c r="S853" s="243"/>
      <c r="T853" s="243"/>
      <c r="U853" s="243"/>
      <c r="V853" s="243"/>
      <c r="W853" s="243"/>
      <c r="X853" s="243"/>
      <c r="Y853" s="243"/>
      <c r="Z853" s="243"/>
    </row>
    <row r="854" spans="1:26" x14ac:dyDescent="0.3">
      <c r="A854" s="243"/>
      <c r="B854" s="243"/>
      <c r="C854" s="243"/>
      <c r="D854" s="243"/>
      <c r="E854" s="243"/>
      <c r="F854" s="243"/>
      <c r="G854" s="243"/>
      <c r="H854" s="243"/>
      <c r="I854" s="243"/>
      <c r="J854" s="243"/>
      <c r="K854" s="243"/>
      <c r="L854" s="243"/>
      <c r="M854" s="243"/>
      <c r="N854" s="243"/>
      <c r="O854" s="243"/>
      <c r="P854" s="243"/>
      <c r="Q854" s="243"/>
      <c r="R854" s="243"/>
      <c r="S854" s="243"/>
      <c r="T854" s="243"/>
      <c r="U854" s="243"/>
      <c r="V854" s="243"/>
      <c r="W854" s="243"/>
      <c r="X854" s="243"/>
      <c r="Y854" s="243"/>
      <c r="Z854" s="243"/>
    </row>
    <row r="855" spans="1:26" x14ac:dyDescent="0.3">
      <c r="A855" s="243"/>
      <c r="B855" s="243"/>
      <c r="C855" s="243"/>
      <c r="D855" s="243"/>
      <c r="E855" s="243"/>
      <c r="F855" s="243"/>
      <c r="G855" s="243"/>
      <c r="H855" s="243"/>
      <c r="I855" s="243"/>
      <c r="J855" s="243"/>
      <c r="K855" s="243"/>
      <c r="L855" s="243"/>
      <c r="M855" s="243"/>
      <c r="N855" s="243"/>
      <c r="O855" s="243"/>
      <c r="P855" s="243"/>
      <c r="Q855" s="243"/>
      <c r="R855" s="243"/>
      <c r="S855" s="243"/>
      <c r="T855" s="243"/>
      <c r="U855" s="243"/>
      <c r="V855" s="243"/>
      <c r="W855" s="243"/>
      <c r="X855" s="243"/>
      <c r="Y855" s="243"/>
      <c r="Z855" s="243"/>
    </row>
    <row r="856" spans="1:26" x14ac:dyDescent="0.3">
      <c r="A856" s="243"/>
      <c r="B856" s="243"/>
      <c r="C856" s="243"/>
      <c r="D856" s="243"/>
      <c r="E856" s="243"/>
      <c r="F856" s="243"/>
      <c r="G856" s="243"/>
      <c r="H856" s="243"/>
      <c r="I856" s="243"/>
      <c r="J856" s="243"/>
      <c r="K856" s="243"/>
      <c r="L856" s="243"/>
      <c r="M856" s="243"/>
      <c r="N856" s="243"/>
      <c r="O856" s="243"/>
      <c r="P856" s="243"/>
      <c r="Q856" s="243"/>
      <c r="R856" s="243"/>
      <c r="S856" s="243"/>
      <c r="T856" s="243"/>
      <c r="U856" s="243"/>
      <c r="V856" s="243"/>
      <c r="W856" s="243"/>
      <c r="X856" s="243"/>
      <c r="Y856" s="243"/>
      <c r="Z856" s="243"/>
    </row>
    <row r="857" spans="1:26" x14ac:dyDescent="0.3">
      <c r="A857" s="243"/>
      <c r="B857" s="243"/>
      <c r="C857" s="243"/>
      <c r="D857" s="243"/>
      <c r="E857" s="243"/>
      <c r="F857" s="243"/>
      <c r="G857" s="243"/>
      <c r="H857" s="243"/>
      <c r="I857" s="243"/>
      <c r="J857" s="243"/>
      <c r="K857" s="243"/>
      <c r="L857" s="243"/>
      <c r="M857" s="243"/>
      <c r="N857" s="243"/>
      <c r="O857" s="243"/>
      <c r="P857" s="243"/>
      <c r="Q857" s="243"/>
      <c r="R857" s="243"/>
      <c r="S857" s="243"/>
      <c r="T857" s="243"/>
      <c r="U857" s="243"/>
      <c r="V857" s="243"/>
      <c r="W857" s="243"/>
      <c r="X857" s="243"/>
      <c r="Y857" s="243"/>
      <c r="Z857" s="243"/>
    </row>
    <row r="858" spans="1:26" x14ac:dyDescent="0.3">
      <c r="A858" s="243"/>
      <c r="B858" s="243"/>
      <c r="C858" s="243"/>
      <c r="D858" s="243"/>
      <c r="E858" s="243"/>
      <c r="F858" s="243"/>
      <c r="G858" s="243"/>
      <c r="H858" s="243"/>
      <c r="I858" s="243"/>
      <c r="J858" s="243"/>
      <c r="K858" s="243"/>
      <c r="L858" s="243"/>
      <c r="M858" s="243"/>
      <c r="N858" s="243"/>
      <c r="O858" s="243"/>
      <c r="P858" s="243"/>
      <c r="Q858" s="243"/>
      <c r="R858" s="243"/>
      <c r="S858" s="243"/>
      <c r="T858" s="243"/>
      <c r="U858" s="243"/>
      <c r="V858" s="243"/>
      <c r="W858" s="243"/>
      <c r="X858" s="243"/>
      <c r="Y858" s="243"/>
      <c r="Z858" s="243"/>
    </row>
    <row r="859" spans="1:26" x14ac:dyDescent="0.3">
      <c r="A859" s="243"/>
      <c r="B859" s="243"/>
      <c r="C859" s="243"/>
      <c r="D859" s="243"/>
      <c r="E859" s="243"/>
      <c r="F859" s="243"/>
      <c r="G859" s="243"/>
      <c r="H859" s="243"/>
      <c r="I859" s="243"/>
      <c r="J859" s="243"/>
      <c r="K859" s="243"/>
      <c r="L859" s="243"/>
      <c r="M859" s="243"/>
      <c r="N859" s="243"/>
      <c r="O859" s="243"/>
      <c r="P859" s="243"/>
      <c r="Q859" s="243"/>
      <c r="R859" s="243"/>
      <c r="S859" s="243"/>
      <c r="T859" s="243"/>
      <c r="U859" s="243"/>
      <c r="V859" s="243"/>
      <c r="W859" s="243"/>
      <c r="X859" s="243"/>
      <c r="Y859" s="243"/>
      <c r="Z859" s="243"/>
    </row>
    <row r="860" spans="1:26" x14ac:dyDescent="0.3">
      <c r="A860" s="243"/>
      <c r="B860" s="243"/>
      <c r="C860" s="243"/>
      <c r="D860" s="243"/>
      <c r="E860" s="243"/>
      <c r="F860" s="243"/>
      <c r="G860" s="243"/>
      <c r="H860" s="243"/>
      <c r="I860" s="243"/>
      <c r="J860" s="243"/>
      <c r="K860" s="243"/>
      <c r="L860" s="243"/>
      <c r="M860" s="243"/>
      <c r="N860" s="243"/>
      <c r="O860" s="243"/>
      <c r="P860" s="243"/>
      <c r="Q860" s="243"/>
      <c r="R860" s="243"/>
      <c r="S860" s="243"/>
      <c r="T860" s="243"/>
      <c r="U860" s="243"/>
      <c r="V860" s="243"/>
      <c r="W860" s="243"/>
      <c r="X860" s="243"/>
      <c r="Y860" s="243"/>
      <c r="Z860" s="243"/>
    </row>
    <row r="861" spans="1:26" x14ac:dyDescent="0.3">
      <c r="A861" s="243"/>
      <c r="B861" s="243"/>
      <c r="C861" s="243"/>
      <c r="D861" s="243"/>
      <c r="E861" s="243"/>
      <c r="F861" s="243"/>
      <c r="G861" s="243"/>
      <c r="H861" s="243"/>
      <c r="I861" s="243"/>
      <c r="J861" s="243"/>
      <c r="K861" s="243"/>
      <c r="L861" s="243"/>
      <c r="M861" s="243"/>
      <c r="N861" s="243"/>
      <c r="O861" s="243"/>
      <c r="P861" s="243"/>
      <c r="Q861" s="243"/>
      <c r="R861" s="243"/>
      <c r="S861" s="243"/>
      <c r="T861" s="243"/>
      <c r="U861" s="243"/>
      <c r="V861" s="243"/>
      <c r="W861" s="243"/>
      <c r="X861" s="243"/>
      <c r="Y861" s="243"/>
      <c r="Z861" s="243"/>
    </row>
    <row r="862" spans="1:26" x14ac:dyDescent="0.3">
      <c r="A862" s="243"/>
      <c r="B862" s="243"/>
      <c r="C862" s="243"/>
      <c r="D862" s="243"/>
      <c r="E862" s="243"/>
      <c r="F862" s="243"/>
      <c r="G862" s="243"/>
      <c r="H862" s="243"/>
      <c r="I862" s="243"/>
      <c r="J862" s="243"/>
      <c r="K862" s="243"/>
      <c r="L862" s="243"/>
      <c r="M862" s="243"/>
      <c r="N862" s="243"/>
      <c r="O862" s="243"/>
      <c r="P862" s="243"/>
      <c r="Q862" s="243"/>
      <c r="R862" s="243"/>
      <c r="S862" s="243"/>
      <c r="T862" s="243"/>
      <c r="U862" s="243"/>
      <c r="V862" s="243"/>
      <c r="W862" s="243"/>
      <c r="X862" s="243"/>
      <c r="Y862" s="243"/>
      <c r="Z862" s="243"/>
    </row>
    <row r="863" spans="1:26" x14ac:dyDescent="0.3">
      <c r="A863" s="243"/>
      <c r="B863" s="243"/>
      <c r="C863" s="243"/>
      <c r="D863" s="243"/>
      <c r="E863" s="243"/>
      <c r="F863" s="243"/>
      <c r="G863" s="243"/>
      <c r="H863" s="243"/>
      <c r="I863" s="243"/>
      <c r="J863" s="243"/>
      <c r="K863" s="243"/>
      <c r="L863" s="243"/>
      <c r="M863" s="243"/>
      <c r="N863" s="243"/>
      <c r="O863" s="243"/>
      <c r="P863" s="243"/>
      <c r="Q863" s="243"/>
      <c r="R863" s="243"/>
      <c r="S863" s="243"/>
      <c r="T863" s="243"/>
      <c r="U863" s="243"/>
      <c r="V863" s="243"/>
      <c r="W863" s="243"/>
      <c r="X863" s="243"/>
      <c r="Y863" s="243"/>
      <c r="Z863" s="243"/>
    </row>
    <row r="864" spans="1:26" x14ac:dyDescent="0.3">
      <c r="A864" s="243"/>
      <c r="B864" s="243"/>
      <c r="C864" s="243"/>
      <c r="D864" s="243"/>
      <c r="E864" s="243"/>
      <c r="F864" s="243"/>
      <c r="G864" s="243"/>
      <c r="H864" s="243"/>
      <c r="I864" s="243"/>
      <c r="J864" s="243"/>
      <c r="K864" s="243"/>
      <c r="L864" s="243"/>
      <c r="M864" s="243"/>
      <c r="N864" s="243"/>
      <c r="O864" s="243"/>
      <c r="P864" s="243"/>
      <c r="Q864" s="243"/>
      <c r="R864" s="243"/>
      <c r="S864" s="243"/>
      <c r="T864" s="243"/>
      <c r="U864" s="243"/>
      <c r="V864" s="243"/>
      <c r="W864" s="243"/>
      <c r="X864" s="243"/>
      <c r="Y864" s="243"/>
      <c r="Z864" s="243"/>
    </row>
    <row r="865" spans="1:26" x14ac:dyDescent="0.3">
      <c r="A865" s="243"/>
      <c r="B865" s="243"/>
      <c r="C865" s="243"/>
      <c r="D865" s="243"/>
      <c r="E865" s="243"/>
      <c r="F865" s="243"/>
      <c r="G865" s="243"/>
      <c r="H865" s="243"/>
      <c r="I865" s="243"/>
      <c r="J865" s="243"/>
      <c r="K865" s="243"/>
      <c r="L865" s="243"/>
      <c r="M865" s="243"/>
      <c r="N865" s="243"/>
      <c r="O865" s="243"/>
      <c r="P865" s="243"/>
      <c r="Q865" s="243"/>
      <c r="R865" s="243"/>
      <c r="S865" s="243"/>
      <c r="T865" s="243"/>
      <c r="U865" s="243"/>
      <c r="V865" s="243"/>
      <c r="W865" s="243"/>
      <c r="X865" s="243"/>
      <c r="Y865" s="243"/>
      <c r="Z865" s="243"/>
    </row>
    <row r="866" spans="1:26" x14ac:dyDescent="0.3">
      <c r="A866" s="243"/>
      <c r="B866" s="243"/>
      <c r="C866" s="243"/>
      <c r="D866" s="243"/>
      <c r="E866" s="243"/>
      <c r="F866" s="243"/>
      <c r="G866" s="243"/>
      <c r="H866" s="243"/>
      <c r="I866" s="243"/>
      <c r="J866" s="243"/>
      <c r="K866" s="243"/>
      <c r="L866" s="243"/>
      <c r="M866" s="243"/>
      <c r="N866" s="243"/>
      <c r="O866" s="243"/>
      <c r="P866" s="243"/>
      <c r="Q866" s="243"/>
      <c r="R866" s="243"/>
      <c r="S866" s="243"/>
      <c r="T866" s="243"/>
      <c r="U866" s="243"/>
      <c r="V866" s="243"/>
      <c r="W866" s="243"/>
      <c r="X866" s="243"/>
      <c r="Y866" s="243"/>
      <c r="Z866" s="243"/>
    </row>
    <row r="867" spans="1:26" x14ac:dyDescent="0.3">
      <c r="A867" s="243"/>
      <c r="B867" s="243"/>
      <c r="C867" s="243"/>
      <c r="D867" s="243"/>
      <c r="E867" s="243"/>
      <c r="F867" s="243"/>
      <c r="G867" s="243"/>
      <c r="H867" s="243"/>
      <c r="I867" s="243"/>
      <c r="J867" s="243"/>
      <c r="K867" s="243"/>
      <c r="L867" s="243"/>
      <c r="M867" s="243"/>
      <c r="N867" s="243"/>
      <c r="O867" s="243"/>
      <c r="P867" s="243"/>
      <c r="Q867" s="243"/>
      <c r="R867" s="243"/>
      <c r="S867" s="243"/>
      <c r="T867" s="243"/>
      <c r="U867" s="243"/>
      <c r="V867" s="243"/>
      <c r="W867" s="243"/>
      <c r="X867" s="243"/>
      <c r="Y867" s="243"/>
      <c r="Z867" s="243"/>
    </row>
    <row r="868" spans="1:26" x14ac:dyDescent="0.3">
      <c r="A868" s="243"/>
      <c r="B868" s="243"/>
      <c r="C868" s="243"/>
      <c r="D868" s="243"/>
      <c r="E868" s="243"/>
      <c r="F868" s="243"/>
      <c r="G868" s="243"/>
      <c r="H868" s="243"/>
      <c r="I868" s="243"/>
      <c r="J868" s="243"/>
      <c r="K868" s="243"/>
      <c r="L868" s="243"/>
      <c r="M868" s="243"/>
      <c r="N868" s="243"/>
      <c r="O868" s="243"/>
      <c r="P868" s="243"/>
      <c r="Q868" s="243"/>
      <c r="R868" s="243"/>
      <c r="S868" s="243"/>
      <c r="T868" s="243"/>
      <c r="U868" s="243"/>
      <c r="V868" s="243"/>
      <c r="W868" s="243"/>
      <c r="X868" s="243"/>
      <c r="Y868" s="243"/>
      <c r="Z868" s="243"/>
    </row>
    <row r="869" spans="1:26" x14ac:dyDescent="0.3">
      <c r="A869" s="243"/>
      <c r="B869" s="243"/>
      <c r="C869" s="243"/>
      <c r="D869" s="243"/>
      <c r="E869" s="243"/>
      <c r="F869" s="243"/>
      <c r="G869" s="243"/>
      <c r="H869" s="243"/>
      <c r="I869" s="243"/>
      <c r="J869" s="243"/>
      <c r="K869" s="243"/>
      <c r="L869" s="243"/>
      <c r="M869" s="243"/>
      <c r="N869" s="243"/>
      <c r="O869" s="243"/>
      <c r="P869" s="243"/>
      <c r="Q869" s="243"/>
      <c r="R869" s="243"/>
      <c r="S869" s="243"/>
      <c r="T869" s="243"/>
      <c r="U869" s="243"/>
      <c r="V869" s="243"/>
      <c r="W869" s="243"/>
      <c r="X869" s="243"/>
      <c r="Y869" s="243"/>
      <c r="Z869" s="243"/>
    </row>
    <row r="870" spans="1:26" x14ac:dyDescent="0.3">
      <c r="A870" s="243"/>
      <c r="B870" s="243"/>
      <c r="C870" s="243"/>
      <c r="D870" s="243"/>
      <c r="E870" s="243"/>
      <c r="F870" s="243"/>
      <c r="G870" s="243"/>
      <c r="H870" s="243"/>
      <c r="I870" s="243"/>
      <c r="J870" s="243"/>
      <c r="K870" s="243"/>
      <c r="L870" s="243"/>
      <c r="M870" s="243"/>
      <c r="N870" s="243"/>
      <c r="O870" s="243"/>
      <c r="P870" s="243"/>
      <c r="Q870" s="243"/>
      <c r="R870" s="243"/>
      <c r="S870" s="243"/>
      <c r="T870" s="243"/>
      <c r="U870" s="243"/>
      <c r="V870" s="243"/>
      <c r="W870" s="243"/>
      <c r="X870" s="243"/>
      <c r="Y870" s="243"/>
      <c r="Z870" s="243"/>
    </row>
    <row r="871" spans="1:26" x14ac:dyDescent="0.3">
      <c r="A871" s="243"/>
      <c r="B871" s="243"/>
      <c r="C871" s="243"/>
      <c r="D871" s="243"/>
      <c r="E871" s="243"/>
      <c r="F871" s="243"/>
      <c r="G871" s="243"/>
      <c r="H871" s="243"/>
      <c r="I871" s="243"/>
      <c r="J871" s="243"/>
      <c r="K871" s="243"/>
      <c r="L871" s="243"/>
      <c r="M871" s="243"/>
      <c r="N871" s="243"/>
      <c r="O871" s="243"/>
      <c r="P871" s="243"/>
      <c r="Q871" s="243"/>
      <c r="R871" s="243"/>
      <c r="S871" s="243"/>
      <c r="T871" s="243"/>
      <c r="U871" s="243"/>
      <c r="V871" s="243"/>
      <c r="W871" s="243"/>
      <c r="X871" s="243"/>
      <c r="Y871" s="243"/>
      <c r="Z871" s="243"/>
    </row>
    <row r="872" spans="1:26" x14ac:dyDescent="0.3">
      <c r="A872" s="243"/>
      <c r="B872" s="243"/>
      <c r="C872" s="243"/>
      <c r="D872" s="243"/>
      <c r="E872" s="243"/>
      <c r="F872" s="243"/>
      <c r="G872" s="243"/>
      <c r="H872" s="243"/>
      <c r="I872" s="243"/>
      <c r="J872" s="243"/>
      <c r="K872" s="243"/>
      <c r="L872" s="243"/>
      <c r="M872" s="243"/>
      <c r="N872" s="243"/>
      <c r="O872" s="243"/>
      <c r="P872" s="243"/>
      <c r="Q872" s="243"/>
      <c r="R872" s="243"/>
      <c r="S872" s="243"/>
      <c r="T872" s="243"/>
      <c r="U872" s="243"/>
      <c r="V872" s="243"/>
      <c r="W872" s="243"/>
      <c r="X872" s="243"/>
      <c r="Y872" s="243"/>
      <c r="Z872" s="243"/>
    </row>
    <row r="873" spans="1:26" x14ac:dyDescent="0.3">
      <c r="A873" s="243"/>
      <c r="B873" s="243"/>
      <c r="C873" s="243"/>
      <c r="D873" s="243"/>
      <c r="E873" s="243"/>
      <c r="F873" s="243"/>
      <c r="G873" s="243"/>
      <c r="H873" s="243"/>
      <c r="I873" s="243"/>
      <c r="J873" s="243"/>
      <c r="K873" s="243"/>
      <c r="L873" s="243"/>
      <c r="M873" s="243"/>
      <c r="N873" s="243"/>
      <c r="O873" s="243"/>
      <c r="P873" s="243"/>
      <c r="Q873" s="243"/>
      <c r="R873" s="243"/>
      <c r="S873" s="243"/>
      <c r="T873" s="243"/>
      <c r="U873" s="243"/>
      <c r="V873" s="243"/>
      <c r="W873" s="243"/>
      <c r="X873" s="243"/>
      <c r="Y873" s="243"/>
      <c r="Z873" s="243"/>
    </row>
    <row r="874" spans="1:26" x14ac:dyDescent="0.3">
      <c r="A874" s="243"/>
      <c r="B874" s="243"/>
      <c r="C874" s="243"/>
      <c r="D874" s="243"/>
      <c r="E874" s="243"/>
      <c r="F874" s="243"/>
      <c r="G874" s="243"/>
      <c r="H874" s="243"/>
      <c r="I874" s="243"/>
      <c r="J874" s="243"/>
      <c r="K874" s="243"/>
      <c r="L874" s="243"/>
      <c r="M874" s="243"/>
      <c r="N874" s="243"/>
      <c r="O874" s="243"/>
      <c r="P874" s="243"/>
      <c r="Q874" s="243"/>
      <c r="R874" s="243"/>
      <c r="S874" s="243"/>
      <c r="T874" s="243"/>
      <c r="U874" s="243"/>
      <c r="V874" s="243"/>
      <c r="W874" s="243"/>
      <c r="X874" s="243"/>
      <c r="Y874" s="243"/>
      <c r="Z874" s="243"/>
    </row>
    <row r="875" spans="1:26" x14ac:dyDescent="0.3">
      <c r="A875" s="243"/>
      <c r="B875" s="243"/>
      <c r="C875" s="243"/>
      <c r="D875" s="243"/>
      <c r="E875" s="243"/>
      <c r="F875" s="243"/>
      <c r="G875" s="243"/>
      <c r="H875" s="243"/>
      <c r="I875" s="243"/>
      <c r="J875" s="243"/>
      <c r="K875" s="243"/>
      <c r="L875" s="243"/>
      <c r="M875" s="243"/>
      <c r="N875" s="243"/>
      <c r="O875" s="243"/>
      <c r="P875" s="243"/>
      <c r="Q875" s="243"/>
      <c r="R875" s="243"/>
      <c r="S875" s="243"/>
      <c r="T875" s="243"/>
      <c r="U875" s="243"/>
      <c r="V875" s="243"/>
      <c r="W875" s="243"/>
      <c r="X875" s="243"/>
      <c r="Y875" s="243"/>
      <c r="Z875" s="243"/>
    </row>
    <row r="876" spans="1:26" x14ac:dyDescent="0.3">
      <c r="A876" s="243"/>
      <c r="B876" s="243"/>
      <c r="C876" s="243"/>
      <c r="D876" s="243"/>
      <c r="E876" s="243"/>
      <c r="F876" s="243"/>
      <c r="G876" s="243"/>
      <c r="H876" s="243"/>
      <c r="I876" s="243"/>
      <c r="J876" s="243"/>
      <c r="K876" s="243"/>
      <c r="L876" s="243"/>
      <c r="M876" s="243"/>
      <c r="N876" s="243"/>
      <c r="O876" s="243"/>
      <c r="P876" s="243"/>
      <c r="Q876" s="243"/>
      <c r="R876" s="243"/>
      <c r="S876" s="243"/>
      <c r="T876" s="243"/>
      <c r="U876" s="243"/>
      <c r="V876" s="243"/>
      <c r="W876" s="243"/>
      <c r="X876" s="243"/>
      <c r="Y876" s="243"/>
      <c r="Z876" s="243"/>
    </row>
    <row r="877" spans="1:26" x14ac:dyDescent="0.3">
      <c r="A877" s="243"/>
      <c r="B877" s="243"/>
      <c r="C877" s="243"/>
      <c r="D877" s="243"/>
      <c r="E877" s="243"/>
      <c r="F877" s="243"/>
      <c r="G877" s="243"/>
      <c r="H877" s="243"/>
      <c r="I877" s="243"/>
      <c r="J877" s="243"/>
      <c r="K877" s="243"/>
      <c r="L877" s="243"/>
      <c r="M877" s="243"/>
      <c r="N877" s="243"/>
      <c r="O877" s="243"/>
      <c r="P877" s="243"/>
      <c r="Q877" s="243"/>
      <c r="R877" s="243"/>
      <c r="S877" s="243"/>
      <c r="T877" s="243"/>
      <c r="U877" s="243"/>
      <c r="V877" s="243"/>
      <c r="W877" s="243"/>
      <c r="X877" s="243"/>
      <c r="Y877" s="243"/>
      <c r="Z877" s="243"/>
    </row>
    <row r="878" spans="1:26" x14ac:dyDescent="0.3">
      <c r="A878" s="243"/>
      <c r="B878" s="243"/>
      <c r="C878" s="243"/>
      <c r="D878" s="243"/>
      <c r="E878" s="243"/>
      <c r="F878" s="243"/>
      <c r="G878" s="243"/>
      <c r="H878" s="243"/>
      <c r="I878" s="243"/>
      <c r="J878" s="243"/>
      <c r="K878" s="243"/>
      <c r="L878" s="243"/>
      <c r="M878" s="243"/>
      <c r="N878" s="243"/>
      <c r="O878" s="243"/>
      <c r="P878" s="243"/>
      <c r="Q878" s="243"/>
      <c r="R878" s="243"/>
      <c r="S878" s="243"/>
      <c r="T878" s="243"/>
      <c r="U878" s="243"/>
      <c r="V878" s="243"/>
      <c r="W878" s="243"/>
      <c r="X878" s="243"/>
      <c r="Y878" s="243"/>
      <c r="Z878" s="243"/>
    </row>
    <row r="879" spans="1:26" x14ac:dyDescent="0.3">
      <c r="A879" s="243"/>
      <c r="B879" s="243"/>
      <c r="C879" s="243"/>
      <c r="D879" s="243"/>
      <c r="E879" s="243"/>
      <c r="F879" s="243"/>
      <c r="G879" s="243"/>
      <c r="H879" s="243"/>
      <c r="I879" s="243"/>
      <c r="J879" s="243"/>
      <c r="K879" s="243"/>
      <c r="L879" s="243"/>
      <c r="M879" s="243"/>
      <c r="N879" s="243"/>
      <c r="O879" s="243"/>
      <c r="P879" s="243"/>
      <c r="Q879" s="243"/>
      <c r="R879" s="243"/>
      <c r="S879" s="243"/>
      <c r="T879" s="243"/>
      <c r="U879" s="243"/>
      <c r="V879" s="243"/>
      <c r="W879" s="243"/>
      <c r="X879" s="243"/>
      <c r="Y879" s="243"/>
      <c r="Z879" s="243"/>
    </row>
    <row r="880" spans="1:26" x14ac:dyDescent="0.3">
      <c r="A880" s="243"/>
      <c r="B880" s="243"/>
      <c r="C880" s="243"/>
      <c r="D880" s="243"/>
      <c r="E880" s="243"/>
      <c r="F880" s="243"/>
      <c r="G880" s="243"/>
      <c r="H880" s="243"/>
      <c r="I880" s="243"/>
      <c r="J880" s="243"/>
      <c r="K880" s="243"/>
      <c r="L880" s="243"/>
      <c r="M880" s="243"/>
      <c r="N880" s="243"/>
      <c r="O880" s="243"/>
      <c r="P880" s="243"/>
      <c r="Q880" s="243"/>
      <c r="R880" s="243"/>
      <c r="S880" s="243"/>
      <c r="T880" s="243"/>
      <c r="U880" s="243"/>
      <c r="V880" s="243"/>
      <c r="W880" s="243"/>
      <c r="X880" s="243"/>
      <c r="Y880" s="243"/>
      <c r="Z880" s="243"/>
    </row>
    <row r="881" spans="1:26" x14ac:dyDescent="0.3">
      <c r="A881" s="243"/>
      <c r="B881" s="243"/>
      <c r="C881" s="243"/>
      <c r="D881" s="243"/>
      <c r="E881" s="243"/>
      <c r="F881" s="243"/>
      <c r="G881" s="243"/>
      <c r="H881" s="243"/>
      <c r="I881" s="243"/>
      <c r="J881" s="243"/>
      <c r="K881" s="243"/>
      <c r="L881" s="243"/>
      <c r="M881" s="243"/>
      <c r="N881" s="243"/>
      <c r="O881" s="243"/>
      <c r="P881" s="243"/>
      <c r="Q881" s="243"/>
      <c r="R881" s="243"/>
      <c r="S881" s="243"/>
      <c r="T881" s="243"/>
      <c r="U881" s="243"/>
      <c r="V881" s="243"/>
      <c r="W881" s="243"/>
      <c r="X881" s="243"/>
      <c r="Y881" s="243"/>
      <c r="Z881" s="243"/>
    </row>
    <row r="882" spans="1:26" x14ac:dyDescent="0.3">
      <c r="A882" s="243"/>
      <c r="B882" s="243"/>
      <c r="C882" s="243"/>
      <c r="D882" s="243"/>
      <c r="E882" s="243"/>
      <c r="F882" s="243"/>
      <c r="G882" s="243"/>
      <c r="H882" s="243"/>
      <c r="I882" s="243"/>
      <c r="J882" s="243"/>
      <c r="K882" s="243"/>
      <c r="L882" s="243"/>
      <c r="M882" s="243"/>
      <c r="N882" s="243"/>
      <c r="O882" s="243"/>
      <c r="P882" s="243"/>
      <c r="Q882" s="243"/>
      <c r="R882" s="243"/>
      <c r="S882" s="243"/>
      <c r="T882" s="243"/>
      <c r="U882" s="243"/>
      <c r="V882" s="243"/>
      <c r="W882" s="243"/>
      <c r="X882" s="243"/>
      <c r="Y882" s="243"/>
      <c r="Z882" s="243"/>
    </row>
    <row r="883" spans="1:26" x14ac:dyDescent="0.3">
      <c r="A883" s="243"/>
      <c r="B883" s="243"/>
      <c r="C883" s="243"/>
      <c r="D883" s="243"/>
      <c r="E883" s="243"/>
      <c r="F883" s="243"/>
      <c r="G883" s="243"/>
      <c r="H883" s="243"/>
      <c r="I883" s="243"/>
      <c r="J883" s="243"/>
      <c r="K883" s="243"/>
      <c r="L883" s="243"/>
      <c r="M883" s="243"/>
      <c r="N883" s="243"/>
      <c r="O883" s="243"/>
      <c r="P883" s="243"/>
      <c r="Q883" s="243"/>
      <c r="R883" s="243"/>
      <c r="S883" s="243"/>
      <c r="T883" s="243"/>
      <c r="U883" s="243"/>
      <c r="V883" s="243"/>
      <c r="W883" s="243"/>
      <c r="X883" s="243"/>
      <c r="Y883" s="243"/>
      <c r="Z883" s="243"/>
    </row>
    <row r="884" spans="1:26" x14ac:dyDescent="0.3">
      <c r="A884" s="243"/>
      <c r="B884" s="243"/>
      <c r="C884" s="243"/>
      <c r="D884" s="243"/>
      <c r="E884" s="243"/>
      <c r="F884" s="243"/>
      <c r="G884" s="243"/>
      <c r="H884" s="243"/>
      <c r="I884" s="243"/>
      <c r="J884" s="243"/>
      <c r="K884" s="243"/>
      <c r="L884" s="243"/>
      <c r="M884" s="243"/>
      <c r="N884" s="243"/>
      <c r="O884" s="243"/>
      <c r="P884" s="243"/>
      <c r="Q884" s="243"/>
      <c r="R884" s="243"/>
      <c r="S884" s="243"/>
      <c r="T884" s="243"/>
      <c r="U884" s="243"/>
      <c r="V884" s="243"/>
      <c r="W884" s="243"/>
      <c r="X884" s="243"/>
      <c r="Y884" s="243"/>
      <c r="Z884" s="243"/>
    </row>
    <row r="885" spans="1:26" x14ac:dyDescent="0.3">
      <c r="A885" s="243"/>
      <c r="B885" s="243"/>
      <c r="C885" s="243"/>
      <c r="D885" s="243"/>
      <c r="E885" s="243"/>
      <c r="F885" s="243"/>
      <c r="G885" s="243"/>
      <c r="H885" s="243"/>
      <c r="I885" s="243"/>
      <c r="J885" s="243"/>
      <c r="K885" s="243"/>
      <c r="L885" s="243"/>
      <c r="M885" s="243"/>
      <c r="N885" s="243"/>
      <c r="O885" s="243"/>
      <c r="P885" s="243"/>
      <c r="Q885" s="243"/>
      <c r="R885" s="243"/>
      <c r="S885" s="243"/>
      <c r="T885" s="243"/>
      <c r="U885" s="243"/>
      <c r="V885" s="243"/>
      <c r="W885" s="243"/>
      <c r="X885" s="243"/>
      <c r="Y885" s="243"/>
      <c r="Z885" s="243"/>
    </row>
    <row r="886" spans="1:26" x14ac:dyDescent="0.3">
      <c r="A886" s="243"/>
      <c r="B886" s="243"/>
      <c r="C886" s="243"/>
      <c r="D886" s="243"/>
      <c r="E886" s="243"/>
      <c r="F886" s="243"/>
      <c r="G886" s="243"/>
      <c r="H886" s="243"/>
      <c r="I886" s="243"/>
      <c r="J886" s="243"/>
      <c r="K886" s="243"/>
      <c r="L886" s="243"/>
      <c r="M886" s="243"/>
      <c r="N886" s="243"/>
      <c r="O886" s="243"/>
      <c r="P886" s="243"/>
      <c r="Q886" s="243"/>
      <c r="R886" s="243"/>
      <c r="S886" s="243"/>
      <c r="T886" s="243"/>
      <c r="U886" s="243"/>
      <c r="V886" s="243"/>
      <c r="W886" s="243"/>
      <c r="X886" s="243"/>
      <c r="Y886" s="243"/>
      <c r="Z886" s="243"/>
    </row>
    <row r="887" spans="1:26" x14ac:dyDescent="0.3">
      <c r="A887" s="243"/>
      <c r="B887" s="243"/>
      <c r="C887" s="243"/>
      <c r="D887" s="243"/>
      <c r="E887" s="243"/>
      <c r="F887" s="243"/>
      <c r="G887" s="243"/>
      <c r="H887" s="243"/>
      <c r="I887" s="243"/>
      <c r="J887" s="243"/>
      <c r="K887" s="243"/>
      <c r="L887" s="243"/>
      <c r="M887" s="243"/>
      <c r="N887" s="243"/>
      <c r="O887" s="243"/>
      <c r="P887" s="243"/>
      <c r="Q887" s="243"/>
      <c r="R887" s="243"/>
      <c r="S887" s="243"/>
      <c r="T887" s="243"/>
      <c r="U887" s="243"/>
      <c r="V887" s="243"/>
      <c r="W887" s="243"/>
      <c r="X887" s="243"/>
      <c r="Y887" s="243"/>
      <c r="Z887" s="243"/>
    </row>
    <row r="888" spans="1:26" x14ac:dyDescent="0.3">
      <c r="A888" s="243"/>
      <c r="B888" s="243"/>
      <c r="C888" s="243"/>
      <c r="D888" s="243"/>
      <c r="E888" s="243"/>
      <c r="F888" s="243"/>
      <c r="G888" s="243"/>
      <c r="H888" s="243"/>
      <c r="I888" s="243"/>
      <c r="J888" s="243"/>
      <c r="K888" s="243"/>
      <c r="L888" s="243"/>
      <c r="M888" s="243"/>
      <c r="N888" s="243"/>
      <c r="O888" s="243"/>
      <c r="P888" s="243"/>
      <c r="Q888" s="243"/>
      <c r="R888" s="243"/>
      <c r="S888" s="243"/>
      <c r="T888" s="243"/>
      <c r="U888" s="243"/>
      <c r="V888" s="243"/>
      <c r="W888" s="243"/>
      <c r="X888" s="243"/>
      <c r="Y888" s="243"/>
      <c r="Z888" s="243"/>
    </row>
    <row r="889" spans="1:26" x14ac:dyDescent="0.3">
      <c r="A889" s="243"/>
      <c r="B889" s="243"/>
      <c r="C889" s="243"/>
      <c r="D889" s="243"/>
      <c r="E889" s="243"/>
      <c r="F889" s="243"/>
      <c r="G889" s="243"/>
      <c r="H889" s="243"/>
      <c r="I889" s="243"/>
      <c r="J889" s="243"/>
      <c r="K889" s="243"/>
      <c r="L889" s="243"/>
      <c r="M889" s="243"/>
      <c r="N889" s="243"/>
      <c r="O889" s="243"/>
      <c r="P889" s="243"/>
      <c r="Q889" s="243"/>
      <c r="R889" s="243"/>
      <c r="S889" s="243"/>
      <c r="T889" s="243"/>
      <c r="U889" s="243"/>
      <c r="V889" s="243"/>
      <c r="W889" s="243"/>
      <c r="X889" s="243"/>
      <c r="Y889" s="243"/>
      <c r="Z889" s="243"/>
    </row>
    <row r="890" spans="1:26" x14ac:dyDescent="0.3">
      <c r="A890" s="243"/>
      <c r="B890" s="243"/>
      <c r="C890" s="243"/>
      <c r="D890" s="243"/>
      <c r="E890" s="243"/>
      <c r="F890" s="243"/>
      <c r="G890" s="243"/>
      <c r="H890" s="243"/>
      <c r="I890" s="243"/>
      <c r="J890" s="243"/>
      <c r="K890" s="243"/>
      <c r="L890" s="243"/>
      <c r="M890" s="243"/>
      <c r="N890" s="243"/>
      <c r="O890" s="243"/>
      <c r="P890" s="243"/>
      <c r="Q890" s="243"/>
      <c r="R890" s="243"/>
      <c r="S890" s="243"/>
      <c r="T890" s="243"/>
      <c r="U890" s="243"/>
      <c r="V890" s="243"/>
      <c r="W890" s="243"/>
      <c r="X890" s="243"/>
      <c r="Y890" s="243"/>
      <c r="Z890" s="243"/>
    </row>
    <row r="891" spans="1:26" x14ac:dyDescent="0.3">
      <c r="A891" s="243"/>
      <c r="B891" s="243"/>
      <c r="C891" s="243"/>
      <c r="D891" s="243"/>
      <c r="E891" s="243"/>
      <c r="F891" s="243"/>
      <c r="G891" s="243"/>
      <c r="H891" s="243"/>
      <c r="I891" s="243"/>
      <c r="J891" s="243"/>
      <c r="K891" s="243"/>
      <c r="L891" s="243"/>
      <c r="M891" s="243"/>
      <c r="N891" s="243"/>
      <c r="O891" s="243"/>
      <c r="P891" s="243"/>
      <c r="Q891" s="243"/>
      <c r="R891" s="243"/>
      <c r="S891" s="243"/>
      <c r="T891" s="243"/>
      <c r="U891" s="243"/>
      <c r="V891" s="243"/>
      <c r="W891" s="243"/>
      <c r="X891" s="243"/>
      <c r="Y891" s="243"/>
      <c r="Z891" s="243"/>
    </row>
    <row r="892" spans="1:26" x14ac:dyDescent="0.3">
      <c r="A892" s="243"/>
      <c r="B892" s="243"/>
      <c r="C892" s="243"/>
      <c r="D892" s="243"/>
      <c r="E892" s="243"/>
      <c r="F892" s="243"/>
      <c r="G892" s="243"/>
      <c r="H892" s="243"/>
      <c r="I892" s="243"/>
      <c r="J892" s="243"/>
      <c r="K892" s="243"/>
      <c r="L892" s="243"/>
      <c r="M892" s="243"/>
      <c r="N892" s="243"/>
      <c r="O892" s="243"/>
      <c r="P892" s="243"/>
      <c r="Q892" s="243"/>
      <c r="R892" s="243"/>
      <c r="S892" s="243"/>
      <c r="T892" s="243"/>
      <c r="U892" s="243"/>
      <c r="V892" s="243"/>
      <c r="W892" s="243"/>
      <c r="X892" s="243"/>
      <c r="Y892" s="243"/>
      <c r="Z892" s="243"/>
    </row>
    <row r="893" spans="1:26" x14ac:dyDescent="0.3">
      <c r="A893" s="243"/>
      <c r="B893" s="243"/>
      <c r="C893" s="243"/>
      <c r="D893" s="243"/>
      <c r="E893" s="243"/>
      <c r="F893" s="243"/>
      <c r="G893" s="243"/>
      <c r="H893" s="243"/>
      <c r="I893" s="243"/>
      <c r="J893" s="243"/>
      <c r="K893" s="243"/>
      <c r="L893" s="243"/>
      <c r="M893" s="243"/>
      <c r="N893" s="243"/>
      <c r="O893" s="243"/>
      <c r="P893" s="243"/>
      <c r="Q893" s="243"/>
      <c r="R893" s="243"/>
      <c r="S893" s="243"/>
      <c r="T893" s="243"/>
      <c r="U893" s="243"/>
      <c r="V893" s="243"/>
      <c r="W893" s="243"/>
      <c r="X893" s="243"/>
      <c r="Y893" s="243"/>
      <c r="Z893" s="243"/>
    </row>
    <row r="894" spans="1:26" x14ac:dyDescent="0.3">
      <c r="A894" s="243"/>
      <c r="B894" s="243"/>
      <c r="C894" s="243"/>
      <c r="D894" s="243"/>
      <c r="E894" s="243"/>
      <c r="F894" s="243"/>
      <c r="G894" s="243"/>
      <c r="H894" s="243"/>
      <c r="I894" s="243"/>
      <c r="J894" s="243"/>
      <c r="K894" s="243"/>
      <c r="L894" s="243"/>
      <c r="M894" s="243"/>
      <c r="N894" s="243"/>
      <c r="O894" s="243"/>
      <c r="P894" s="243"/>
      <c r="Q894" s="243"/>
      <c r="R894" s="243"/>
      <c r="S894" s="243"/>
      <c r="T894" s="243"/>
      <c r="U894" s="243"/>
      <c r="V894" s="243"/>
      <c r="W894" s="243"/>
      <c r="X894" s="243"/>
      <c r="Y894" s="243"/>
      <c r="Z894" s="243"/>
    </row>
    <row r="895" spans="1:26" x14ac:dyDescent="0.3">
      <c r="A895" s="243"/>
      <c r="B895" s="243"/>
      <c r="C895" s="243"/>
      <c r="D895" s="243"/>
      <c r="E895" s="243"/>
      <c r="F895" s="243"/>
      <c r="G895" s="243"/>
      <c r="H895" s="243"/>
      <c r="I895" s="243"/>
      <c r="J895" s="243"/>
      <c r="K895" s="243"/>
      <c r="L895" s="243"/>
      <c r="M895" s="243"/>
      <c r="N895" s="243"/>
      <c r="O895" s="243"/>
      <c r="P895" s="243"/>
      <c r="Q895" s="243"/>
      <c r="R895" s="243"/>
      <c r="S895" s="243"/>
      <c r="T895" s="243"/>
      <c r="U895" s="243"/>
      <c r="V895" s="243"/>
      <c r="W895" s="243"/>
      <c r="X895" s="243"/>
      <c r="Y895" s="243"/>
      <c r="Z895" s="243"/>
    </row>
    <row r="896" spans="1:26" x14ac:dyDescent="0.3">
      <c r="A896" s="243"/>
      <c r="B896" s="243"/>
      <c r="C896" s="243"/>
      <c r="D896" s="243"/>
      <c r="E896" s="243"/>
      <c r="F896" s="243"/>
      <c r="G896" s="243"/>
      <c r="H896" s="243"/>
      <c r="I896" s="243"/>
      <c r="J896" s="243"/>
      <c r="K896" s="243"/>
      <c r="L896" s="243"/>
      <c r="M896" s="243"/>
      <c r="N896" s="243"/>
      <c r="O896" s="243"/>
      <c r="P896" s="243"/>
      <c r="Q896" s="243"/>
      <c r="R896" s="243"/>
      <c r="S896" s="243"/>
      <c r="T896" s="243"/>
      <c r="U896" s="243"/>
      <c r="V896" s="243"/>
      <c r="W896" s="243"/>
      <c r="X896" s="243"/>
      <c r="Y896" s="243"/>
      <c r="Z896" s="243"/>
    </row>
    <row r="897" spans="1:26" x14ac:dyDescent="0.3">
      <c r="A897" s="243"/>
      <c r="B897" s="243"/>
      <c r="C897" s="243"/>
      <c r="D897" s="243"/>
      <c r="E897" s="243"/>
      <c r="F897" s="243"/>
      <c r="G897" s="243"/>
      <c r="H897" s="243"/>
      <c r="I897" s="243"/>
      <c r="J897" s="243"/>
      <c r="K897" s="243"/>
      <c r="L897" s="243"/>
      <c r="M897" s="243"/>
      <c r="N897" s="243"/>
      <c r="O897" s="243"/>
      <c r="P897" s="243"/>
      <c r="Q897" s="243"/>
      <c r="R897" s="243"/>
      <c r="S897" s="243"/>
      <c r="T897" s="243"/>
      <c r="U897" s="243"/>
      <c r="V897" s="243"/>
      <c r="W897" s="243"/>
      <c r="X897" s="243"/>
      <c r="Y897" s="243"/>
      <c r="Z897" s="243"/>
    </row>
    <row r="898" spans="1:26" x14ac:dyDescent="0.3">
      <c r="A898" s="243"/>
      <c r="B898" s="243"/>
      <c r="C898" s="243"/>
      <c r="D898" s="243"/>
      <c r="E898" s="243"/>
      <c r="F898" s="243"/>
      <c r="G898" s="243"/>
      <c r="H898" s="243"/>
      <c r="I898" s="243"/>
      <c r="J898" s="243"/>
      <c r="K898" s="243"/>
      <c r="L898" s="243"/>
      <c r="M898" s="243"/>
      <c r="N898" s="243"/>
      <c r="O898" s="243"/>
      <c r="P898" s="243"/>
      <c r="Q898" s="243"/>
      <c r="R898" s="243"/>
      <c r="S898" s="243"/>
      <c r="T898" s="243"/>
      <c r="U898" s="243"/>
      <c r="V898" s="243"/>
      <c r="W898" s="243"/>
      <c r="X898" s="243"/>
      <c r="Y898" s="243"/>
      <c r="Z898" s="243"/>
    </row>
    <row r="899" spans="1:26" x14ac:dyDescent="0.3">
      <c r="A899" s="243"/>
      <c r="B899" s="243"/>
      <c r="C899" s="243"/>
      <c r="D899" s="243"/>
      <c r="E899" s="243"/>
      <c r="F899" s="243"/>
      <c r="G899" s="243"/>
      <c r="H899" s="243"/>
      <c r="I899" s="243"/>
      <c r="J899" s="243"/>
      <c r="K899" s="243"/>
      <c r="L899" s="243"/>
      <c r="M899" s="243"/>
      <c r="N899" s="243"/>
      <c r="O899" s="243"/>
      <c r="P899" s="243"/>
      <c r="Q899" s="243"/>
      <c r="R899" s="243"/>
      <c r="S899" s="243"/>
      <c r="T899" s="243"/>
      <c r="U899" s="243"/>
      <c r="V899" s="243"/>
      <c r="W899" s="243"/>
      <c r="X899" s="243"/>
      <c r="Y899" s="243"/>
      <c r="Z899" s="243"/>
    </row>
    <row r="900" spans="1:26" x14ac:dyDescent="0.3">
      <c r="A900" s="243"/>
      <c r="B900" s="243"/>
      <c r="C900" s="243"/>
      <c r="D900" s="243"/>
      <c r="E900" s="243"/>
      <c r="F900" s="243"/>
      <c r="G900" s="243"/>
      <c r="H900" s="243"/>
      <c r="I900" s="243"/>
      <c r="J900" s="243"/>
      <c r="K900" s="243"/>
      <c r="L900" s="243"/>
      <c r="M900" s="243"/>
      <c r="N900" s="243"/>
      <c r="O900" s="243"/>
      <c r="P900" s="243"/>
      <c r="Q900" s="243"/>
      <c r="R900" s="243"/>
      <c r="S900" s="243"/>
      <c r="T900" s="243"/>
      <c r="U900" s="243"/>
      <c r="V900" s="243"/>
      <c r="W900" s="243"/>
      <c r="X900" s="243"/>
      <c r="Y900" s="243"/>
      <c r="Z900" s="243"/>
    </row>
    <row r="901" spans="1:26" x14ac:dyDescent="0.3">
      <c r="A901" s="243"/>
      <c r="B901" s="243"/>
      <c r="C901" s="243"/>
      <c r="D901" s="243"/>
      <c r="E901" s="243"/>
      <c r="F901" s="243"/>
      <c r="G901" s="243"/>
      <c r="H901" s="243"/>
      <c r="I901" s="243"/>
      <c r="J901" s="243"/>
      <c r="K901" s="243"/>
      <c r="L901" s="243"/>
      <c r="M901" s="243"/>
      <c r="N901" s="243"/>
      <c r="O901" s="243"/>
      <c r="P901" s="243"/>
      <c r="Q901" s="243"/>
      <c r="R901" s="243"/>
      <c r="S901" s="243"/>
      <c r="T901" s="243"/>
      <c r="U901" s="243"/>
      <c r="V901" s="243"/>
      <c r="W901" s="243"/>
      <c r="X901" s="243"/>
      <c r="Y901" s="243"/>
      <c r="Z901" s="243"/>
    </row>
    <row r="902" spans="1:26" x14ac:dyDescent="0.3">
      <c r="A902" s="243"/>
      <c r="B902" s="243"/>
      <c r="C902" s="243"/>
      <c r="D902" s="243"/>
      <c r="E902" s="243"/>
      <c r="F902" s="243"/>
      <c r="G902" s="243"/>
      <c r="H902" s="243"/>
      <c r="I902" s="243"/>
      <c r="J902" s="243"/>
      <c r="K902" s="243"/>
      <c r="L902" s="243"/>
      <c r="M902" s="243"/>
      <c r="N902" s="243"/>
      <c r="O902" s="243"/>
      <c r="P902" s="243"/>
      <c r="Q902" s="243"/>
      <c r="R902" s="243"/>
      <c r="S902" s="243"/>
      <c r="T902" s="243"/>
      <c r="U902" s="243"/>
      <c r="V902" s="243"/>
      <c r="W902" s="243"/>
      <c r="X902" s="243"/>
      <c r="Y902" s="243"/>
      <c r="Z902" s="243"/>
    </row>
    <row r="903" spans="1:26" x14ac:dyDescent="0.3">
      <c r="A903" s="243"/>
      <c r="B903" s="243"/>
      <c r="C903" s="243"/>
      <c r="D903" s="243"/>
      <c r="E903" s="243"/>
      <c r="F903" s="243"/>
      <c r="G903" s="243"/>
      <c r="H903" s="243"/>
      <c r="I903" s="243"/>
      <c r="J903" s="243"/>
      <c r="K903" s="243"/>
      <c r="L903" s="243"/>
      <c r="M903" s="243"/>
      <c r="N903" s="243"/>
      <c r="O903" s="243"/>
      <c r="P903" s="243"/>
      <c r="Q903" s="243"/>
      <c r="R903" s="243"/>
      <c r="S903" s="243"/>
      <c r="T903" s="243"/>
      <c r="U903" s="243"/>
      <c r="V903" s="243"/>
      <c r="W903" s="243"/>
      <c r="X903" s="243"/>
      <c r="Y903" s="243"/>
      <c r="Z903" s="243"/>
    </row>
    <row r="904" spans="1:26" x14ac:dyDescent="0.3">
      <c r="A904" s="243"/>
      <c r="B904" s="243"/>
      <c r="C904" s="243"/>
      <c r="D904" s="243"/>
      <c r="E904" s="243"/>
      <c r="F904" s="243"/>
      <c r="G904" s="243"/>
      <c r="H904" s="243"/>
      <c r="I904" s="243"/>
      <c r="J904" s="243"/>
      <c r="K904" s="243"/>
      <c r="L904" s="243"/>
      <c r="M904" s="243"/>
      <c r="N904" s="243"/>
      <c r="O904" s="243"/>
      <c r="P904" s="243"/>
      <c r="Q904" s="243"/>
      <c r="R904" s="243"/>
      <c r="S904" s="243"/>
      <c r="T904" s="243"/>
      <c r="U904" s="243"/>
      <c r="V904" s="243"/>
      <c r="W904" s="243"/>
      <c r="X904" s="243"/>
      <c r="Y904" s="243"/>
      <c r="Z904" s="243"/>
    </row>
    <row r="905" spans="1:26" x14ac:dyDescent="0.3">
      <c r="A905" s="243"/>
      <c r="B905" s="243"/>
      <c r="C905" s="243"/>
      <c r="D905" s="243"/>
      <c r="E905" s="243"/>
      <c r="F905" s="243"/>
      <c r="G905" s="243"/>
      <c r="H905" s="243"/>
      <c r="I905" s="243"/>
      <c r="J905" s="243"/>
      <c r="K905" s="243"/>
      <c r="L905" s="243"/>
      <c r="M905" s="243"/>
      <c r="N905" s="243"/>
      <c r="O905" s="243"/>
      <c r="P905" s="243"/>
      <c r="Q905" s="243"/>
      <c r="R905" s="243"/>
      <c r="S905" s="243"/>
      <c r="T905" s="243"/>
      <c r="U905" s="243"/>
      <c r="V905" s="243"/>
      <c r="W905" s="243"/>
      <c r="X905" s="243"/>
      <c r="Y905" s="243"/>
      <c r="Z905" s="243"/>
    </row>
    <row r="906" spans="1:26" x14ac:dyDescent="0.3">
      <c r="A906" s="243"/>
      <c r="B906" s="243"/>
      <c r="C906" s="243"/>
      <c r="D906" s="243"/>
      <c r="E906" s="243"/>
      <c r="F906" s="243"/>
      <c r="G906" s="243"/>
      <c r="H906" s="243"/>
      <c r="I906" s="243"/>
      <c r="J906" s="243"/>
      <c r="K906" s="243"/>
      <c r="L906" s="243"/>
      <c r="M906" s="243"/>
      <c r="N906" s="243"/>
      <c r="O906" s="243"/>
      <c r="P906" s="243"/>
      <c r="Q906" s="243"/>
      <c r="R906" s="243"/>
      <c r="S906" s="243"/>
      <c r="T906" s="243"/>
      <c r="U906" s="243"/>
      <c r="V906" s="243"/>
      <c r="W906" s="243"/>
      <c r="X906" s="243"/>
      <c r="Y906" s="243"/>
      <c r="Z906" s="243"/>
    </row>
    <row r="907" spans="1:26" x14ac:dyDescent="0.3">
      <c r="A907" s="243"/>
      <c r="B907" s="243"/>
      <c r="C907" s="243"/>
      <c r="D907" s="243"/>
      <c r="E907" s="243"/>
      <c r="F907" s="243"/>
      <c r="G907" s="243"/>
      <c r="H907" s="243"/>
      <c r="I907" s="243"/>
      <c r="J907" s="243"/>
      <c r="K907" s="243"/>
      <c r="L907" s="243"/>
      <c r="M907" s="243"/>
      <c r="N907" s="243"/>
      <c r="O907" s="243"/>
      <c r="P907" s="243"/>
      <c r="Q907" s="243"/>
      <c r="R907" s="243"/>
      <c r="S907" s="243"/>
      <c r="T907" s="243"/>
      <c r="U907" s="243"/>
      <c r="V907" s="243"/>
      <c r="W907" s="243"/>
      <c r="X907" s="243"/>
      <c r="Y907" s="243"/>
      <c r="Z907" s="243"/>
    </row>
    <row r="908" spans="1:26" x14ac:dyDescent="0.3">
      <c r="A908" s="243"/>
      <c r="B908" s="243"/>
      <c r="C908" s="243"/>
      <c r="D908" s="243"/>
      <c r="E908" s="243"/>
      <c r="F908" s="243"/>
      <c r="G908" s="243"/>
      <c r="H908" s="243"/>
      <c r="I908" s="243"/>
      <c r="J908" s="243"/>
      <c r="K908" s="243"/>
      <c r="L908" s="243"/>
      <c r="M908" s="243"/>
      <c r="N908" s="243"/>
      <c r="O908" s="243"/>
      <c r="P908" s="243"/>
      <c r="Q908" s="243"/>
      <c r="R908" s="243"/>
      <c r="S908" s="243"/>
      <c r="T908" s="243"/>
      <c r="U908" s="243"/>
      <c r="V908" s="243"/>
      <c r="W908" s="243"/>
      <c r="X908" s="243"/>
      <c r="Y908" s="243"/>
      <c r="Z908" s="243"/>
    </row>
    <row r="909" spans="1:26" x14ac:dyDescent="0.3">
      <c r="A909" s="243"/>
      <c r="B909" s="243"/>
      <c r="C909" s="243"/>
      <c r="D909" s="243"/>
      <c r="E909" s="243"/>
      <c r="F909" s="243"/>
      <c r="G909" s="243"/>
      <c r="H909" s="243"/>
      <c r="I909" s="243"/>
      <c r="J909" s="243"/>
      <c r="K909" s="243"/>
      <c r="L909" s="243"/>
      <c r="M909" s="243"/>
      <c r="N909" s="243"/>
      <c r="O909" s="243"/>
      <c r="P909" s="243"/>
      <c r="Q909" s="243"/>
      <c r="R909" s="243"/>
      <c r="S909" s="243"/>
      <c r="T909" s="243"/>
      <c r="U909" s="243"/>
      <c r="V909" s="243"/>
      <c r="W909" s="243"/>
      <c r="X909" s="243"/>
      <c r="Y909" s="243"/>
      <c r="Z909" s="243"/>
    </row>
    <row r="910" spans="1:26" x14ac:dyDescent="0.3">
      <c r="A910" s="243"/>
      <c r="B910" s="243"/>
      <c r="C910" s="243"/>
      <c r="D910" s="243"/>
      <c r="E910" s="243"/>
      <c r="F910" s="243"/>
      <c r="G910" s="243"/>
      <c r="H910" s="243"/>
      <c r="I910" s="243"/>
      <c r="J910" s="243"/>
      <c r="K910" s="243"/>
      <c r="L910" s="243"/>
      <c r="M910" s="243"/>
      <c r="N910" s="243"/>
      <c r="O910" s="243"/>
      <c r="P910" s="243"/>
      <c r="Q910" s="243"/>
      <c r="R910" s="243"/>
      <c r="S910" s="243"/>
      <c r="T910" s="243"/>
      <c r="U910" s="243"/>
      <c r="V910" s="243"/>
      <c r="W910" s="243"/>
      <c r="X910" s="243"/>
      <c r="Y910" s="243"/>
      <c r="Z910" s="243"/>
    </row>
    <row r="911" spans="1:26" x14ac:dyDescent="0.3">
      <c r="A911" s="243"/>
      <c r="B911" s="243"/>
      <c r="C911" s="243"/>
      <c r="D911" s="243"/>
      <c r="E911" s="243"/>
      <c r="F911" s="243"/>
      <c r="G911" s="243"/>
      <c r="H911" s="243"/>
      <c r="I911" s="243"/>
      <c r="J911" s="243"/>
      <c r="K911" s="243"/>
      <c r="L911" s="243"/>
      <c r="M911" s="243"/>
      <c r="N911" s="243"/>
      <c r="O911" s="243"/>
      <c r="P911" s="243"/>
      <c r="Q911" s="243"/>
      <c r="R911" s="243"/>
      <c r="S911" s="243"/>
      <c r="T911" s="243"/>
      <c r="U911" s="243"/>
      <c r="V911" s="243"/>
      <c r="W911" s="243"/>
      <c r="X911" s="243"/>
      <c r="Y911" s="243"/>
      <c r="Z911" s="243"/>
    </row>
    <row r="912" spans="1:26" x14ac:dyDescent="0.3">
      <c r="A912" s="243"/>
      <c r="B912" s="243"/>
      <c r="C912" s="243"/>
      <c r="D912" s="243"/>
      <c r="E912" s="243"/>
      <c r="F912" s="243"/>
      <c r="G912" s="243"/>
      <c r="H912" s="243"/>
      <c r="I912" s="243"/>
      <c r="J912" s="243"/>
      <c r="K912" s="243"/>
      <c r="L912" s="243"/>
      <c r="M912" s="243"/>
      <c r="N912" s="243"/>
      <c r="O912" s="243"/>
      <c r="P912" s="243"/>
      <c r="Q912" s="243"/>
      <c r="R912" s="243"/>
      <c r="S912" s="243"/>
      <c r="T912" s="243"/>
      <c r="U912" s="243"/>
      <c r="V912" s="243"/>
      <c r="W912" s="243"/>
      <c r="X912" s="243"/>
      <c r="Y912" s="243"/>
      <c r="Z912" s="243"/>
    </row>
    <row r="913" spans="1:26" x14ac:dyDescent="0.3">
      <c r="A913" s="243"/>
      <c r="B913" s="243"/>
      <c r="C913" s="243"/>
      <c r="D913" s="243"/>
      <c r="E913" s="243"/>
      <c r="F913" s="243"/>
      <c r="G913" s="243"/>
      <c r="H913" s="243"/>
      <c r="I913" s="243"/>
      <c r="J913" s="243"/>
      <c r="K913" s="243"/>
      <c r="L913" s="243"/>
      <c r="M913" s="243"/>
      <c r="N913" s="243"/>
      <c r="O913" s="243"/>
      <c r="P913" s="243"/>
      <c r="Q913" s="243"/>
      <c r="R913" s="243"/>
      <c r="S913" s="243"/>
      <c r="T913" s="243"/>
      <c r="U913" s="243"/>
      <c r="V913" s="243"/>
      <c r="W913" s="243"/>
      <c r="X913" s="243"/>
      <c r="Y913" s="243"/>
      <c r="Z913" s="243"/>
    </row>
    <row r="914" spans="1:26" x14ac:dyDescent="0.3">
      <c r="A914" s="243"/>
      <c r="B914" s="243"/>
      <c r="C914" s="243"/>
      <c r="D914" s="243"/>
      <c r="E914" s="243"/>
      <c r="F914" s="243"/>
      <c r="G914" s="243"/>
      <c r="H914" s="243"/>
      <c r="I914" s="243"/>
      <c r="J914" s="243"/>
      <c r="K914" s="243"/>
      <c r="L914" s="243"/>
      <c r="M914" s="243"/>
      <c r="N914" s="243"/>
      <c r="O914" s="243"/>
      <c r="P914" s="243"/>
      <c r="Q914" s="243"/>
      <c r="R914" s="243"/>
      <c r="S914" s="243"/>
      <c r="T914" s="243"/>
      <c r="U914" s="243"/>
      <c r="V914" s="243"/>
      <c r="W914" s="243"/>
      <c r="X914" s="243"/>
      <c r="Y914" s="243"/>
      <c r="Z914" s="243"/>
    </row>
    <row r="915" spans="1:26" x14ac:dyDescent="0.3">
      <c r="A915" s="243"/>
      <c r="B915" s="243"/>
      <c r="C915" s="243"/>
      <c r="D915" s="243"/>
      <c r="E915" s="243"/>
      <c r="F915" s="243"/>
      <c r="G915" s="243"/>
      <c r="H915" s="243"/>
      <c r="I915" s="243"/>
      <c r="J915" s="243"/>
      <c r="K915" s="243"/>
      <c r="L915" s="243"/>
      <c r="M915" s="243"/>
      <c r="N915" s="243"/>
      <c r="O915" s="243"/>
      <c r="P915" s="243"/>
      <c r="Q915" s="243"/>
      <c r="R915" s="243"/>
      <c r="S915" s="243"/>
      <c r="T915" s="243"/>
      <c r="U915" s="243"/>
      <c r="V915" s="243"/>
      <c r="W915" s="243"/>
      <c r="X915" s="243"/>
      <c r="Y915" s="243"/>
      <c r="Z915" s="243"/>
    </row>
    <row r="916" spans="1:26" x14ac:dyDescent="0.3">
      <c r="A916" s="243"/>
      <c r="B916" s="243"/>
      <c r="C916" s="243"/>
      <c r="D916" s="243"/>
      <c r="E916" s="243"/>
      <c r="F916" s="243"/>
      <c r="G916" s="243"/>
      <c r="H916" s="243"/>
      <c r="I916" s="243"/>
      <c r="J916" s="243"/>
      <c r="K916" s="243"/>
      <c r="L916" s="243"/>
      <c r="M916" s="243"/>
      <c r="N916" s="243"/>
      <c r="O916" s="243"/>
      <c r="P916" s="243"/>
      <c r="Q916" s="243"/>
      <c r="R916" s="243"/>
      <c r="S916" s="243"/>
      <c r="T916" s="243"/>
      <c r="U916" s="243"/>
      <c r="V916" s="243"/>
      <c r="W916" s="243"/>
      <c r="X916" s="243"/>
      <c r="Y916" s="243"/>
      <c r="Z916" s="243"/>
    </row>
    <row r="917" spans="1:26" x14ac:dyDescent="0.3">
      <c r="A917" s="243"/>
      <c r="B917" s="243"/>
      <c r="C917" s="243"/>
      <c r="D917" s="243"/>
      <c r="E917" s="243"/>
      <c r="F917" s="243"/>
      <c r="G917" s="243"/>
      <c r="H917" s="243"/>
      <c r="I917" s="243"/>
      <c r="J917" s="243"/>
      <c r="K917" s="243"/>
      <c r="L917" s="243"/>
      <c r="M917" s="243"/>
      <c r="N917" s="243"/>
      <c r="O917" s="243"/>
      <c r="P917" s="243"/>
      <c r="Q917" s="243"/>
      <c r="R917" s="243"/>
      <c r="S917" s="243"/>
      <c r="T917" s="243"/>
      <c r="U917" s="243"/>
      <c r="V917" s="243"/>
      <c r="W917" s="243"/>
      <c r="X917" s="243"/>
      <c r="Y917" s="243"/>
      <c r="Z917" s="243"/>
    </row>
    <row r="918" spans="1:26" x14ac:dyDescent="0.3">
      <c r="A918" s="243"/>
      <c r="B918" s="243"/>
      <c r="C918" s="243"/>
      <c r="D918" s="243"/>
      <c r="E918" s="243"/>
      <c r="F918" s="243"/>
      <c r="G918" s="243"/>
      <c r="H918" s="243"/>
      <c r="I918" s="243"/>
      <c r="J918" s="243"/>
      <c r="K918" s="243"/>
      <c r="L918" s="243"/>
      <c r="M918" s="243"/>
      <c r="N918" s="243"/>
      <c r="O918" s="243"/>
      <c r="P918" s="243"/>
      <c r="Q918" s="243"/>
      <c r="R918" s="243"/>
      <c r="S918" s="243"/>
      <c r="T918" s="243"/>
      <c r="U918" s="243"/>
      <c r="V918" s="243"/>
      <c r="W918" s="243"/>
      <c r="X918" s="243"/>
      <c r="Y918" s="243"/>
      <c r="Z918" s="243"/>
    </row>
    <row r="919" spans="1:26" x14ac:dyDescent="0.3">
      <c r="A919" s="243"/>
      <c r="B919" s="243"/>
      <c r="C919" s="243"/>
      <c r="D919" s="243"/>
      <c r="E919" s="243"/>
      <c r="F919" s="243"/>
      <c r="G919" s="243"/>
      <c r="H919" s="243"/>
      <c r="I919" s="243"/>
      <c r="J919" s="243"/>
      <c r="K919" s="243"/>
      <c r="L919" s="243"/>
      <c r="M919" s="243"/>
      <c r="N919" s="243"/>
      <c r="O919" s="243"/>
      <c r="P919" s="243"/>
      <c r="Q919" s="243"/>
      <c r="R919" s="243"/>
      <c r="S919" s="243"/>
      <c r="T919" s="243"/>
      <c r="U919" s="243"/>
      <c r="V919" s="243"/>
      <c r="W919" s="243"/>
      <c r="X919" s="243"/>
      <c r="Y919" s="243"/>
      <c r="Z919" s="243"/>
    </row>
    <row r="920" spans="1:26" x14ac:dyDescent="0.3">
      <c r="A920" s="243"/>
      <c r="B920" s="243"/>
      <c r="C920" s="243"/>
      <c r="D920" s="243"/>
      <c r="E920" s="243"/>
      <c r="F920" s="243"/>
      <c r="G920" s="243"/>
      <c r="H920" s="243"/>
      <c r="I920" s="243"/>
      <c r="J920" s="243"/>
      <c r="K920" s="243"/>
      <c r="L920" s="243"/>
      <c r="M920" s="243"/>
      <c r="N920" s="243"/>
      <c r="O920" s="243"/>
      <c r="P920" s="243"/>
      <c r="Q920" s="243"/>
      <c r="R920" s="243"/>
      <c r="S920" s="243"/>
      <c r="T920" s="243"/>
      <c r="U920" s="243"/>
      <c r="V920" s="243"/>
      <c r="W920" s="243"/>
      <c r="X920" s="243"/>
      <c r="Y920" s="243"/>
      <c r="Z920" s="243"/>
    </row>
    <row r="921" spans="1:26" x14ac:dyDescent="0.3">
      <c r="A921" s="243"/>
      <c r="B921" s="243"/>
      <c r="C921" s="243"/>
      <c r="D921" s="243"/>
      <c r="E921" s="243"/>
      <c r="F921" s="243"/>
      <c r="G921" s="243"/>
      <c r="H921" s="243"/>
      <c r="I921" s="243"/>
      <c r="J921" s="243"/>
      <c r="K921" s="243"/>
      <c r="L921" s="243"/>
      <c r="M921" s="243"/>
      <c r="N921" s="243"/>
      <c r="O921" s="243"/>
      <c r="P921" s="243"/>
      <c r="Q921" s="243"/>
      <c r="R921" s="243"/>
      <c r="S921" s="243"/>
      <c r="T921" s="243"/>
      <c r="U921" s="243"/>
      <c r="V921" s="243"/>
      <c r="W921" s="243"/>
      <c r="X921" s="243"/>
      <c r="Y921" s="243"/>
      <c r="Z921" s="243"/>
    </row>
    <row r="922" spans="1:26" x14ac:dyDescent="0.3">
      <c r="A922" s="243"/>
      <c r="B922" s="243"/>
      <c r="C922" s="243"/>
      <c r="D922" s="243"/>
      <c r="E922" s="243"/>
      <c r="F922" s="243"/>
      <c r="G922" s="243"/>
      <c r="H922" s="243"/>
      <c r="I922" s="243"/>
      <c r="J922" s="243"/>
      <c r="K922" s="243"/>
      <c r="L922" s="243"/>
      <c r="M922" s="243"/>
      <c r="N922" s="243"/>
      <c r="O922" s="243"/>
      <c r="P922" s="243"/>
      <c r="Q922" s="243"/>
      <c r="R922" s="243"/>
      <c r="S922" s="243"/>
      <c r="T922" s="243"/>
      <c r="U922" s="243"/>
      <c r="V922" s="243"/>
      <c r="W922" s="243"/>
      <c r="X922" s="243"/>
      <c r="Y922" s="243"/>
      <c r="Z922" s="243"/>
    </row>
    <row r="923" spans="1:26" x14ac:dyDescent="0.3">
      <c r="A923" s="243"/>
      <c r="B923" s="243"/>
      <c r="C923" s="243"/>
      <c r="D923" s="243"/>
      <c r="E923" s="243"/>
      <c r="F923" s="243"/>
      <c r="G923" s="243"/>
      <c r="H923" s="243"/>
      <c r="I923" s="243"/>
      <c r="J923" s="243"/>
      <c r="K923" s="243"/>
      <c r="L923" s="243"/>
      <c r="M923" s="243"/>
      <c r="N923" s="243"/>
      <c r="O923" s="243"/>
      <c r="P923" s="243"/>
      <c r="Q923" s="243"/>
      <c r="R923" s="243"/>
      <c r="S923" s="243"/>
      <c r="T923" s="243"/>
      <c r="U923" s="243"/>
      <c r="V923" s="243"/>
      <c r="W923" s="243"/>
      <c r="X923" s="243"/>
      <c r="Y923" s="243"/>
      <c r="Z923" s="243"/>
    </row>
    <row r="924" spans="1:26" x14ac:dyDescent="0.3">
      <c r="A924" s="243"/>
      <c r="B924" s="243"/>
      <c r="C924" s="243"/>
      <c r="D924" s="243"/>
      <c r="E924" s="243"/>
      <c r="F924" s="243"/>
      <c r="G924" s="243"/>
      <c r="H924" s="243"/>
      <c r="I924" s="243"/>
      <c r="J924" s="243"/>
      <c r="K924" s="243"/>
      <c r="L924" s="243"/>
      <c r="M924" s="243"/>
      <c r="N924" s="243"/>
      <c r="O924" s="243"/>
      <c r="P924" s="243"/>
      <c r="Q924" s="243"/>
      <c r="R924" s="243"/>
      <c r="S924" s="243"/>
      <c r="T924" s="243"/>
      <c r="U924" s="243"/>
      <c r="V924" s="243"/>
      <c r="W924" s="243"/>
      <c r="X924" s="243"/>
      <c r="Y924" s="243"/>
      <c r="Z924" s="243"/>
    </row>
    <row r="925" spans="1:26" x14ac:dyDescent="0.3">
      <c r="A925" s="243"/>
      <c r="B925" s="243"/>
      <c r="C925" s="243"/>
      <c r="D925" s="243"/>
      <c r="E925" s="243"/>
      <c r="F925" s="243"/>
      <c r="G925" s="243"/>
      <c r="H925" s="243"/>
      <c r="I925" s="243"/>
      <c r="J925" s="243"/>
      <c r="K925" s="243"/>
      <c r="L925" s="243"/>
      <c r="M925" s="243"/>
      <c r="N925" s="243"/>
      <c r="O925" s="243"/>
      <c r="P925" s="243"/>
      <c r="Q925" s="243"/>
      <c r="R925" s="243"/>
      <c r="S925" s="243"/>
      <c r="T925" s="243"/>
      <c r="U925" s="243"/>
      <c r="V925" s="243"/>
      <c r="W925" s="243"/>
      <c r="X925" s="243"/>
      <c r="Y925" s="243"/>
      <c r="Z925" s="243"/>
    </row>
    <row r="926" spans="1:26" x14ac:dyDescent="0.3">
      <c r="A926" s="243"/>
      <c r="B926" s="243"/>
      <c r="C926" s="243"/>
      <c r="D926" s="243"/>
      <c r="E926" s="243"/>
      <c r="F926" s="243"/>
      <c r="G926" s="243"/>
      <c r="H926" s="243"/>
      <c r="I926" s="243"/>
      <c r="J926" s="243"/>
      <c r="K926" s="243"/>
      <c r="L926" s="243"/>
      <c r="M926" s="243"/>
      <c r="N926" s="243"/>
      <c r="O926" s="243"/>
      <c r="P926" s="243"/>
      <c r="Q926" s="243"/>
      <c r="R926" s="243"/>
      <c r="S926" s="243"/>
      <c r="T926" s="243"/>
      <c r="U926" s="243"/>
      <c r="V926" s="243"/>
      <c r="W926" s="243"/>
      <c r="X926" s="243"/>
      <c r="Y926" s="243"/>
      <c r="Z926" s="243"/>
    </row>
    <row r="927" spans="1:26" x14ac:dyDescent="0.3">
      <c r="A927" s="243"/>
      <c r="B927" s="243"/>
      <c r="C927" s="243"/>
      <c r="D927" s="243"/>
      <c r="E927" s="243"/>
      <c r="F927" s="243"/>
      <c r="G927" s="243"/>
      <c r="H927" s="243"/>
      <c r="I927" s="243"/>
      <c r="J927" s="243"/>
      <c r="K927" s="243"/>
      <c r="L927" s="243"/>
      <c r="M927" s="243"/>
      <c r="N927" s="243"/>
      <c r="O927" s="243"/>
      <c r="P927" s="243"/>
      <c r="Q927" s="243"/>
      <c r="R927" s="243"/>
      <c r="S927" s="243"/>
      <c r="T927" s="243"/>
      <c r="U927" s="243"/>
      <c r="V927" s="243"/>
      <c r="W927" s="243"/>
      <c r="X927" s="243"/>
      <c r="Y927" s="243"/>
      <c r="Z927" s="243"/>
    </row>
    <row r="928" spans="1:26" x14ac:dyDescent="0.3">
      <c r="A928" s="243"/>
      <c r="B928" s="243"/>
      <c r="C928" s="243"/>
      <c r="D928" s="243"/>
      <c r="E928" s="243"/>
      <c r="F928" s="243"/>
      <c r="G928" s="243"/>
      <c r="H928" s="243"/>
      <c r="I928" s="243"/>
      <c r="J928" s="243"/>
      <c r="K928" s="243"/>
      <c r="L928" s="243"/>
      <c r="M928" s="243"/>
      <c r="N928" s="243"/>
      <c r="O928" s="243"/>
      <c r="P928" s="243"/>
      <c r="Q928" s="243"/>
      <c r="R928" s="243"/>
      <c r="S928" s="243"/>
      <c r="T928" s="243"/>
      <c r="U928" s="243"/>
      <c r="V928" s="243"/>
      <c r="W928" s="243"/>
      <c r="X928" s="243"/>
      <c r="Y928" s="243"/>
      <c r="Z928" s="243"/>
    </row>
    <row r="929" spans="1:26" x14ac:dyDescent="0.3">
      <c r="A929" s="243"/>
      <c r="B929" s="243"/>
      <c r="C929" s="243"/>
      <c r="D929" s="243"/>
      <c r="E929" s="243"/>
      <c r="F929" s="243"/>
      <c r="G929" s="243"/>
      <c r="H929" s="243"/>
      <c r="I929" s="243"/>
      <c r="J929" s="243"/>
      <c r="K929" s="243"/>
      <c r="L929" s="243"/>
      <c r="M929" s="243"/>
      <c r="N929" s="243"/>
      <c r="O929" s="243"/>
      <c r="P929" s="243"/>
      <c r="Q929" s="243"/>
      <c r="R929" s="243"/>
      <c r="S929" s="243"/>
      <c r="T929" s="243"/>
      <c r="U929" s="243"/>
      <c r="V929" s="243"/>
      <c r="W929" s="243"/>
      <c r="X929" s="243"/>
      <c r="Y929" s="243"/>
      <c r="Z929" s="243"/>
    </row>
    <row r="930" spans="1:26" x14ac:dyDescent="0.3">
      <c r="A930" s="243"/>
      <c r="B930" s="243"/>
      <c r="C930" s="243"/>
      <c r="D930" s="243"/>
      <c r="E930" s="243"/>
      <c r="F930" s="243"/>
      <c r="G930" s="243"/>
      <c r="H930" s="243"/>
      <c r="I930" s="243"/>
      <c r="J930" s="243"/>
      <c r="K930" s="243"/>
      <c r="L930" s="243"/>
      <c r="M930" s="243"/>
      <c r="N930" s="243"/>
      <c r="O930" s="243"/>
      <c r="P930" s="243"/>
      <c r="Q930" s="243"/>
      <c r="R930" s="243"/>
      <c r="S930" s="243"/>
      <c r="T930" s="243"/>
      <c r="U930" s="243"/>
      <c r="V930" s="243"/>
      <c r="W930" s="243"/>
      <c r="X930" s="243"/>
      <c r="Y930" s="243"/>
      <c r="Z930" s="243"/>
    </row>
    <row r="931" spans="1:26" x14ac:dyDescent="0.3">
      <c r="A931" s="243"/>
      <c r="B931" s="243"/>
      <c r="C931" s="243"/>
      <c r="D931" s="243"/>
      <c r="E931" s="243"/>
      <c r="F931" s="243"/>
      <c r="G931" s="243"/>
      <c r="H931" s="243"/>
      <c r="I931" s="243"/>
      <c r="J931" s="243"/>
      <c r="K931" s="243"/>
      <c r="L931" s="243"/>
      <c r="M931" s="243"/>
      <c r="N931" s="243"/>
      <c r="O931" s="243"/>
      <c r="P931" s="243"/>
      <c r="Q931" s="243"/>
      <c r="R931" s="243"/>
      <c r="S931" s="243"/>
      <c r="T931" s="243"/>
      <c r="U931" s="243"/>
      <c r="V931" s="243"/>
      <c r="W931" s="243"/>
      <c r="X931" s="243"/>
      <c r="Y931" s="243"/>
      <c r="Z931" s="243"/>
    </row>
    <row r="932" spans="1:26" x14ac:dyDescent="0.3">
      <c r="A932" s="243"/>
      <c r="B932" s="243"/>
      <c r="C932" s="243"/>
      <c r="D932" s="243"/>
      <c r="E932" s="243"/>
      <c r="F932" s="243"/>
      <c r="G932" s="243"/>
      <c r="H932" s="243"/>
      <c r="I932" s="243"/>
      <c r="J932" s="243"/>
      <c r="K932" s="243"/>
      <c r="L932" s="243"/>
      <c r="M932" s="243"/>
      <c r="N932" s="243"/>
      <c r="O932" s="243"/>
      <c r="P932" s="243"/>
      <c r="Q932" s="243"/>
      <c r="R932" s="243"/>
      <c r="S932" s="243"/>
      <c r="T932" s="243"/>
      <c r="U932" s="243"/>
      <c r="V932" s="243"/>
      <c r="W932" s="243"/>
      <c r="X932" s="243"/>
      <c r="Y932" s="243"/>
      <c r="Z932" s="243"/>
    </row>
    <row r="933" spans="1:26" x14ac:dyDescent="0.3">
      <c r="A933" s="243"/>
      <c r="B933" s="243"/>
      <c r="C933" s="243"/>
      <c r="D933" s="243"/>
      <c r="E933" s="243"/>
      <c r="F933" s="243"/>
      <c r="G933" s="243"/>
      <c r="H933" s="243"/>
      <c r="I933" s="243"/>
      <c r="J933" s="243"/>
      <c r="K933" s="243"/>
      <c r="L933" s="243"/>
      <c r="M933" s="243"/>
      <c r="N933" s="243"/>
      <c r="O933" s="243"/>
      <c r="P933" s="243"/>
      <c r="Q933" s="243"/>
      <c r="R933" s="243"/>
      <c r="S933" s="243"/>
      <c r="T933" s="243"/>
      <c r="U933" s="243"/>
      <c r="V933" s="243"/>
      <c r="W933" s="243"/>
      <c r="X933" s="243"/>
      <c r="Y933" s="243"/>
      <c r="Z933" s="243"/>
    </row>
    <row r="934" spans="1:26" x14ac:dyDescent="0.3">
      <c r="A934" s="243"/>
      <c r="B934" s="243"/>
      <c r="C934" s="243"/>
      <c r="D934" s="243"/>
      <c r="E934" s="243"/>
      <c r="F934" s="243"/>
      <c r="G934" s="243"/>
      <c r="H934" s="243"/>
      <c r="I934" s="243"/>
      <c r="J934" s="243"/>
      <c r="K934" s="243"/>
      <c r="L934" s="243"/>
      <c r="M934" s="243"/>
      <c r="N934" s="243"/>
      <c r="O934" s="243"/>
      <c r="P934" s="243"/>
      <c r="Q934" s="243"/>
      <c r="R934" s="243"/>
      <c r="S934" s="243"/>
      <c r="T934" s="243"/>
      <c r="U934" s="243"/>
      <c r="V934" s="243"/>
      <c r="W934" s="243"/>
      <c r="X934" s="243"/>
      <c r="Y934" s="243"/>
      <c r="Z934" s="243"/>
    </row>
    <row r="935" spans="1:26" x14ac:dyDescent="0.3">
      <c r="A935" s="243"/>
      <c r="B935" s="243"/>
      <c r="C935" s="243"/>
      <c r="D935" s="243"/>
      <c r="E935" s="243"/>
      <c r="F935" s="243"/>
      <c r="G935" s="243"/>
      <c r="H935" s="243"/>
      <c r="I935" s="243"/>
      <c r="J935" s="243"/>
      <c r="K935" s="243"/>
      <c r="L935" s="243"/>
      <c r="M935" s="243"/>
      <c r="N935" s="243"/>
      <c r="O935" s="243"/>
      <c r="P935" s="243"/>
      <c r="Q935" s="243"/>
      <c r="R935" s="243"/>
      <c r="S935" s="243"/>
      <c r="T935" s="243"/>
      <c r="U935" s="243"/>
      <c r="V935" s="243"/>
      <c r="W935" s="243"/>
      <c r="X935" s="243"/>
      <c r="Y935" s="243"/>
      <c r="Z935" s="243"/>
    </row>
    <row r="936" spans="1:26" x14ac:dyDescent="0.3">
      <c r="A936" s="243"/>
      <c r="B936" s="243"/>
      <c r="C936" s="243"/>
      <c r="D936" s="243"/>
      <c r="E936" s="243"/>
      <c r="F936" s="243"/>
      <c r="G936" s="243"/>
      <c r="H936" s="243"/>
      <c r="I936" s="243"/>
      <c r="J936" s="243"/>
      <c r="K936" s="243"/>
      <c r="L936" s="243"/>
      <c r="M936" s="243"/>
      <c r="N936" s="243"/>
      <c r="O936" s="243"/>
      <c r="P936" s="243"/>
      <c r="Q936" s="243"/>
      <c r="R936" s="243"/>
      <c r="S936" s="243"/>
      <c r="T936" s="243"/>
      <c r="U936" s="243"/>
      <c r="V936" s="243"/>
      <c r="W936" s="243"/>
      <c r="X936" s="243"/>
      <c r="Y936" s="243"/>
      <c r="Z936" s="243"/>
    </row>
    <row r="937" spans="1:26" x14ac:dyDescent="0.3">
      <c r="A937" s="243"/>
      <c r="B937" s="243"/>
      <c r="C937" s="243"/>
      <c r="D937" s="243"/>
      <c r="E937" s="243"/>
      <c r="F937" s="243"/>
      <c r="G937" s="243"/>
      <c r="H937" s="243"/>
      <c r="I937" s="243"/>
      <c r="J937" s="243"/>
      <c r="K937" s="243"/>
      <c r="L937" s="243"/>
      <c r="M937" s="243"/>
      <c r="N937" s="243"/>
      <c r="O937" s="243"/>
      <c r="P937" s="243"/>
      <c r="Q937" s="243"/>
      <c r="R937" s="243"/>
      <c r="S937" s="243"/>
      <c r="T937" s="243"/>
      <c r="U937" s="243"/>
      <c r="V937" s="243"/>
      <c r="W937" s="243"/>
      <c r="X937" s="243"/>
      <c r="Y937" s="243"/>
      <c r="Z937" s="243"/>
    </row>
    <row r="938" spans="1:26" x14ac:dyDescent="0.3">
      <c r="A938" s="243"/>
      <c r="B938" s="243"/>
      <c r="C938" s="243"/>
      <c r="D938" s="243"/>
      <c r="E938" s="243"/>
      <c r="F938" s="243"/>
      <c r="G938" s="243"/>
      <c r="H938" s="243"/>
      <c r="I938" s="243"/>
      <c r="J938" s="243"/>
      <c r="K938" s="243"/>
      <c r="L938" s="243"/>
      <c r="M938" s="243"/>
      <c r="N938" s="243"/>
      <c r="O938" s="243"/>
      <c r="P938" s="243"/>
      <c r="Q938" s="243"/>
      <c r="R938" s="243"/>
      <c r="S938" s="243"/>
      <c r="T938" s="243"/>
      <c r="U938" s="243"/>
      <c r="V938" s="243"/>
      <c r="W938" s="243"/>
      <c r="X938" s="243"/>
      <c r="Y938" s="243"/>
      <c r="Z938" s="243"/>
    </row>
    <row r="939" spans="1:26" x14ac:dyDescent="0.3">
      <c r="A939" s="243"/>
      <c r="B939" s="243"/>
      <c r="C939" s="243"/>
      <c r="D939" s="243"/>
      <c r="E939" s="243"/>
      <c r="F939" s="243"/>
      <c r="G939" s="243"/>
      <c r="H939" s="243"/>
      <c r="I939" s="243"/>
      <c r="J939" s="243"/>
      <c r="K939" s="243"/>
      <c r="L939" s="243"/>
      <c r="M939" s="243"/>
      <c r="N939" s="243"/>
      <c r="O939" s="243"/>
      <c r="P939" s="243"/>
      <c r="Q939" s="243"/>
      <c r="R939" s="243"/>
      <c r="S939" s="243"/>
      <c r="T939" s="243"/>
      <c r="U939" s="243"/>
      <c r="V939" s="243"/>
      <c r="W939" s="243"/>
      <c r="X939" s="243"/>
      <c r="Y939" s="243"/>
      <c r="Z939" s="243"/>
    </row>
    <row r="940" spans="1:26" x14ac:dyDescent="0.3">
      <c r="A940" s="243"/>
      <c r="B940" s="243"/>
      <c r="C940" s="243"/>
      <c r="D940" s="243"/>
      <c r="E940" s="243"/>
      <c r="F940" s="243"/>
      <c r="G940" s="243"/>
      <c r="H940" s="243"/>
      <c r="I940" s="243"/>
      <c r="J940" s="243"/>
      <c r="K940" s="243"/>
      <c r="L940" s="243"/>
      <c r="M940" s="243"/>
      <c r="N940" s="243"/>
      <c r="O940" s="243"/>
      <c r="P940" s="243"/>
      <c r="Q940" s="243"/>
      <c r="R940" s="243"/>
      <c r="S940" s="243"/>
      <c r="T940" s="243"/>
      <c r="U940" s="243"/>
      <c r="V940" s="243"/>
      <c r="W940" s="243"/>
      <c r="X940" s="243"/>
      <c r="Y940" s="243"/>
      <c r="Z940" s="243"/>
    </row>
    <row r="941" spans="1:26" x14ac:dyDescent="0.3">
      <c r="A941" s="243"/>
      <c r="B941" s="243"/>
      <c r="C941" s="243"/>
      <c r="D941" s="243"/>
      <c r="E941" s="243"/>
      <c r="F941" s="243"/>
      <c r="G941" s="243"/>
      <c r="H941" s="243"/>
      <c r="I941" s="243"/>
      <c r="J941" s="243"/>
      <c r="K941" s="243"/>
      <c r="L941" s="243"/>
      <c r="M941" s="243"/>
      <c r="N941" s="243"/>
      <c r="O941" s="243"/>
      <c r="P941" s="243"/>
      <c r="Q941" s="243"/>
      <c r="R941" s="243"/>
      <c r="S941" s="243"/>
      <c r="T941" s="243"/>
      <c r="U941" s="243"/>
      <c r="V941" s="243"/>
      <c r="W941" s="243"/>
      <c r="X941" s="243"/>
      <c r="Y941" s="243"/>
      <c r="Z941" s="243"/>
    </row>
    <row r="942" spans="1:26" x14ac:dyDescent="0.3">
      <c r="A942" s="243"/>
      <c r="B942" s="243"/>
      <c r="C942" s="243"/>
      <c r="D942" s="243"/>
      <c r="E942" s="243"/>
      <c r="F942" s="243"/>
      <c r="G942" s="243"/>
      <c r="H942" s="243"/>
      <c r="I942" s="243"/>
      <c r="J942" s="243"/>
      <c r="K942" s="243"/>
      <c r="L942" s="243"/>
      <c r="M942" s="243"/>
      <c r="N942" s="243"/>
      <c r="O942" s="243"/>
      <c r="P942" s="243"/>
      <c r="Q942" s="243"/>
      <c r="R942" s="243"/>
      <c r="S942" s="243"/>
      <c r="T942" s="243"/>
      <c r="U942" s="243"/>
      <c r="V942" s="243"/>
      <c r="W942" s="243"/>
      <c r="X942" s="243"/>
      <c r="Y942" s="243"/>
      <c r="Z942" s="243"/>
    </row>
    <row r="943" spans="1:26" x14ac:dyDescent="0.3">
      <c r="A943" s="243"/>
      <c r="B943" s="243"/>
      <c r="C943" s="243"/>
      <c r="D943" s="243"/>
      <c r="E943" s="243"/>
      <c r="F943" s="243"/>
      <c r="G943" s="243"/>
      <c r="H943" s="243"/>
      <c r="I943" s="243"/>
      <c r="J943" s="243"/>
      <c r="K943" s="243"/>
      <c r="L943" s="243"/>
      <c r="M943" s="243"/>
      <c r="N943" s="243"/>
      <c r="O943" s="243"/>
      <c r="P943" s="243"/>
      <c r="Q943" s="243"/>
      <c r="R943" s="243"/>
      <c r="S943" s="243"/>
      <c r="T943" s="243"/>
      <c r="U943" s="243"/>
      <c r="V943" s="243"/>
      <c r="W943" s="243"/>
      <c r="X943" s="243"/>
      <c r="Y943" s="243"/>
      <c r="Z943" s="243"/>
    </row>
    <row r="944" spans="1:26" x14ac:dyDescent="0.3">
      <c r="A944" s="243"/>
      <c r="B944" s="243"/>
      <c r="C944" s="243"/>
      <c r="D944" s="243"/>
      <c r="E944" s="243"/>
      <c r="F944" s="243"/>
      <c r="G944" s="243"/>
      <c r="H944" s="243"/>
      <c r="I944" s="243"/>
      <c r="J944" s="243"/>
      <c r="K944" s="243"/>
      <c r="L944" s="243"/>
      <c r="M944" s="243"/>
      <c r="N944" s="243"/>
      <c r="O944" s="243"/>
      <c r="P944" s="243"/>
      <c r="Q944" s="243"/>
      <c r="R944" s="243"/>
      <c r="S944" s="243"/>
      <c r="T944" s="243"/>
      <c r="U944" s="243"/>
      <c r="V944" s="243"/>
      <c r="W944" s="243"/>
      <c r="X944" s="243"/>
      <c r="Y944" s="243"/>
      <c r="Z944" s="243"/>
    </row>
    <row r="945" spans="1:26" x14ac:dyDescent="0.3">
      <c r="A945" s="243"/>
      <c r="B945" s="243"/>
      <c r="C945" s="243"/>
      <c r="D945" s="243"/>
      <c r="E945" s="243"/>
      <c r="F945" s="243"/>
      <c r="G945" s="243"/>
      <c r="H945" s="243"/>
      <c r="I945" s="243"/>
      <c r="J945" s="243"/>
      <c r="K945" s="243"/>
      <c r="L945" s="243"/>
      <c r="M945" s="243"/>
      <c r="N945" s="243"/>
      <c r="O945" s="243"/>
      <c r="P945" s="243"/>
      <c r="Q945" s="243"/>
      <c r="R945" s="243"/>
      <c r="S945" s="243"/>
      <c r="T945" s="243"/>
      <c r="U945" s="243"/>
      <c r="V945" s="243"/>
      <c r="W945" s="243"/>
      <c r="X945" s="243"/>
      <c r="Y945" s="243"/>
      <c r="Z945" s="243"/>
    </row>
    <row r="946" spans="1:26" x14ac:dyDescent="0.3">
      <c r="A946" s="243"/>
      <c r="B946" s="243"/>
      <c r="C946" s="243"/>
      <c r="D946" s="243"/>
      <c r="E946" s="243"/>
      <c r="F946" s="243"/>
      <c r="G946" s="243"/>
      <c r="H946" s="243"/>
      <c r="I946" s="243"/>
      <c r="J946" s="243"/>
      <c r="K946" s="243"/>
      <c r="L946" s="243"/>
      <c r="M946" s="243"/>
      <c r="N946" s="243"/>
      <c r="O946" s="243"/>
      <c r="P946" s="243"/>
      <c r="Q946" s="243"/>
      <c r="R946" s="243"/>
      <c r="S946" s="243"/>
      <c r="T946" s="243"/>
      <c r="U946" s="243"/>
      <c r="V946" s="243"/>
      <c r="W946" s="243"/>
      <c r="X946" s="243"/>
      <c r="Y946" s="243"/>
      <c r="Z946" s="243"/>
    </row>
    <row r="947" spans="1:26" x14ac:dyDescent="0.3">
      <c r="A947" s="243"/>
      <c r="B947" s="243"/>
      <c r="C947" s="243"/>
      <c r="D947" s="243"/>
      <c r="E947" s="243"/>
      <c r="F947" s="243"/>
      <c r="G947" s="243"/>
      <c r="H947" s="243"/>
      <c r="I947" s="243"/>
      <c r="J947" s="243"/>
      <c r="K947" s="243"/>
      <c r="L947" s="243"/>
      <c r="M947" s="243"/>
      <c r="N947" s="243"/>
      <c r="O947" s="243"/>
      <c r="P947" s="243"/>
      <c r="Q947" s="243"/>
      <c r="R947" s="243"/>
      <c r="S947" s="243"/>
      <c r="T947" s="243"/>
      <c r="U947" s="243"/>
      <c r="V947" s="243"/>
      <c r="W947" s="243"/>
      <c r="X947" s="243"/>
      <c r="Y947" s="243"/>
      <c r="Z947" s="243"/>
    </row>
    <row r="948" spans="1:26" x14ac:dyDescent="0.3">
      <c r="A948" s="243"/>
      <c r="B948" s="243"/>
      <c r="C948" s="243"/>
      <c r="D948" s="243"/>
      <c r="E948" s="243"/>
      <c r="F948" s="243"/>
      <c r="G948" s="243"/>
      <c r="H948" s="243"/>
      <c r="I948" s="243"/>
      <c r="J948" s="243"/>
      <c r="K948" s="243"/>
      <c r="L948" s="243"/>
      <c r="M948" s="243"/>
      <c r="N948" s="243"/>
      <c r="O948" s="243"/>
      <c r="P948" s="243"/>
      <c r="Q948" s="243"/>
      <c r="R948" s="243"/>
      <c r="S948" s="243"/>
      <c r="T948" s="243"/>
      <c r="U948" s="243"/>
      <c r="V948" s="243"/>
      <c r="W948" s="243"/>
      <c r="X948" s="243"/>
      <c r="Y948" s="243"/>
      <c r="Z948" s="243"/>
    </row>
    <row r="949" spans="1:26" x14ac:dyDescent="0.3">
      <c r="A949" s="243"/>
      <c r="B949" s="243"/>
      <c r="C949" s="243"/>
      <c r="D949" s="243"/>
      <c r="E949" s="243"/>
      <c r="F949" s="243"/>
      <c r="G949" s="243"/>
      <c r="H949" s="243"/>
      <c r="I949" s="243"/>
      <c r="J949" s="243"/>
      <c r="K949" s="243"/>
      <c r="L949" s="243"/>
      <c r="M949" s="243"/>
      <c r="N949" s="243"/>
      <c r="O949" s="243"/>
      <c r="P949" s="243"/>
      <c r="Q949" s="243"/>
      <c r="R949" s="243"/>
      <c r="S949" s="243"/>
      <c r="T949" s="243"/>
      <c r="U949" s="243"/>
      <c r="V949" s="243"/>
      <c r="W949" s="243"/>
      <c r="X949" s="243"/>
      <c r="Y949" s="243"/>
      <c r="Z949" s="243"/>
    </row>
    <row r="950" spans="1:26" x14ac:dyDescent="0.3">
      <c r="A950" s="243"/>
      <c r="B950" s="243"/>
      <c r="C950" s="243"/>
      <c r="D950" s="243"/>
      <c r="E950" s="243"/>
      <c r="F950" s="243"/>
      <c r="G950" s="243"/>
      <c r="H950" s="243"/>
      <c r="I950" s="243"/>
      <c r="J950" s="243"/>
      <c r="K950" s="243"/>
      <c r="L950" s="243"/>
      <c r="M950" s="243"/>
      <c r="N950" s="243"/>
      <c r="O950" s="243"/>
      <c r="P950" s="243"/>
      <c r="Q950" s="243"/>
      <c r="R950" s="243"/>
      <c r="S950" s="243"/>
      <c r="T950" s="243"/>
      <c r="U950" s="243"/>
      <c r="V950" s="243"/>
      <c r="W950" s="243"/>
      <c r="X950" s="243"/>
      <c r="Y950" s="243"/>
      <c r="Z950" s="243"/>
    </row>
    <row r="951" spans="1:26" x14ac:dyDescent="0.3">
      <c r="A951" s="243"/>
      <c r="B951" s="243"/>
      <c r="C951" s="243"/>
      <c r="D951" s="243"/>
      <c r="E951" s="243"/>
      <c r="F951" s="243"/>
      <c r="G951" s="243"/>
      <c r="H951" s="243"/>
      <c r="I951" s="243"/>
      <c r="J951" s="243"/>
      <c r="K951" s="243"/>
      <c r="L951" s="243"/>
      <c r="M951" s="243"/>
      <c r="N951" s="243"/>
      <c r="O951" s="243"/>
      <c r="P951" s="243"/>
      <c r="Q951" s="243"/>
      <c r="R951" s="243"/>
      <c r="S951" s="243"/>
      <c r="T951" s="243"/>
      <c r="U951" s="243"/>
      <c r="V951" s="243"/>
      <c r="W951" s="243"/>
      <c r="X951" s="243"/>
      <c r="Y951" s="243"/>
      <c r="Z951" s="243"/>
    </row>
    <row r="952" spans="1:26" x14ac:dyDescent="0.3">
      <c r="A952" s="243"/>
      <c r="B952" s="243"/>
      <c r="C952" s="243"/>
      <c r="D952" s="243"/>
      <c r="E952" s="243"/>
      <c r="F952" s="243"/>
      <c r="G952" s="243"/>
      <c r="H952" s="243"/>
      <c r="I952" s="243"/>
      <c r="J952" s="243"/>
      <c r="K952" s="243"/>
      <c r="L952" s="243"/>
      <c r="M952" s="243"/>
      <c r="N952" s="243"/>
      <c r="O952" s="243"/>
      <c r="P952" s="243"/>
      <c r="Q952" s="243"/>
      <c r="R952" s="243"/>
      <c r="S952" s="243"/>
      <c r="T952" s="243"/>
      <c r="U952" s="243"/>
      <c r="V952" s="243"/>
      <c r="W952" s="243"/>
      <c r="X952" s="243"/>
      <c r="Y952" s="243"/>
      <c r="Z952" s="243"/>
    </row>
    <row r="953" spans="1:26" x14ac:dyDescent="0.3">
      <c r="A953" s="243"/>
      <c r="B953" s="243"/>
      <c r="C953" s="243"/>
      <c r="D953" s="243"/>
      <c r="E953" s="243"/>
      <c r="F953" s="243"/>
      <c r="G953" s="243"/>
      <c r="H953" s="243"/>
      <c r="I953" s="243"/>
      <c r="J953" s="243"/>
      <c r="K953" s="243"/>
      <c r="L953" s="243"/>
      <c r="M953" s="243"/>
      <c r="N953" s="243"/>
      <c r="O953" s="243"/>
      <c r="P953" s="243"/>
      <c r="Q953" s="243"/>
      <c r="R953" s="243"/>
      <c r="S953" s="243"/>
      <c r="T953" s="243"/>
      <c r="U953" s="243"/>
      <c r="V953" s="243"/>
      <c r="W953" s="243"/>
      <c r="X953" s="243"/>
      <c r="Y953" s="243"/>
      <c r="Z953" s="243"/>
    </row>
    <row r="954" spans="1:26" x14ac:dyDescent="0.3">
      <c r="A954" s="243"/>
      <c r="B954" s="243"/>
      <c r="C954" s="243"/>
      <c r="D954" s="243"/>
      <c r="E954" s="243"/>
      <c r="F954" s="243"/>
      <c r="G954" s="243"/>
      <c r="H954" s="243"/>
      <c r="I954" s="243"/>
      <c r="J954" s="243"/>
      <c r="K954" s="243"/>
      <c r="L954" s="243"/>
      <c r="M954" s="243"/>
      <c r="N954" s="243"/>
      <c r="O954" s="243"/>
      <c r="P954" s="243"/>
      <c r="Q954" s="243"/>
      <c r="R954" s="243"/>
      <c r="S954" s="243"/>
      <c r="T954" s="243"/>
      <c r="U954" s="243"/>
      <c r="V954" s="243"/>
      <c r="W954" s="243"/>
      <c r="X954" s="243"/>
      <c r="Y954" s="243"/>
      <c r="Z954" s="243"/>
    </row>
    <row r="955" spans="1:26" x14ac:dyDescent="0.3">
      <c r="A955" s="243"/>
      <c r="B955" s="243"/>
      <c r="C955" s="243"/>
      <c r="D955" s="243"/>
      <c r="E955" s="243"/>
      <c r="F955" s="243"/>
      <c r="G955" s="243"/>
      <c r="H955" s="243"/>
      <c r="I955" s="243"/>
      <c r="J955" s="243"/>
      <c r="K955" s="243"/>
      <c r="L955" s="243"/>
      <c r="M955" s="243"/>
      <c r="N955" s="243"/>
      <c r="O955" s="243"/>
      <c r="P955" s="243"/>
      <c r="Q955" s="243"/>
      <c r="R955" s="243"/>
      <c r="S955" s="243"/>
      <c r="T955" s="243"/>
      <c r="U955" s="243"/>
      <c r="V955" s="243"/>
      <c r="W955" s="243"/>
      <c r="X955" s="243"/>
      <c r="Y955" s="243"/>
      <c r="Z955" s="243"/>
    </row>
    <row r="956" spans="1:26" x14ac:dyDescent="0.3">
      <c r="A956" s="243"/>
      <c r="B956" s="243"/>
      <c r="C956" s="243"/>
      <c r="D956" s="243"/>
      <c r="E956" s="243"/>
      <c r="F956" s="243"/>
      <c r="G956" s="243"/>
      <c r="H956" s="243"/>
      <c r="I956" s="243"/>
      <c r="J956" s="243"/>
      <c r="K956" s="243"/>
      <c r="L956" s="243"/>
      <c r="M956" s="243"/>
      <c r="N956" s="243"/>
      <c r="O956" s="243"/>
      <c r="P956" s="243"/>
      <c r="Q956" s="243"/>
      <c r="R956" s="243"/>
      <c r="S956" s="243"/>
      <c r="T956" s="243"/>
      <c r="U956" s="243"/>
      <c r="V956" s="243"/>
      <c r="W956" s="243"/>
      <c r="X956" s="243"/>
      <c r="Y956" s="243"/>
      <c r="Z956" s="243"/>
    </row>
    <row r="957" spans="1:26" x14ac:dyDescent="0.3">
      <c r="A957" s="243"/>
      <c r="B957" s="243"/>
      <c r="C957" s="243"/>
      <c r="D957" s="243"/>
      <c r="E957" s="243"/>
      <c r="F957" s="243"/>
      <c r="G957" s="243"/>
      <c r="H957" s="243"/>
      <c r="I957" s="243"/>
      <c r="J957" s="243"/>
      <c r="K957" s="243"/>
      <c r="L957" s="243"/>
      <c r="M957" s="243"/>
      <c r="N957" s="243"/>
      <c r="O957" s="243"/>
      <c r="P957" s="243"/>
      <c r="Q957" s="243"/>
      <c r="R957" s="243"/>
      <c r="S957" s="243"/>
      <c r="T957" s="243"/>
      <c r="U957" s="243"/>
      <c r="V957" s="243"/>
      <c r="W957" s="243"/>
      <c r="X957" s="243"/>
      <c r="Y957" s="243"/>
      <c r="Z957" s="243"/>
    </row>
    <row r="958" spans="1:26" x14ac:dyDescent="0.3">
      <c r="A958" s="243"/>
      <c r="B958" s="243"/>
      <c r="C958" s="243"/>
      <c r="D958" s="243"/>
      <c r="E958" s="243"/>
      <c r="F958" s="243"/>
      <c r="G958" s="243"/>
      <c r="H958" s="243"/>
      <c r="I958" s="243"/>
      <c r="J958" s="243"/>
      <c r="K958" s="243"/>
      <c r="L958" s="243"/>
      <c r="M958" s="243"/>
      <c r="N958" s="243"/>
      <c r="O958" s="243"/>
      <c r="P958" s="243"/>
      <c r="Q958" s="243"/>
      <c r="R958" s="243"/>
      <c r="S958" s="243"/>
      <c r="T958" s="243"/>
      <c r="U958" s="243"/>
      <c r="V958" s="243"/>
      <c r="W958" s="243"/>
      <c r="X958" s="243"/>
      <c r="Y958" s="243"/>
      <c r="Z958" s="243"/>
    </row>
    <row r="959" spans="1:26" x14ac:dyDescent="0.3">
      <c r="A959" s="243"/>
      <c r="B959" s="243"/>
      <c r="C959" s="243"/>
      <c r="D959" s="243"/>
      <c r="E959" s="243"/>
      <c r="F959" s="243"/>
      <c r="G959" s="243"/>
      <c r="H959" s="243"/>
      <c r="I959" s="243"/>
      <c r="J959" s="243"/>
      <c r="K959" s="243"/>
      <c r="L959" s="243"/>
      <c r="M959" s="243"/>
      <c r="N959" s="243"/>
      <c r="O959" s="243"/>
      <c r="P959" s="243"/>
      <c r="Q959" s="243"/>
      <c r="R959" s="243"/>
      <c r="S959" s="243"/>
      <c r="T959" s="243"/>
      <c r="U959" s="243"/>
      <c r="V959" s="243"/>
      <c r="W959" s="243"/>
      <c r="X959" s="243"/>
      <c r="Y959" s="243"/>
      <c r="Z959" s="243"/>
    </row>
    <row r="960" spans="1:26" x14ac:dyDescent="0.3">
      <c r="A960" s="243"/>
      <c r="B960" s="243"/>
      <c r="C960" s="243"/>
      <c r="D960" s="243"/>
      <c r="E960" s="243"/>
      <c r="F960" s="243"/>
      <c r="G960" s="243"/>
      <c r="H960" s="243"/>
      <c r="I960" s="243"/>
      <c r="J960" s="243"/>
      <c r="K960" s="243"/>
      <c r="L960" s="243"/>
      <c r="M960" s="243"/>
      <c r="N960" s="243"/>
      <c r="O960" s="243"/>
      <c r="P960" s="243"/>
      <c r="Q960" s="243"/>
      <c r="R960" s="243"/>
      <c r="S960" s="243"/>
      <c r="T960" s="243"/>
      <c r="U960" s="243"/>
      <c r="V960" s="243"/>
      <c r="W960" s="243"/>
      <c r="X960" s="243"/>
      <c r="Y960" s="243"/>
      <c r="Z960" s="243"/>
    </row>
    <row r="961" spans="1:26" x14ac:dyDescent="0.3">
      <c r="A961" s="243"/>
      <c r="B961" s="243"/>
      <c r="C961" s="243"/>
      <c r="D961" s="243"/>
      <c r="E961" s="243"/>
      <c r="F961" s="243"/>
      <c r="G961" s="243"/>
      <c r="H961" s="243"/>
      <c r="I961" s="243"/>
      <c r="J961" s="243"/>
      <c r="K961" s="243"/>
      <c r="L961" s="243"/>
      <c r="M961" s="243"/>
      <c r="N961" s="243"/>
      <c r="O961" s="243"/>
      <c r="P961" s="243"/>
      <c r="Q961" s="243"/>
      <c r="R961" s="243"/>
      <c r="S961" s="243"/>
      <c r="T961" s="243"/>
      <c r="U961" s="243"/>
      <c r="V961" s="243"/>
      <c r="W961" s="243"/>
      <c r="X961" s="243"/>
      <c r="Y961" s="243"/>
      <c r="Z961" s="243"/>
    </row>
    <row r="962" spans="1:26" x14ac:dyDescent="0.3">
      <c r="A962" s="243"/>
      <c r="B962" s="243"/>
      <c r="C962" s="243"/>
      <c r="D962" s="243"/>
      <c r="E962" s="243"/>
      <c r="F962" s="243"/>
      <c r="G962" s="243"/>
      <c r="H962" s="243"/>
      <c r="I962" s="243"/>
      <c r="J962" s="243"/>
      <c r="K962" s="243"/>
      <c r="L962" s="243"/>
      <c r="M962" s="243"/>
      <c r="N962" s="243"/>
      <c r="O962" s="243"/>
      <c r="P962" s="243"/>
      <c r="Q962" s="243"/>
      <c r="R962" s="243"/>
      <c r="S962" s="243"/>
      <c r="T962" s="243"/>
      <c r="U962" s="243"/>
      <c r="V962" s="243"/>
      <c r="W962" s="243"/>
      <c r="X962" s="243"/>
      <c r="Y962" s="243"/>
      <c r="Z962" s="243"/>
    </row>
    <row r="963" spans="1:26" x14ac:dyDescent="0.3">
      <c r="A963" s="243"/>
      <c r="B963" s="243"/>
      <c r="C963" s="243"/>
      <c r="D963" s="243"/>
      <c r="E963" s="243"/>
      <c r="F963" s="243"/>
      <c r="G963" s="243"/>
      <c r="H963" s="243"/>
      <c r="I963" s="243"/>
      <c r="J963" s="243"/>
      <c r="K963" s="243"/>
      <c r="L963" s="243"/>
      <c r="M963" s="243"/>
      <c r="N963" s="243"/>
      <c r="O963" s="243"/>
      <c r="P963" s="243"/>
      <c r="Q963" s="243"/>
      <c r="R963" s="243"/>
      <c r="S963" s="243"/>
      <c r="T963" s="243"/>
      <c r="U963" s="243"/>
      <c r="V963" s="243"/>
      <c r="W963" s="243"/>
      <c r="X963" s="243"/>
      <c r="Y963" s="243"/>
      <c r="Z963" s="243"/>
    </row>
    <row r="964" spans="1:26" x14ac:dyDescent="0.3">
      <c r="A964" s="243"/>
      <c r="B964" s="243"/>
      <c r="C964" s="243"/>
      <c r="D964" s="243"/>
      <c r="E964" s="243"/>
      <c r="F964" s="243"/>
      <c r="G964" s="243"/>
      <c r="H964" s="243"/>
      <c r="I964" s="243"/>
      <c r="J964" s="243"/>
      <c r="K964" s="243"/>
      <c r="L964" s="243"/>
      <c r="M964" s="243"/>
      <c r="N964" s="243"/>
      <c r="O964" s="243"/>
      <c r="P964" s="243"/>
      <c r="Q964" s="243"/>
      <c r="R964" s="243"/>
      <c r="S964" s="243"/>
      <c r="T964" s="243"/>
      <c r="U964" s="243"/>
      <c r="V964" s="243"/>
      <c r="W964" s="243"/>
      <c r="X964" s="243"/>
      <c r="Y964" s="243"/>
      <c r="Z964" s="243"/>
    </row>
    <row r="965" spans="1:26" x14ac:dyDescent="0.3">
      <c r="A965" s="243"/>
      <c r="B965" s="243"/>
      <c r="C965" s="243"/>
      <c r="D965" s="243"/>
      <c r="E965" s="243"/>
      <c r="F965" s="243"/>
      <c r="G965" s="243"/>
      <c r="H965" s="243"/>
      <c r="I965" s="243"/>
      <c r="J965" s="243"/>
      <c r="K965" s="243"/>
      <c r="L965" s="243"/>
      <c r="M965" s="243"/>
      <c r="N965" s="243"/>
      <c r="O965" s="243"/>
      <c r="P965" s="243"/>
      <c r="Q965" s="243"/>
      <c r="R965" s="243"/>
      <c r="S965" s="243"/>
      <c r="T965" s="243"/>
      <c r="U965" s="243"/>
      <c r="V965" s="243"/>
      <c r="W965" s="243"/>
      <c r="X965" s="243"/>
      <c r="Y965" s="243"/>
      <c r="Z965" s="243"/>
    </row>
    <row r="966" spans="1:26" x14ac:dyDescent="0.3">
      <c r="A966" s="243"/>
      <c r="B966" s="243"/>
      <c r="C966" s="243"/>
      <c r="D966" s="243"/>
      <c r="E966" s="243"/>
      <c r="F966" s="243"/>
      <c r="G966" s="243"/>
      <c r="H966" s="243"/>
      <c r="I966" s="243"/>
      <c r="J966" s="243"/>
      <c r="K966" s="243"/>
      <c r="L966" s="243"/>
      <c r="M966" s="243"/>
      <c r="N966" s="243"/>
      <c r="O966" s="243"/>
      <c r="P966" s="243"/>
      <c r="Q966" s="243"/>
      <c r="R966" s="243"/>
      <c r="S966" s="243"/>
      <c r="T966" s="243"/>
      <c r="U966" s="243"/>
      <c r="V966" s="243"/>
      <c r="W966" s="243"/>
      <c r="X966" s="243"/>
      <c r="Y966" s="243"/>
      <c r="Z966" s="243"/>
    </row>
    <row r="967" spans="1:26" x14ac:dyDescent="0.3">
      <c r="A967" s="243"/>
      <c r="B967" s="243"/>
      <c r="C967" s="243"/>
      <c r="D967" s="243"/>
      <c r="E967" s="243"/>
      <c r="F967" s="243"/>
      <c r="G967" s="243"/>
      <c r="H967" s="243"/>
      <c r="I967" s="243"/>
      <c r="J967" s="243"/>
      <c r="K967" s="243"/>
      <c r="L967" s="243"/>
      <c r="M967" s="243"/>
      <c r="N967" s="243"/>
      <c r="O967" s="243"/>
      <c r="P967" s="243"/>
      <c r="Q967" s="243"/>
      <c r="R967" s="243"/>
      <c r="S967" s="243"/>
      <c r="T967" s="243"/>
      <c r="U967" s="243"/>
      <c r="V967" s="243"/>
      <c r="W967" s="243"/>
      <c r="X967" s="243"/>
      <c r="Y967" s="243"/>
      <c r="Z967" s="243"/>
    </row>
    <row r="968" spans="1:26" x14ac:dyDescent="0.3">
      <c r="A968" s="243"/>
      <c r="B968" s="243"/>
      <c r="C968" s="243"/>
      <c r="D968" s="243"/>
      <c r="E968" s="243"/>
      <c r="F968" s="243"/>
      <c r="G968" s="243"/>
      <c r="H968" s="243"/>
      <c r="I968" s="243"/>
      <c r="J968" s="243"/>
      <c r="K968" s="243"/>
      <c r="L968" s="243"/>
      <c r="M968" s="243"/>
      <c r="N968" s="243"/>
      <c r="O968" s="243"/>
      <c r="P968" s="243"/>
      <c r="Q968" s="243"/>
      <c r="R968" s="243"/>
      <c r="S968" s="243"/>
      <c r="T968" s="243"/>
      <c r="U968" s="243"/>
      <c r="V968" s="243"/>
      <c r="W968" s="243"/>
      <c r="X968" s="243"/>
      <c r="Y968" s="243"/>
      <c r="Z968" s="243"/>
    </row>
    <row r="969" spans="1:26" x14ac:dyDescent="0.3">
      <c r="A969" s="243"/>
      <c r="B969" s="243"/>
      <c r="C969" s="243"/>
      <c r="D969" s="243"/>
      <c r="E969" s="243"/>
      <c r="F969" s="243"/>
      <c r="G969" s="243"/>
      <c r="H969" s="243"/>
      <c r="I969" s="243"/>
      <c r="J969" s="243"/>
      <c r="K969" s="243"/>
      <c r="L969" s="243"/>
      <c r="M969" s="243"/>
      <c r="N969" s="243"/>
      <c r="O969" s="243"/>
      <c r="P969" s="243"/>
      <c r="Q969" s="243"/>
      <c r="R969" s="243"/>
      <c r="S969" s="243"/>
      <c r="T969" s="243"/>
      <c r="U969" s="243"/>
      <c r="V969" s="243"/>
      <c r="W969" s="243"/>
      <c r="X969" s="243"/>
      <c r="Y969" s="243"/>
      <c r="Z969" s="243"/>
    </row>
    <row r="970" spans="1:26" x14ac:dyDescent="0.3">
      <c r="A970" s="243"/>
      <c r="B970" s="243"/>
      <c r="C970" s="243"/>
      <c r="D970" s="243"/>
      <c r="E970" s="243"/>
      <c r="F970" s="243"/>
      <c r="G970" s="243"/>
      <c r="H970" s="243"/>
      <c r="I970" s="243"/>
      <c r="J970" s="243"/>
      <c r="K970" s="243"/>
      <c r="L970" s="243"/>
      <c r="M970" s="243"/>
      <c r="N970" s="243"/>
      <c r="O970" s="243"/>
      <c r="P970" s="243"/>
      <c r="Q970" s="243"/>
      <c r="R970" s="243"/>
      <c r="S970" s="243"/>
      <c r="T970" s="243"/>
      <c r="U970" s="243"/>
      <c r="V970" s="243"/>
      <c r="W970" s="243"/>
      <c r="X970" s="243"/>
      <c r="Y970" s="243"/>
      <c r="Z970" s="243"/>
    </row>
    <row r="971" spans="1:26" x14ac:dyDescent="0.3">
      <c r="A971" s="243"/>
      <c r="B971" s="243"/>
      <c r="C971" s="243"/>
      <c r="D971" s="243"/>
      <c r="E971" s="243"/>
      <c r="F971" s="243"/>
      <c r="G971" s="243"/>
      <c r="H971" s="243"/>
      <c r="I971" s="243"/>
      <c r="J971" s="243"/>
      <c r="K971" s="243"/>
      <c r="L971" s="243"/>
      <c r="M971" s="243"/>
      <c r="N971" s="243"/>
      <c r="O971" s="243"/>
      <c r="P971" s="243"/>
      <c r="Q971" s="243"/>
      <c r="R971" s="243"/>
      <c r="S971" s="243"/>
      <c r="T971" s="243"/>
      <c r="U971" s="243"/>
      <c r="V971" s="243"/>
      <c r="W971" s="243"/>
      <c r="X971" s="243"/>
      <c r="Y971" s="243"/>
      <c r="Z971" s="243"/>
    </row>
    <row r="972" spans="1:26" x14ac:dyDescent="0.3">
      <c r="A972" s="243"/>
      <c r="B972" s="243"/>
      <c r="C972" s="243"/>
      <c r="D972" s="243"/>
      <c r="E972" s="243"/>
      <c r="F972" s="243"/>
      <c r="G972" s="243"/>
      <c r="H972" s="243"/>
      <c r="I972" s="243"/>
      <c r="J972" s="243"/>
      <c r="K972" s="243"/>
      <c r="L972" s="243"/>
      <c r="M972" s="243"/>
      <c r="N972" s="243"/>
      <c r="O972" s="243"/>
      <c r="P972" s="243"/>
      <c r="Q972" s="243"/>
      <c r="R972" s="243"/>
      <c r="S972" s="243"/>
      <c r="T972" s="243"/>
      <c r="U972" s="243"/>
      <c r="V972" s="243"/>
      <c r="W972" s="243"/>
      <c r="X972" s="243"/>
      <c r="Y972" s="243"/>
      <c r="Z972" s="243"/>
    </row>
    <row r="973" spans="1:26" x14ac:dyDescent="0.3">
      <c r="A973" s="243"/>
      <c r="B973" s="243"/>
      <c r="C973" s="243"/>
      <c r="D973" s="243"/>
      <c r="E973" s="243"/>
      <c r="F973" s="243"/>
      <c r="G973" s="243"/>
      <c r="H973" s="243"/>
      <c r="I973" s="243"/>
      <c r="J973" s="243"/>
      <c r="K973" s="243"/>
      <c r="L973" s="243"/>
      <c r="M973" s="243"/>
      <c r="N973" s="243"/>
      <c r="O973" s="243"/>
      <c r="P973" s="243"/>
      <c r="Q973" s="243"/>
      <c r="R973" s="243"/>
      <c r="S973" s="243"/>
      <c r="T973" s="243"/>
      <c r="U973" s="243"/>
      <c r="V973" s="243"/>
      <c r="W973" s="243"/>
      <c r="X973" s="243"/>
      <c r="Y973" s="243"/>
      <c r="Z973" s="243"/>
    </row>
    <row r="974" spans="1:26" x14ac:dyDescent="0.3">
      <c r="A974" s="243"/>
      <c r="B974" s="243"/>
      <c r="C974" s="243"/>
      <c r="D974" s="243"/>
      <c r="E974" s="243"/>
      <c r="F974" s="243"/>
      <c r="G974" s="243"/>
      <c r="H974" s="243"/>
      <c r="I974" s="243"/>
      <c r="J974" s="243"/>
      <c r="K974" s="243"/>
      <c r="L974" s="243"/>
      <c r="M974" s="243"/>
      <c r="N974" s="243"/>
      <c r="O974" s="243"/>
      <c r="P974" s="243"/>
      <c r="Q974" s="243"/>
      <c r="R974" s="243"/>
      <c r="S974" s="243"/>
      <c r="T974" s="243"/>
      <c r="U974" s="243"/>
      <c r="V974" s="243"/>
      <c r="W974" s="243"/>
      <c r="X974" s="243"/>
      <c r="Y974" s="243"/>
      <c r="Z974" s="243"/>
    </row>
    <row r="975" spans="1:26" x14ac:dyDescent="0.3">
      <c r="A975" s="243"/>
      <c r="B975" s="243"/>
      <c r="C975" s="243"/>
      <c r="D975" s="243"/>
      <c r="E975" s="243"/>
      <c r="F975" s="243"/>
      <c r="G975" s="243"/>
      <c r="H975" s="243"/>
      <c r="I975" s="243"/>
      <c r="J975" s="243"/>
      <c r="K975" s="243"/>
      <c r="L975" s="243"/>
      <c r="M975" s="243"/>
      <c r="N975" s="243"/>
      <c r="O975" s="243"/>
      <c r="P975" s="243"/>
      <c r="Q975" s="243"/>
      <c r="R975" s="243"/>
      <c r="S975" s="243"/>
      <c r="T975" s="243"/>
      <c r="U975" s="243"/>
      <c r="V975" s="243"/>
      <c r="W975" s="243"/>
      <c r="X975" s="243"/>
      <c r="Y975" s="243"/>
      <c r="Z975" s="243"/>
    </row>
    <row r="976" spans="1:26" x14ac:dyDescent="0.3">
      <c r="A976" s="243"/>
      <c r="B976" s="243"/>
      <c r="C976" s="243"/>
      <c r="D976" s="243"/>
      <c r="E976" s="243"/>
      <c r="F976" s="243"/>
      <c r="G976" s="243"/>
      <c r="H976" s="243"/>
      <c r="I976" s="243"/>
      <c r="J976" s="243"/>
      <c r="K976" s="243"/>
      <c r="L976" s="243"/>
      <c r="M976" s="243"/>
      <c r="N976" s="243"/>
      <c r="O976" s="243"/>
      <c r="P976" s="243"/>
      <c r="Q976" s="243"/>
      <c r="R976" s="243"/>
      <c r="S976" s="243"/>
      <c r="T976" s="243"/>
      <c r="U976" s="243"/>
      <c r="V976" s="243"/>
      <c r="W976" s="243"/>
      <c r="X976" s="243"/>
      <c r="Y976" s="243"/>
      <c r="Z976" s="243"/>
    </row>
    <row r="977" spans="1:26" x14ac:dyDescent="0.3">
      <c r="A977" s="243"/>
      <c r="B977" s="243"/>
      <c r="C977" s="243"/>
      <c r="D977" s="243"/>
      <c r="E977" s="243"/>
      <c r="F977" s="243"/>
      <c r="G977" s="243"/>
      <c r="H977" s="243"/>
      <c r="I977" s="243"/>
      <c r="J977" s="243"/>
      <c r="K977" s="243"/>
      <c r="L977" s="243"/>
      <c r="M977" s="243"/>
      <c r="N977" s="243"/>
      <c r="O977" s="243"/>
      <c r="P977" s="243"/>
      <c r="Q977" s="243"/>
      <c r="R977" s="243"/>
      <c r="S977" s="243"/>
      <c r="T977" s="243"/>
      <c r="U977" s="243"/>
      <c r="V977" s="243"/>
      <c r="W977" s="243"/>
      <c r="X977" s="243"/>
      <c r="Y977" s="243"/>
      <c r="Z977" s="243"/>
    </row>
    <row r="978" spans="1:26" x14ac:dyDescent="0.3">
      <c r="A978" s="243"/>
      <c r="B978" s="243"/>
      <c r="C978" s="243"/>
      <c r="D978" s="243"/>
      <c r="E978" s="243"/>
      <c r="F978" s="243"/>
      <c r="G978" s="243"/>
      <c r="H978" s="243"/>
      <c r="I978" s="243"/>
      <c r="J978" s="243"/>
      <c r="K978" s="243"/>
      <c r="L978" s="243"/>
      <c r="M978" s="243"/>
      <c r="N978" s="243"/>
      <c r="O978" s="243"/>
      <c r="P978" s="243"/>
      <c r="Q978" s="243"/>
      <c r="R978" s="243"/>
      <c r="S978" s="243"/>
      <c r="T978" s="243"/>
      <c r="U978" s="243"/>
      <c r="V978" s="243"/>
      <c r="W978" s="243"/>
      <c r="X978" s="243"/>
      <c r="Y978" s="243"/>
      <c r="Z978" s="243"/>
    </row>
    <row r="979" spans="1:26" x14ac:dyDescent="0.3">
      <c r="A979" s="243"/>
      <c r="B979" s="243"/>
      <c r="C979" s="243"/>
      <c r="D979" s="243"/>
      <c r="E979" s="243"/>
      <c r="F979" s="243"/>
      <c r="G979" s="243"/>
      <c r="H979" s="243"/>
      <c r="I979" s="243"/>
      <c r="J979" s="243"/>
      <c r="K979" s="243"/>
      <c r="L979" s="243"/>
      <c r="M979" s="243"/>
      <c r="N979" s="243"/>
      <c r="O979" s="243"/>
      <c r="P979" s="243"/>
      <c r="Q979" s="243"/>
      <c r="R979" s="243"/>
      <c r="S979" s="243"/>
      <c r="T979" s="243"/>
      <c r="U979" s="243"/>
      <c r="V979" s="243"/>
      <c r="W979" s="243"/>
      <c r="X979" s="243"/>
      <c r="Y979" s="243"/>
      <c r="Z979" s="243"/>
    </row>
    <row r="980" spans="1:26" x14ac:dyDescent="0.3">
      <c r="A980" s="243"/>
      <c r="B980" s="243"/>
      <c r="C980" s="243"/>
      <c r="D980" s="243"/>
      <c r="E980" s="243"/>
      <c r="F980" s="243"/>
      <c r="G980" s="243"/>
      <c r="H980" s="243"/>
      <c r="I980" s="243"/>
      <c r="J980" s="243"/>
      <c r="K980" s="243"/>
      <c r="L980" s="243"/>
      <c r="M980" s="243"/>
      <c r="N980" s="243"/>
      <c r="O980" s="243"/>
      <c r="P980" s="243"/>
      <c r="Q980" s="243"/>
      <c r="R980" s="243"/>
      <c r="S980" s="243"/>
      <c r="T980" s="243"/>
      <c r="U980" s="243"/>
      <c r="V980" s="243"/>
      <c r="W980" s="243"/>
      <c r="X980" s="243"/>
      <c r="Y980" s="243"/>
      <c r="Z980" s="243"/>
    </row>
    <row r="981" spans="1:26" x14ac:dyDescent="0.3">
      <c r="A981" s="243"/>
      <c r="B981" s="243"/>
      <c r="C981" s="243"/>
      <c r="D981" s="243"/>
      <c r="E981" s="243"/>
      <c r="F981" s="243"/>
      <c r="G981" s="243"/>
      <c r="H981" s="243"/>
      <c r="I981" s="243"/>
      <c r="J981" s="243"/>
      <c r="K981" s="243"/>
      <c r="L981" s="243"/>
      <c r="M981" s="243"/>
      <c r="N981" s="243"/>
      <c r="O981" s="243"/>
      <c r="P981" s="243"/>
      <c r="Q981" s="243"/>
      <c r="R981" s="243"/>
      <c r="S981" s="243"/>
      <c r="T981" s="243"/>
      <c r="U981" s="243"/>
      <c r="V981" s="243"/>
      <c r="W981" s="243"/>
      <c r="X981" s="243"/>
      <c r="Y981" s="243"/>
      <c r="Z981" s="243"/>
    </row>
    <row r="982" spans="1:26" x14ac:dyDescent="0.3">
      <c r="A982" s="243"/>
      <c r="B982" s="243"/>
      <c r="C982" s="243"/>
      <c r="D982" s="243"/>
      <c r="E982" s="243"/>
      <c r="F982" s="243"/>
      <c r="G982" s="243"/>
      <c r="H982" s="243"/>
      <c r="I982" s="243"/>
      <c r="J982" s="243"/>
      <c r="K982" s="243"/>
      <c r="L982" s="243"/>
      <c r="M982" s="243"/>
      <c r="N982" s="243"/>
      <c r="O982" s="243"/>
      <c r="P982" s="243"/>
      <c r="Q982" s="243"/>
      <c r="R982" s="243"/>
      <c r="S982" s="243"/>
      <c r="T982" s="243"/>
      <c r="U982" s="243"/>
      <c r="V982" s="243"/>
      <c r="W982" s="243"/>
      <c r="X982" s="243"/>
      <c r="Y982" s="243"/>
      <c r="Z982" s="243"/>
    </row>
    <row r="983" spans="1:26" x14ac:dyDescent="0.3">
      <c r="A983" s="243"/>
      <c r="B983" s="243"/>
      <c r="C983" s="243"/>
      <c r="D983" s="243"/>
      <c r="E983" s="243"/>
      <c r="F983" s="243"/>
      <c r="G983" s="243"/>
      <c r="H983" s="243"/>
      <c r="I983" s="243"/>
      <c r="J983" s="243"/>
      <c r="K983" s="243"/>
      <c r="L983" s="243"/>
      <c r="M983" s="243"/>
      <c r="N983" s="243"/>
      <c r="O983" s="243"/>
      <c r="P983" s="243"/>
      <c r="Q983" s="243"/>
      <c r="R983" s="243"/>
      <c r="S983" s="243"/>
      <c r="T983" s="243"/>
      <c r="U983" s="243"/>
      <c r="V983" s="243"/>
      <c r="W983" s="243"/>
      <c r="X983" s="243"/>
      <c r="Y983" s="243"/>
      <c r="Z983" s="243"/>
    </row>
    <row r="984" spans="1:26" x14ac:dyDescent="0.3">
      <c r="A984" s="243"/>
      <c r="B984" s="243"/>
      <c r="C984" s="243"/>
      <c r="D984" s="243"/>
      <c r="E984" s="243"/>
      <c r="F984" s="243"/>
      <c r="G984" s="243"/>
      <c r="H984" s="243"/>
      <c r="I984" s="243"/>
      <c r="J984" s="243"/>
      <c r="K984" s="243"/>
      <c r="L984" s="243"/>
      <c r="M984" s="243"/>
      <c r="N984" s="243"/>
      <c r="O984" s="243"/>
      <c r="P984" s="243"/>
      <c r="Q984" s="243"/>
      <c r="R984" s="243"/>
      <c r="S984" s="243"/>
      <c r="T984" s="243"/>
      <c r="U984" s="243"/>
      <c r="V984" s="243"/>
      <c r="W984" s="243"/>
      <c r="X984" s="243"/>
      <c r="Y984" s="243"/>
      <c r="Z984" s="243"/>
    </row>
    <row r="985" spans="1:26" x14ac:dyDescent="0.3">
      <c r="A985" s="243"/>
      <c r="B985" s="243"/>
      <c r="C985" s="243"/>
      <c r="D985" s="243"/>
      <c r="E985" s="243"/>
      <c r="F985" s="243"/>
      <c r="G985" s="243"/>
      <c r="H985" s="243"/>
      <c r="I985" s="243"/>
      <c r="J985" s="243"/>
      <c r="K985" s="243"/>
      <c r="L985" s="243"/>
      <c r="M985" s="243"/>
      <c r="N985" s="243"/>
      <c r="O985" s="243"/>
      <c r="P985" s="243"/>
      <c r="Q985" s="243"/>
      <c r="R985" s="243"/>
      <c r="S985" s="243"/>
      <c r="T985" s="243"/>
      <c r="U985" s="243"/>
      <c r="V985" s="243"/>
      <c r="W985" s="243"/>
      <c r="X985" s="243"/>
      <c r="Y985" s="243"/>
      <c r="Z985" s="243"/>
    </row>
    <row r="986" spans="1:26" x14ac:dyDescent="0.3">
      <c r="A986" s="243"/>
      <c r="B986" s="243"/>
      <c r="C986" s="243"/>
      <c r="D986" s="243"/>
      <c r="E986" s="243"/>
      <c r="F986" s="243"/>
      <c r="G986" s="243"/>
      <c r="H986" s="243"/>
      <c r="I986" s="243"/>
      <c r="J986" s="243"/>
      <c r="K986" s="243"/>
      <c r="L986" s="243"/>
      <c r="M986" s="243"/>
      <c r="N986" s="243"/>
      <c r="O986" s="243"/>
      <c r="P986" s="243"/>
      <c r="Q986" s="243"/>
      <c r="R986" s="243"/>
      <c r="S986" s="243"/>
      <c r="T986" s="243"/>
      <c r="U986" s="243"/>
      <c r="V986" s="243"/>
      <c r="W986" s="243"/>
      <c r="X986" s="243"/>
      <c r="Y986" s="243"/>
      <c r="Z986" s="243"/>
    </row>
    <row r="987" spans="1:26" x14ac:dyDescent="0.3">
      <c r="A987" s="243"/>
      <c r="B987" s="243"/>
      <c r="C987" s="243"/>
      <c r="D987" s="243"/>
      <c r="E987" s="243"/>
      <c r="F987" s="243"/>
      <c r="G987" s="243"/>
      <c r="H987" s="243"/>
      <c r="I987" s="243"/>
      <c r="J987" s="243"/>
      <c r="K987" s="243"/>
      <c r="L987" s="243"/>
      <c r="M987" s="243"/>
      <c r="N987" s="243"/>
      <c r="O987" s="243"/>
      <c r="P987" s="243"/>
      <c r="Q987" s="243"/>
      <c r="R987" s="243"/>
      <c r="S987" s="243"/>
      <c r="T987" s="243"/>
      <c r="U987" s="243"/>
      <c r="V987" s="243"/>
      <c r="W987" s="243"/>
      <c r="X987" s="243"/>
      <c r="Y987" s="243"/>
      <c r="Z987" s="243"/>
    </row>
    <row r="988" spans="1:26" x14ac:dyDescent="0.3">
      <c r="A988" s="243"/>
      <c r="B988" s="243"/>
      <c r="C988" s="243"/>
      <c r="D988" s="243"/>
      <c r="E988" s="243"/>
      <c r="F988" s="243"/>
      <c r="G988" s="243"/>
      <c r="H988" s="243"/>
      <c r="I988" s="243"/>
      <c r="J988" s="243"/>
      <c r="K988" s="243"/>
      <c r="L988" s="243"/>
      <c r="M988" s="243"/>
      <c r="N988" s="243"/>
      <c r="O988" s="243"/>
      <c r="P988" s="243"/>
      <c r="Q988" s="243"/>
      <c r="R988" s="243"/>
      <c r="S988" s="243"/>
      <c r="T988" s="243"/>
      <c r="U988" s="243"/>
      <c r="V988" s="243"/>
      <c r="W988" s="243"/>
      <c r="X988" s="243"/>
      <c r="Y988" s="243"/>
      <c r="Z988" s="243"/>
    </row>
    <row r="989" spans="1:26" x14ac:dyDescent="0.3">
      <c r="A989" s="243"/>
      <c r="B989" s="243"/>
      <c r="C989" s="243"/>
      <c r="D989" s="243"/>
      <c r="E989" s="243"/>
      <c r="F989" s="243"/>
      <c r="G989" s="243"/>
      <c r="H989" s="243"/>
      <c r="I989" s="243"/>
      <c r="J989" s="243"/>
      <c r="K989" s="243"/>
      <c r="L989" s="243"/>
      <c r="M989" s="243"/>
      <c r="N989" s="243"/>
      <c r="O989" s="243"/>
      <c r="P989" s="243"/>
      <c r="Q989" s="243"/>
      <c r="R989" s="243"/>
      <c r="S989" s="243"/>
      <c r="T989" s="243"/>
      <c r="U989" s="243"/>
      <c r="V989" s="243"/>
      <c r="W989" s="243"/>
      <c r="X989" s="243"/>
      <c r="Y989" s="243"/>
      <c r="Z989" s="243"/>
    </row>
    <row r="990" spans="1:26" x14ac:dyDescent="0.3">
      <c r="A990" s="243"/>
      <c r="B990" s="243"/>
      <c r="C990" s="243"/>
      <c r="D990" s="243"/>
      <c r="E990" s="243"/>
      <c r="F990" s="243"/>
      <c r="G990" s="243"/>
      <c r="H990" s="243"/>
      <c r="I990" s="243"/>
      <c r="J990" s="243"/>
      <c r="K990" s="243"/>
      <c r="L990" s="243"/>
      <c r="M990" s="243"/>
      <c r="N990" s="243"/>
      <c r="O990" s="243"/>
      <c r="P990" s="243"/>
      <c r="Q990" s="243"/>
      <c r="R990" s="243"/>
      <c r="S990" s="243"/>
      <c r="T990" s="243"/>
      <c r="U990" s="243"/>
      <c r="V990" s="243"/>
      <c r="W990" s="243"/>
      <c r="X990" s="243"/>
      <c r="Y990" s="243"/>
      <c r="Z990" s="243"/>
    </row>
    <row r="991" spans="1:26" x14ac:dyDescent="0.3">
      <c r="A991" s="243"/>
      <c r="B991" s="243"/>
      <c r="C991" s="243"/>
      <c r="D991" s="243"/>
      <c r="E991" s="243"/>
      <c r="F991" s="243"/>
      <c r="G991" s="243"/>
      <c r="H991" s="243"/>
      <c r="I991" s="243"/>
      <c r="J991" s="243"/>
      <c r="K991" s="243"/>
      <c r="L991" s="243"/>
      <c r="M991" s="243"/>
      <c r="N991" s="243"/>
      <c r="O991" s="243"/>
      <c r="P991" s="243"/>
      <c r="Q991" s="243"/>
      <c r="R991" s="243"/>
      <c r="S991" s="243"/>
      <c r="T991" s="243"/>
      <c r="U991" s="243"/>
      <c r="V991" s="243"/>
      <c r="W991" s="243"/>
      <c r="X991" s="243"/>
      <c r="Y991" s="243"/>
      <c r="Z991" s="243"/>
    </row>
    <row r="992" spans="1:26" x14ac:dyDescent="0.3">
      <c r="A992" s="243"/>
      <c r="B992" s="243"/>
      <c r="C992" s="243"/>
      <c r="D992" s="243"/>
      <c r="E992" s="243"/>
      <c r="F992" s="243"/>
      <c r="G992" s="243"/>
      <c r="H992" s="243"/>
      <c r="I992" s="243"/>
      <c r="J992" s="243"/>
      <c r="K992" s="243"/>
      <c r="L992" s="243"/>
      <c r="M992" s="243"/>
      <c r="N992" s="243"/>
      <c r="O992" s="243"/>
      <c r="P992" s="243"/>
      <c r="Q992" s="243"/>
      <c r="R992" s="243"/>
      <c r="S992" s="243"/>
      <c r="T992" s="243"/>
      <c r="U992" s="243"/>
      <c r="V992" s="243"/>
      <c r="W992" s="243"/>
      <c r="X992" s="243"/>
      <c r="Y992" s="243"/>
      <c r="Z992" s="243"/>
    </row>
    <row r="993" spans="1:26" x14ac:dyDescent="0.3">
      <c r="A993" s="243"/>
      <c r="B993" s="243"/>
      <c r="C993" s="243"/>
      <c r="D993" s="243"/>
      <c r="E993" s="243"/>
      <c r="F993" s="243"/>
      <c r="G993" s="243"/>
      <c r="H993" s="243"/>
      <c r="I993" s="243"/>
      <c r="J993" s="243"/>
      <c r="K993" s="243"/>
      <c r="L993" s="243"/>
      <c r="M993" s="243"/>
      <c r="N993" s="243"/>
      <c r="O993" s="243"/>
      <c r="P993" s="243"/>
      <c r="Q993" s="243"/>
      <c r="R993" s="243"/>
      <c r="S993" s="243"/>
      <c r="T993" s="243"/>
      <c r="U993" s="243"/>
      <c r="V993" s="243"/>
      <c r="W993" s="243"/>
      <c r="X993" s="243"/>
      <c r="Y993" s="243"/>
      <c r="Z993" s="243"/>
    </row>
    <row r="994" spans="1:26" x14ac:dyDescent="0.3">
      <c r="A994" s="243"/>
      <c r="B994" s="243"/>
      <c r="C994" s="243"/>
      <c r="D994" s="243"/>
      <c r="E994" s="243"/>
      <c r="F994" s="243"/>
      <c r="G994" s="243"/>
      <c r="H994" s="243"/>
      <c r="I994" s="243"/>
      <c r="J994" s="243"/>
      <c r="K994" s="243"/>
      <c r="L994" s="243"/>
      <c r="M994" s="243"/>
      <c r="N994" s="243"/>
      <c r="O994" s="243"/>
      <c r="P994" s="243"/>
      <c r="Q994" s="243"/>
      <c r="R994" s="243"/>
      <c r="S994" s="243"/>
      <c r="T994" s="243"/>
      <c r="U994" s="243"/>
      <c r="V994" s="243"/>
      <c r="W994" s="243"/>
      <c r="X994" s="243"/>
      <c r="Y994" s="243"/>
      <c r="Z994" s="243"/>
    </row>
    <row r="995" spans="1:26" x14ac:dyDescent="0.3">
      <c r="A995" s="243"/>
      <c r="B995" s="243"/>
      <c r="C995" s="243"/>
      <c r="D995" s="243"/>
      <c r="E995" s="243"/>
      <c r="F995" s="243"/>
      <c r="G995" s="243"/>
      <c r="H995" s="243"/>
      <c r="I995" s="243"/>
      <c r="J995" s="243"/>
      <c r="K995" s="243"/>
      <c r="L995" s="243"/>
      <c r="M995" s="243"/>
      <c r="N995" s="243"/>
      <c r="O995" s="243"/>
      <c r="P995" s="243"/>
      <c r="Q995" s="243"/>
      <c r="R995" s="243"/>
      <c r="S995" s="243"/>
      <c r="T995" s="243"/>
      <c r="U995" s="243"/>
      <c r="V995" s="243"/>
      <c r="W995" s="243"/>
      <c r="X995" s="243"/>
      <c r="Y995" s="243"/>
      <c r="Z995" s="243"/>
    </row>
    <row r="996" spans="1:26" x14ac:dyDescent="0.3">
      <c r="A996" s="243"/>
      <c r="B996" s="243"/>
      <c r="C996" s="243"/>
      <c r="D996" s="243"/>
      <c r="E996" s="243"/>
      <c r="F996" s="243"/>
      <c r="G996" s="243"/>
      <c r="H996" s="243"/>
      <c r="I996" s="243"/>
      <c r="J996" s="243"/>
      <c r="K996" s="243"/>
      <c r="L996" s="243"/>
      <c r="M996" s="243"/>
      <c r="N996" s="243"/>
      <c r="O996" s="243"/>
      <c r="P996" s="243"/>
      <c r="Q996" s="243"/>
      <c r="R996" s="243"/>
      <c r="S996" s="243"/>
      <c r="T996" s="243"/>
      <c r="U996" s="243"/>
      <c r="V996" s="243"/>
      <c r="W996" s="243"/>
      <c r="X996" s="243"/>
      <c r="Y996" s="243"/>
      <c r="Z996" s="243"/>
    </row>
    <row r="997" spans="1:26" x14ac:dyDescent="0.3">
      <c r="A997" s="243"/>
      <c r="B997" s="243"/>
      <c r="C997" s="243"/>
      <c r="D997" s="243"/>
      <c r="E997" s="243"/>
      <c r="F997" s="243"/>
      <c r="G997" s="243"/>
      <c r="H997" s="243"/>
      <c r="I997" s="243"/>
      <c r="J997" s="243"/>
      <c r="K997" s="243"/>
      <c r="L997" s="243"/>
      <c r="M997" s="243"/>
      <c r="N997" s="243"/>
      <c r="O997" s="243"/>
      <c r="P997" s="243"/>
      <c r="Q997" s="243"/>
      <c r="R997" s="243"/>
      <c r="S997" s="243"/>
      <c r="T997" s="243"/>
      <c r="U997" s="243"/>
      <c r="V997" s="243"/>
      <c r="W997" s="243"/>
      <c r="X997" s="243"/>
      <c r="Y997" s="243"/>
      <c r="Z997" s="243"/>
    </row>
    <row r="998" spans="1:26" x14ac:dyDescent="0.3">
      <c r="A998" s="243"/>
      <c r="B998" s="243"/>
      <c r="C998" s="243"/>
      <c r="D998" s="243"/>
      <c r="E998" s="243"/>
      <c r="F998" s="243"/>
      <c r="G998" s="243"/>
      <c r="H998" s="243"/>
      <c r="I998" s="243"/>
      <c r="J998" s="243"/>
      <c r="K998" s="243"/>
      <c r="L998" s="243"/>
      <c r="M998" s="243"/>
      <c r="N998" s="243"/>
      <c r="O998" s="243"/>
      <c r="P998" s="243"/>
      <c r="Q998" s="243"/>
      <c r="R998" s="243"/>
      <c r="S998" s="243"/>
      <c r="T998" s="243"/>
      <c r="U998" s="243"/>
      <c r="V998" s="243"/>
      <c r="W998" s="243"/>
      <c r="X998" s="243"/>
      <c r="Y998" s="243"/>
      <c r="Z998" s="243"/>
    </row>
    <row r="999" spans="1:26" x14ac:dyDescent="0.3">
      <c r="A999" s="243"/>
      <c r="B999" s="243"/>
      <c r="C999" s="243"/>
      <c r="D999" s="243"/>
      <c r="E999" s="243"/>
      <c r="F999" s="243"/>
      <c r="G999" s="243"/>
      <c r="H999" s="243"/>
      <c r="I999" s="243"/>
      <c r="J999" s="243"/>
      <c r="K999" s="243"/>
      <c r="L999" s="243"/>
      <c r="M999" s="243"/>
      <c r="N999" s="243"/>
      <c r="O999" s="243"/>
      <c r="P999" s="243"/>
      <c r="Q999" s="243"/>
      <c r="R999" s="243"/>
      <c r="S999" s="243"/>
      <c r="T999" s="243"/>
      <c r="U999" s="243"/>
      <c r="V999" s="243"/>
      <c r="W999" s="243"/>
      <c r="X999" s="243"/>
      <c r="Y999" s="243"/>
      <c r="Z999" s="243"/>
    </row>
    <row r="1000" spans="1:26" x14ac:dyDescent="0.3">
      <c r="A1000" s="243"/>
      <c r="B1000" s="243"/>
      <c r="C1000" s="243"/>
      <c r="D1000" s="243"/>
      <c r="E1000" s="243"/>
      <c r="F1000" s="243"/>
      <c r="G1000" s="243"/>
      <c r="H1000" s="243"/>
      <c r="I1000" s="243"/>
      <c r="J1000" s="243"/>
      <c r="K1000" s="243"/>
      <c r="L1000" s="243"/>
      <c r="M1000" s="243"/>
      <c r="N1000" s="243"/>
      <c r="O1000" s="243"/>
      <c r="P1000" s="243"/>
      <c r="Q1000" s="243"/>
      <c r="R1000" s="243"/>
      <c r="S1000" s="243"/>
      <c r="T1000" s="243"/>
      <c r="U1000" s="243"/>
      <c r="V1000" s="243"/>
      <c r="W1000" s="243"/>
      <c r="X1000" s="243"/>
      <c r="Y1000" s="243"/>
      <c r="Z1000" s="243"/>
    </row>
    <row r="1001" spans="1:26" x14ac:dyDescent="0.3">
      <c r="A1001" s="243"/>
      <c r="B1001" s="243"/>
      <c r="C1001" s="243"/>
      <c r="D1001" s="243"/>
      <c r="E1001" s="243"/>
      <c r="F1001" s="243"/>
      <c r="G1001" s="243"/>
      <c r="H1001" s="243"/>
      <c r="I1001" s="243"/>
      <c r="J1001" s="243"/>
      <c r="K1001" s="243"/>
      <c r="L1001" s="243"/>
      <c r="M1001" s="243"/>
      <c r="N1001" s="243"/>
      <c r="O1001" s="243"/>
      <c r="P1001" s="243"/>
      <c r="Q1001" s="243"/>
      <c r="R1001" s="243"/>
      <c r="S1001" s="243"/>
      <c r="T1001" s="243"/>
      <c r="U1001" s="243"/>
      <c r="V1001" s="243"/>
      <c r="W1001" s="243"/>
      <c r="X1001" s="243"/>
      <c r="Y1001" s="243"/>
      <c r="Z1001" s="243"/>
    </row>
    <row r="1002" spans="1:26" x14ac:dyDescent="0.3">
      <c r="A1002" s="243"/>
      <c r="B1002" s="243"/>
      <c r="C1002" s="243"/>
      <c r="D1002" s="243"/>
      <c r="E1002" s="243"/>
      <c r="F1002" s="243"/>
      <c r="G1002" s="243"/>
      <c r="H1002" s="243"/>
      <c r="I1002" s="243"/>
      <c r="J1002" s="243"/>
      <c r="K1002" s="243"/>
      <c r="L1002" s="243"/>
      <c r="M1002" s="243"/>
      <c r="N1002" s="243"/>
      <c r="O1002" s="243"/>
      <c r="P1002" s="243"/>
      <c r="Q1002" s="243"/>
      <c r="R1002" s="243"/>
      <c r="S1002" s="243"/>
      <c r="T1002" s="243"/>
      <c r="U1002" s="243"/>
      <c r="V1002" s="243"/>
      <c r="W1002" s="243"/>
      <c r="X1002" s="243"/>
      <c r="Y1002" s="243"/>
      <c r="Z1002" s="243"/>
    </row>
    <row r="1003" spans="1:26" x14ac:dyDescent="0.3">
      <c r="A1003" s="243"/>
      <c r="B1003" s="243"/>
      <c r="C1003" s="243"/>
      <c r="D1003" s="243"/>
      <c r="E1003" s="243"/>
      <c r="F1003" s="243"/>
      <c r="G1003" s="243"/>
      <c r="H1003" s="243"/>
      <c r="I1003" s="243"/>
      <c r="J1003" s="243"/>
      <c r="K1003" s="243"/>
      <c r="L1003" s="243"/>
      <c r="M1003" s="243"/>
      <c r="N1003" s="243"/>
      <c r="O1003" s="243"/>
      <c r="P1003" s="243"/>
      <c r="Q1003" s="243"/>
      <c r="R1003" s="243"/>
      <c r="S1003" s="243"/>
      <c r="T1003" s="243"/>
      <c r="U1003" s="243"/>
      <c r="V1003" s="243"/>
      <c r="W1003" s="243"/>
      <c r="X1003" s="243"/>
      <c r="Y1003" s="243"/>
      <c r="Z1003" s="243"/>
    </row>
    <row r="1004" spans="1:26" x14ac:dyDescent="0.3">
      <c r="A1004" s="243"/>
      <c r="B1004" s="243"/>
      <c r="C1004" s="243"/>
      <c r="D1004" s="243"/>
      <c r="E1004" s="243"/>
      <c r="F1004" s="243"/>
      <c r="G1004" s="243"/>
      <c r="H1004" s="243"/>
      <c r="I1004" s="243"/>
      <c r="J1004" s="243"/>
      <c r="K1004" s="243"/>
      <c r="L1004" s="243"/>
      <c r="M1004" s="243"/>
      <c r="N1004" s="243"/>
      <c r="O1004" s="243"/>
      <c r="P1004" s="243"/>
      <c r="Q1004" s="243"/>
      <c r="R1004" s="243"/>
      <c r="S1004" s="243"/>
      <c r="T1004" s="243"/>
      <c r="U1004" s="243"/>
      <c r="V1004" s="243"/>
      <c r="W1004" s="243"/>
      <c r="X1004" s="243"/>
      <c r="Y1004" s="243"/>
      <c r="Z1004" s="243"/>
    </row>
    <row r="1005" spans="1:26" x14ac:dyDescent="0.3">
      <c r="A1005" s="243"/>
      <c r="B1005" s="243"/>
      <c r="C1005" s="243"/>
      <c r="D1005" s="243"/>
      <c r="E1005" s="243"/>
      <c r="F1005" s="243"/>
      <c r="G1005" s="243"/>
      <c r="H1005" s="243"/>
      <c r="I1005" s="243"/>
      <c r="J1005" s="243"/>
      <c r="K1005" s="243"/>
      <c r="L1005" s="243"/>
      <c r="M1005" s="243"/>
      <c r="N1005" s="243"/>
      <c r="O1005" s="243"/>
      <c r="P1005" s="243"/>
      <c r="Q1005" s="243"/>
      <c r="R1005" s="243"/>
      <c r="S1005" s="243"/>
      <c r="T1005" s="243"/>
      <c r="U1005" s="243"/>
      <c r="V1005" s="243"/>
      <c r="W1005" s="243"/>
      <c r="X1005" s="243"/>
      <c r="Y1005" s="243"/>
      <c r="Z1005" s="243"/>
    </row>
    <row r="1006" spans="1:26" x14ac:dyDescent="0.3">
      <c r="A1006" s="243"/>
      <c r="B1006" s="243"/>
      <c r="C1006" s="243"/>
      <c r="D1006" s="243"/>
      <c r="E1006" s="243"/>
      <c r="F1006" s="243"/>
      <c r="G1006" s="243"/>
      <c r="H1006" s="243"/>
      <c r="I1006" s="243"/>
      <c r="J1006" s="243"/>
      <c r="K1006" s="243"/>
      <c r="L1006" s="243"/>
      <c r="M1006" s="243"/>
      <c r="N1006" s="243"/>
      <c r="O1006" s="243"/>
      <c r="P1006" s="243"/>
      <c r="Q1006" s="243"/>
      <c r="R1006" s="243"/>
      <c r="S1006" s="243"/>
      <c r="T1006" s="243"/>
      <c r="U1006" s="243"/>
      <c r="V1006" s="243"/>
      <c r="W1006" s="243"/>
      <c r="X1006" s="243"/>
      <c r="Y1006" s="243"/>
      <c r="Z1006" s="243"/>
    </row>
    <row r="1007" spans="1:26" x14ac:dyDescent="0.3">
      <c r="A1007" s="243"/>
      <c r="B1007" s="243"/>
      <c r="C1007" s="243"/>
      <c r="D1007" s="243"/>
      <c r="E1007" s="243"/>
      <c r="F1007" s="243"/>
      <c r="G1007" s="243"/>
      <c r="H1007" s="243"/>
      <c r="I1007" s="243"/>
      <c r="J1007" s="243"/>
      <c r="K1007" s="243"/>
      <c r="L1007" s="243"/>
      <c r="M1007" s="243"/>
      <c r="N1007" s="243"/>
      <c r="O1007" s="243"/>
      <c r="P1007" s="243"/>
      <c r="Q1007" s="243"/>
      <c r="R1007" s="243"/>
      <c r="S1007" s="243"/>
      <c r="T1007" s="243"/>
      <c r="U1007" s="243"/>
      <c r="V1007" s="243"/>
      <c r="W1007" s="243"/>
      <c r="X1007" s="243"/>
      <c r="Y1007" s="243"/>
      <c r="Z1007" s="243"/>
    </row>
    <row r="1008" spans="1:26" x14ac:dyDescent="0.3">
      <c r="A1008" s="243"/>
      <c r="B1008" s="243"/>
      <c r="C1008" s="243"/>
      <c r="D1008" s="243"/>
      <c r="E1008" s="243"/>
      <c r="F1008" s="243"/>
      <c r="G1008" s="243"/>
      <c r="H1008" s="243"/>
      <c r="I1008" s="243"/>
      <c r="J1008" s="243"/>
      <c r="K1008" s="243"/>
      <c r="L1008" s="243"/>
      <c r="M1008" s="243"/>
      <c r="N1008" s="243"/>
      <c r="O1008" s="243"/>
      <c r="P1008" s="243"/>
      <c r="Q1008" s="243"/>
      <c r="R1008" s="243"/>
      <c r="S1008" s="243"/>
      <c r="T1008" s="243"/>
      <c r="U1008" s="243"/>
      <c r="V1008" s="243"/>
      <c r="W1008" s="243"/>
      <c r="X1008" s="243"/>
      <c r="Y1008" s="243"/>
      <c r="Z1008" s="243"/>
    </row>
    <row r="1009" spans="1:26" x14ac:dyDescent="0.3">
      <c r="A1009" s="243"/>
      <c r="B1009" s="243"/>
      <c r="C1009" s="243"/>
      <c r="D1009" s="243"/>
      <c r="E1009" s="243"/>
      <c r="F1009" s="243"/>
      <c r="G1009" s="243"/>
      <c r="H1009" s="243"/>
      <c r="I1009" s="243"/>
      <c r="J1009" s="243"/>
      <c r="K1009" s="243"/>
      <c r="L1009" s="243"/>
      <c r="M1009" s="243"/>
      <c r="N1009" s="243"/>
      <c r="O1009" s="243"/>
      <c r="P1009" s="243"/>
      <c r="Q1009" s="243"/>
      <c r="R1009" s="243"/>
      <c r="S1009" s="243"/>
      <c r="T1009" s="243"/>
      <c r="U1009" s="243"/>
      <c r="V1009" s="243"/>
      <c r="W1009" s="243"/>
      <c r="X1009" s="243"/>
      <c r="Y1009" s="243"/>
      <c r="Z1009" s="243"/>
    </row>
    <row r="1010" spans="1:26" x14ac:dyDescent="0.3">
      <c r="A1010" s="243"/>
      <c r="B1010" s="243"/>
      <c r="C1010" s="243"/>
      <c r="D1010" s="243"/>
      <c r="E1010" s="243"/>
      <c r="F1010" s="243"/>
      <c r="G1010" s="243"/>
      <c r="H1010" s="243"/>
      <c r="I1010" s="243"/>
      <c r="J1010" s="243"/>
      <c r="K1010" s="243"/>
      <c r="L1010" s="243"/>
      <c r="M1010" s="243"/>
      <c r="N1010" s="243"/>
      <c r="O1010" s="243"/>
      <c r="P1010" s="243"/>
      <c r="Q1010" s="243"/>
      <c r="R1010" s="243"/>
      <c r="S1010" s="243"/>
      <c r="T1010" s="243"/>
      <c r="U1010" s="243"/>
      <c r="V1010" s="243"/>
      <c r="W1010" s="243"/>
      <c r="X1010" s="243"/>
      <c r="Y1010" s="243"/>
      <c r="Z1010" s="243"/>
    </row>
    <row r="1011" spans="1:26" x14ac:dyDescent="0.3">
      <c r="A1011" s="243"/>
      <c r="B1011" s="243"/>
      <c r="C1011" s="243"/>
      <c r="D1011" s="243"/>
      <c r="E1011" s="243"/>
      <c r="F1011" s="243"/>
      <c r="G1011" s="243"/>
      <c r="H1011" s="243"/>
      <c r="I1011" s="243"/>
      <c r="J1011" s="243"/>
      <c r="K1011" s="243"/>
      <c r="L1011" s="243"/>
      <c r="M1011" s="243"/>
      <c r="N1011" s="243"/>
      <c r="O1011" s="243"/>
      <c r="P1011" s="243"/>
      <c r="Q1011" s="243"/>
      <c r="R1011" s="243"/>
      <c r="S1011" s="243"/>
      <c r="T1011" s="243"/>
      <c r="U1011" s="243"/>
      <c r="V1011" s="243"/>
      <c r="W1011" s="243"/>
      <c r="X1011" s="243"/>
      <c r="Y1011" s="243"/>
      <c r="Z1011" s="243"/>
    </row>
    <row r="1012" spans="1:26" x14ac:dyDescent="0.3">
      <c r="A1012" s="243"/>
      <c r="B1012" s="243"/>
      <c r="C1012" s="243"/>
      <c r="D1012" s="243"/>
      <c r="E1012" s="243"/>
      <c r="F1012" s="243"/>
      <c r="G1012" s="243"/>
      <c r="H1012" s="243"/>
      <c r="I1012" s="243"/>
      <c r="J1012" s="243"/>
      <c r="K1012" s="243"/>
      <c r="L1012" s="243"/>
      <c r="M1012" s="243"/>
      <c r="N1012" s="243"/>
      <c r="O1012" s="243"/>
      <c r="P1012" s="243"/>
      <c r="Q1012" s="243"/>
      <c r="R1012" s="243"/>
      <c r="S1012" s="243"/>
      <c r="T1012" s="243"/>
      <c r="U1012" s="243"/>
      <c r="V1012" s="243"/>
      <c r="W1012" s="243"/>
      <c r="X1012" s="243"/>
      <c r="Y1012" s="243"/>
      <c r="Z1012" s="243"/>
    </row>
    <row r="1013" spans="1:26" x14ac:dyDescent="0.3">
      <c r="A1013" s="243"/>
      <c r="B1013" s="243"/>
      <c r="C1013" s="243"/>
      <c r="D1013" s="243"/>
      <c r="E1013" s="243"/>
      <c r="F1013" s="243"/>
      <c r="G1013" s="243"/>
      <c r="H1013" s="243"/>
      <c r="I1013" s="243"/>
      <c r="J1013" s="243"/>
      <c r="K1013" s="243"/>
      <c r="L1013" s="243"/>
      <c r="M1013" s="243"/>
      <c r="N1013" s="243"/>
      <c r="O1013" s="243"/>
      <c r="P1013" s="243"/>
      <c r="Q1013" s="243"/>
      <c r="R1013" s="243"/>
      <c r="S1013" s="243"/>
      <c r="T1013" s="243"/>
      <c r="U1013" s="243"/>
      <c r="V1013" s="243"/>
      <c r="W1013" s="243"/>
      <c r="X1013" s="243"/>
      <c r="Y1013" s="243"/>
      <c r="Z1013" s="243"/>
    </row>
    <row r="1014" spans="1:26" x14ac:dyDescent="0.3">
      <c r="A1014" s="243"/>
      <c r="B1014" s="243"/>
      <c r="C1014" s="243"/>
      <c r="D1014" s="243"/>
      <c r="E1014" s="243"/>
      <c r="F1014" s="243"/>
      <c r="G1014" s="243"/>
      <c r="H1014" s="243"/>
      <c r="I1014" s="243"/>
      <c r="J1014" s="243"/>
      <c r="K1014" s="243"/>
      <c r="L1014" s="243"/>
      <c r="M1014" s="243"/>
      <c r="N1014" s="243"/>
      <c r="O1014" s="243"/>
      <c r="P1014" s="243"/>
      <c r="Q1014" s="243"/>
      <c r="R1014" s="243"/>
      <c r="S1014" s="243"/>
      <c r="T1014" s="243"/>
      <c r="U1014" s="243"/>
      <c r="V1014" s="243"/>
      <c r="W1014" s="243"/>
      <c r="X1014" s="243"/>
      <c r="Y1014" s="243"/>
      <c r="Z1014" s="243"/>
    </row>
    <row r="1015" spans="1:26" x14ac:dyDescent="0.3">
      <c r="A1015" s="243"/>
      <c r="B1015" s="243"/>
      <c r="C1015" s="243"/>
      <c r="D1015" s="243"/>
      <c r="E1015" s="243"/>
      <c r="F1015" s="243"/>
      <c r="G1015" s="243"/>
      <c r="H1015" s="243"/>
      <c r="I1015" s="243"/>
      <c r="J1015" s="243"/>
      <c r="K1015" s="243"/>
      <c r="L1015" s="243"/>
      <c r="M1015" s="243"/>
      <c r="N1015" s="243"/>
      <c r="O1015" s="243"/>
      <c r="P1015" s="243"/>
      <c r="Q1015" s="243"/>
      <c r="R1015" s="243"/>
      <c r="S1015" s="243"/>
      <c r="T1015" s="243"/>
      <c r="U1015" s="243"/>
      <c r="V1015" s="243"/>
      <c r="W1015" s="243"/>
      <c r="X1015" s="243"/>
      <c r="Y1015" s="243"/>
      <c r="Z1015" s="243"/>
    </row>
    <row r="1016" spans="1:26" x14ac:dyDescent="0.3">
      <c r="A1016" s="243"/>
      <c r="B1016" s="243"/>
      <c r="C1016" s="243"/>
      <c r="D1016" s="243"/>
      <c r="E1016" s="243"/>
      <c r="F1016" s="243"/>
      <c r="G1016" s="243"/>
      <c r="H1016" s="243"/>
      <c r="I1016" s="243"/>
      <c r="J1016" s="243"/>
      <c r="K1016" s="243"/>
      <c r="L1016" s="243"/>
      <c r="M1016" s="243"/>
      <c r="N1016" s="243"/>
      <c r="O1016" s="243"/>
      <c r="P1016" s="243"/>
      <c r="Q1016" s="243"/>
      <c r="R1016" s="243"/>
      <c r="S1016" s="243"/>
      <c r="T1016" s="243"/>
      <c r="U1016" s="243"/>
      <c r="V1016" s="243"/>
      <c r="W1016" s="243"/>
      <c r="X1016" s="243"/>
      <c r="Y1016" s="243"/>
      <c r="Z1016" s="243"/>
    </row>
    <row r="1017" spans="1:26" x14ac:dyDescent="0.3">
      <c r="A1017" s="243"/>
      <c r="B1017" s="243"/>
      <c r="C1017" s="243"/>
      <c r="D1017" s="243"/>
      <c r="E1017" s="243"/>
      <c r="F1017" s="243"/>
      <c r="G1017" s="243"/>
      <c r="H1017" s="243"/>
      <c r="I1017" s="243"/>
      <c r="J1017" s="243"/>
      <c r="K1017" s="243"/>
      <c r="L1017" s="243"/>
      <c r="M1017" s="243"/>
      <c r="N1017" s="243"/>
      <c r="O1017" s="243"/>
      <c r="P1017" s="243"/>
      <c r="Q1017" s="243"/>
      <c r="R1017" s="243"/>
      <c r="S1017" s="243"/>
      <c r="T1017" s="243"/>
      <c r="U1017" s="243"/>
      <c r="V1017" s="243"/>
      <c r="W1017" s="243"/>
      <c r="X1017" s="243"/>
      <c r="Y1017" s="243"/>
      <c r="Z1017" s="243"/>
    </row>
    <row r="1018" spans="1:26" x14ac:dyDescent="0.3">
      <c r="A1018" s="243"/>
      <c r="B1018" s="243"/>
      <c r="C1018" s="243"/>
      <c r="D1018" s="243"/>
      <c r="E1018" s="243"/>
      <c r="F1018" s="243"/>
      <c r="G1018" s="243"/>
      <c r="H1018" s="243"/>
      <c r="I1018" s="243"/>
      <c r="J1018" s="243"/>
      <c r="K1018" s="243"/>
      <c r="L1018" s="243"/>
      <c r="M1018" s="243"/>
      <c r="N1018" s="243"/>
      <c r="O1018" s="243"/>
      <c r="P1018" s="243"/>
      <c r="Q1018" s="243"/>
      <c r="R1018" s="243"/>
      <c r="S1018" s="243"/>
      <c r="T1018" s="243"/>
      <c r="U1018" s="243"/>
      <c r="V1018" s="243"/>
      <c r="W1018" s="243"/>
      <c r="X1018" s="243"/>
      <c r="Y1018" s="243"/>
      <c r="Z1018" s="243"/>
    </row>
    <row r="1019" spans="1:26" x14ac:dyDescent="0.3">
      <c r="A1019" s="243"/>
      <c r="B1019" s="243"/>
      <c r="C1019" s="243"/>
      <c r="D1019" s="243"/>
      <c r="E1019" s="243"/>
      <c r="F1019" s="243"/>
      <c r="G1019" s="243"/>
      <c r="H1019" s="243"/>
      <c r="I1019" s="243"/>
      <c r="J1019" s="243"/>
      <c r="K1019" s="243"/>
      <c r="L1019" s="243"/>
      <c r="M1019" s="243"/>
      <c r="N1019" s="243"/>
      <c r="O1019" s="243"/>
      <c r="P1019" s="243"/>
      <c r="Q1019" s="243"/>
      <c r="R1019" s="243"/>
      <c r="S1019" s="243"/>
      <c r="T1019" s="243"/>
      <c r="U1019" s="243"/>
      <c r="V1019" s="243"/>
      <c r="W1019" s="243"/>
      <c r="X1019" s="243"/>
      <c r="Y1019" s="243"/>
      <c r="Z1019" s="243"/>
    </row>
    <row r="1020" spans="1:26" x14ac:dyDescent="0.3">
      <c r="A1020" s="243"/>
      <c r="B1020" s="243"/>
      <c r="C1020" s="243"/>
      <c r="D1020" s="243"/>
      <c r="E1020" s="243"/>
      <c r="F1020" s="243"/>
      <c r="G1020" s="243"/>
      <c r="H1020" s="243"/>
      <c r="I1020" s="243"/>
      <c r="J1020" s="243"/>
      <c r="K1020" s="243"/>
      <c r="L1020" s="243"/>
      <c r="M1020" s="243"/>
      <c r="N1020" s="243"/>
      <c r="O1020" s="243"/>
      <c r="P1020" s="243"/>
      <c r="Q1020" s="243"/>
      <c r="R1020" s="243"/>
      <c r="S1020" s="243"/>
      <c r="T1020" s="243"/>
      <c r="U1020" s="243"/>
      <c r="V1020" s="243"/>
      <c r="W1020" s="243"/>
      <c r="X1020" s="243"/>
      <c r="Y1020" s="243"/>
      <c r="Z1020" s="243"/>
    </row>
    <row r="1021" spans="1:26" x14ac:dyDescent="0.3">
      <c r="A1021" s="243"/>
      <c r="B1021" s="243"/>
      <c r="C1021" s="243"/>
      <c r="D1021" s="243"/>
      <c r="E1021" s="243"/>
      <c r="F1021" s="243"/>
      <c r="G1021" s="243"/>
      <c r="H1021" s="243"/>
      <c r="I1021" s="243"/>
      <c r="J1021" s="243"/>
      <c r="K1021" s="243"/>
      <c r="L1021" s="243"/>
      <c r="M1021" s="243"/>
      <c r="N1021" s="243"/>
      <c r="O1021" s="243"/>
      <c r="P1021" s="243"/>
      <c r="Q1021" s="243"/>
      <c r="R1021" s="243"/>
      <c r="S1021" s="243"/>
      <c r="T1021" s="243"/>
      <c r="U1021" s="243"/>
      <c r="V1021" s="243"/>
      <c r="W1021" s="243"/>
      <c r="X1021" s="243"/>
      <c r="Y1021" s="243"/>
      <c r="Z1021" s="243"/>
    </row>
    <row r="1022" spans="1:26" x14ac:dyDescent="0.3">
      <c r="A1022" s="243"/>
      <c r="B1022" s="243"/>
      <c r="C1022" s="243"/>
      <c r="D1022" s="243"/>
      <c r="E1022" s="243"/>
      <c r="F1022" s="243"/>
      <c r="G1022" s="243"/>
      <c r="H1022" s="243"/>
      <c r="I1022" s="243"/>
      <c r="J1022" s="243"/>
      <c r="K1022" s="243"/>
      <c r="L1022" s="243"/>
      <c r="M1022" s="243"/>
      <c r="N1022" s="243"/>
      <c r="O1022" s="243"/>
      <c r="P1022" s="243"/>
      <c r="Q1022" s="243"/>
      <c r="R1022" s="243"/>
      <c r="S1022" s="243"/>
      <c r="T1022" s="243"/>
      <c r="U1022" s="243"/>
      <c r="V1022" s="243"/>
      <c r="W1022" s="243"/>
      <c r="X1022" s="243"/>
      <c r="Y1022" s="243"/>
      <c r="Z1022" s="243"/>
    </row>
    <row r="1023" spans="1:26" x14ac:dyDescent="0.3">
      <c r="A1023" s="243"/>
      <c r="B1023" s="243"/>
      <c r="C1023" s="243"/>
      <c r="D1023" s="243"/>
      <c r="E1023" s="243"/>
      <c r="F1023" s="243"/>
      <c r="G1023" s="243"/>
      <c r="H1023" s="243"/>
      <c r="I1023" s="243"/>
      <c r="J1023" s="243"/>
      <c r="K1023" s="243"/>
      <c r="L1023" s="243"/>
      <c r="M1023" s="243"/>
      <c r="N1023" s="243"/>
      <c r="O1023" s="243"/>
      <c r="P1023" s="243"/>
      <c r="Q1023" s="243"/>
      <c r="R1023" s="243"/>
      <c r="S1023" s="243"/>
      <c r="T1023" s="243"/>
      <c r="U1023" s="243"/>
      <c r="V1023" s="243"/>
      <c r="W1023" s="243"/>
      <c r="X1023" s="243"/>
      <c r="Y1023" s="243"/>
      <c r="Z1023" s="243"/>
    </row>
    <row r="1024" spans="1:26" x14ac:dyDescent="0.3">
      <c r="A1024" s="243"/>
      <c r="B1024" s="243"/>
      <c r="C1024" s="243"/>
      <c r="D1024" s="243"/>
      <c r="E1024" s="243"/>
      <c r="F1024" s="243"/>
      <c r="G1024" s="243"/>
      <c r="H1024" s="243"/>
      <c r="I1024" s="243"/>
      <c r="J1024" s="243"/>
      <c r="K1024" s="243"/>
      <c r="L1024" s="243"/>
      <c r="M1024" s="243"/>
      <c r="N1024" s="243"/>
      <c r="O1024" s="243"/>
      <c r="P1024" s="243"/>
      <c r="Q1024" s="243"/>
      <c r="R1024" s="243"/>
      <c r="S1024" s="243"/>
      <c r="T1024" s="243"/>
      <c r="U1024" s="243"/>
      <c r="V1024" s="243"/>
      <c r="W1024" s="243"/>
      <c r="X1024" s="243"/>
      <c r="Y1024" s="243"/>
      <c r="Z1024" s="243"/>
    </row>
    <row r="1025" spans="1:26" x14ac:dyDescent="0.3">
      <c r="A1025" s="243"/>
      <c r="B1025" s="243"/>
      <c r="C1025" s="243"/>
      <c r="D1025" s="243"/>
      <c r="E1025" s="243"/>
      <c r="F1025" s="243"/>
      <c r="G1025" s="243"/>
      <c r="H1025" s="243"/>
      <c r="I1025" s="243"/>
      <c r="J1025" s="243"/>
      <c r="K1025" s="243"/>
      <c r="L1025" s="243"/>
      <c r="M1025" s="243"/>
      <c r="N1025" s="243"/>
      <c r="O1025" s="243"/>
      <c r="P1025" s="243"/>
      <c r="Q1025" s="243"/>
      <c r="R1025" s="243"/>
      <c r="S1025" s="243"/>
      <c r="T1025" s="243"/>
      <c r="U1025" s="243"/>
      <c r="V1025" s="243"/>
      <c r="W1025" s="243"/>
      <c r="X1025" s="243"/>
      <c r="Y1025" s="243"/>
      <c r="Z1025" s="243"/>
    </row>
    <row r="1026" spans="1:26" x14ac:dyDescent="0.3">
      <c r="A1026" s="243"/>
      <c r="B1026" s="243"/>
      <c r="C1026" s="243"/>
      <c r="D1026" s="243"/>
      <c r="E1026" s="243"/>
      <c r="F1026" s="243"/>
      <c r="G1026" s="243"/>
      <c r="H1026" s="243"/>
      <c r="I1026" s="243"/>
      <c r="J1026" s="243"/>
      <c r="K1026" s="243"/>
      <c r="L1026" s="243"/>
      <c r="M1026" s="243"/>
      <c r="N1026" s="243"/>
      <c r="O1026" s="243"/>
      <c r="P1026" s="243"/>
      <c r="Q1026" s="243"/>
      <c r="R1026" s="243"/>
      <c r="S1026" s="243"/>
      <c r="T1026" s="243"/>
      <c r="U1026" s="243"/>
      <c r="V1026" s="243"/>
      <c r="W1026" s="243"/>
      <c r="X1026" s="243"/>
      <c r="Y1026" s="243"/>
      <c r="Z1026" s="243"/>
    </row>
    <row r="1027" spans="1:26" x14ac:dyDescent="0.3">
      <c r="A1027" s="243"/>
      <c r="B1027" s="243"/>
      <c r="C1027" s="243"/>
      <c r="D1027" s="243"/>
      <c r="E1027" s="243"/>
      <c r="F1027" s="243"/>
      <c r="G1027" s="243"/>
      <c r="H1027" s="243"/>
      <c r="I1027" s="243"/>
      <c r="J1027" s="243"/>
      <c r="K1027" s="243"/>
      <c r="L1027" s="243"/>
      <c r="M1027" s="243"/>
      <c r="N1027" s="243"/>
      <c r="O1027" s="243"/>
      <c r="P1027" s="243"/>
      <c r="Q1027" s="243"/>
      <c r="R1027" s="243"/>
      <c r="S1027" s="243"/>
      <c r="T1027" s="243"/>
      <c r="U1027" s="243"/>
      <c r="V1027" s="243"/>
      <c r="W1027" s="243"/>
      <c r="X1027" s="243"/>
      <c r="Y1027" s="243"/>
      <c r="Z1027" s="243"/>
    </row>
    <row r="1028" spans="1:26" x14ac:dyDescent="0.3">
      <c r="A1028" s="243"/>
      <c r="B1028" s="243"/>
      <c r="C1028" s="243"/>
      <c r="D1028" s="243"/>
      <c r="E1028" s="243"/>
      <c r="F1028" s="243"/>
      <c r="G1028" s="243"/>
      <c r="H1028" s="243"/>
      <c r="I1028" s="243"/>
      <c r="J1028" s="243"/>
      <c r="K1028" s="243"/>
      <c r="L1028" s="243"/>
      <c r="M1028" s="243"/>
      <c r="N1028" s="243"/>
      <c r="O1028" s="243"/>
      <c r="P1028" s="243"/>
      <c r="Q1028" s="243"/>
      <c r="R1028" s="243"/>
      <c r="S1028" s="243"/>
      <c r="T1028" s="243"/>
      <c r="U1028" s="243"/>
      <c r="V1028" s="243"/>
      <c r="W1028" s="243"/>
      <c r="X1028" s="243"/>
      <c r="Y1028" s="243"/>
      <c r="Z1028" s="243"/>
    </row>
    <row r="1029" spans="1:26" x14ac:dyDescent="0.3">
      <c r="A1029" s="243"/>
      <c r="B1029" s="243"/>
      <c r="C1029" s="243"/>
      <c r="D1029" s="243"/>
      <c r="E1029" s="243"/>
      <c r="F1029" s="243"/>
      <c r="G1029" s="243"/>
      <c r="H1029" s="243"/>
      <c r="I1029" s="243"/>
      <c r="J1029" s="243"/>
      <c r="K1029" s="243"/>
      <c r="L1029" s="243"/>
      <c r="M1029" s="243"/>
      <c r="N1029" s="243"/>
      <c r="O1029" s="243"/>
      <c r="P1029" s="243"/>
      <c r="Q1029" s="243"/>
      <c r="R1029" s="243"/>
      <c r="S1029" s="243"/>
      <c r="T1029" s="243"/>
      <c r="U1029" s="243"/>
      <c r="V1029" s="243"/>
      <c r="W1029" s="243"/>
      <c r="X1029" s="243"/>
      <c r="Y1029" s="243"/>
      <c r="Z1029" s="243"/>
    </row>
    <row r="1030" spans="1:26" x14ac:dyDescent="0.3">
      <c r="A1030" s="243"/>
      <c r="B1030" s="243"/>
      <c r="C1030" s="243"/>
      <c r="D1030" s="243"/>
      <c r="E1030" s="243"/>
      <c r="F1030" s="243"/>
      <c r="G1030" s="243"/>
      <c r="H1030" s="243"/>
      <c r="I1030" s="243"/>
      <c r="J1030" s="243"/>
      <c r="K1030" s="243"/>
      <c r="L1030" s="243"/>
      <c r="M1030" s="243"/>
      <c r="N1030" s="243"/>
      <c r="O1030" s="243"/>
      <c r="P1030" s="243"/>
      <c r="Q1030" s="243"/>
      <c r="R1030" s="243"/>
      <c r="S1030" s="243"/>
      <c r="T1030" s="243"/>
      <c r="U1030" s="243"/>
      <c r="V1030" s="243"/>
      <c r="W1030" s="243"/>
      <c r="X1030" s="243"/>
      <c r="Y1030" s="243"/>
      <c r="Z1030" s="243"/>
    </row>
    <row r="1031" spans="1:26" x14ac:dyDescent="0.3">
      <c r="A1031" s="243"/>
      <c r="B1031" s="243"/>
      <c r="C1031" s="243"/>
      <c r="D1031" s="243"/>
      <c r="E1031" s="243"/>
      <c r="F1031" s="243"/>
      <c r="G1031" s="243"/>
      <c r="H1031" s="243"/>
      <c r="I1031" s="243"/>
      <c r="J1031" s="243"/>
      <c r="K1031" s="243"/>
      <c r="L1031" s="243"/>
      <c r="M1031" s="243"/>
      <c r="N1031" s="243"/>
      <c r="O1031" s="243"/>
      <c r="P1031" s="243"/>
      <c r="Q1031" s="243"/>
      <c r="R1031" s="243"/>
      <c r="S1031" s="243"/>
      <c r="T1031" s="243"/>
      <c r="U1031" s="243"/>
      <c r="V1031" s="243"/>
      <c r="W1031" s="243"/>
      <c r="X1031" s="243"/>
      <c r="Y1031" s="243"/>
      <c r="Z1031" s="243"/>
    </row>
    <row r="1032" spans="1:26" x14ac:dyDescent="0.3">
      <c r="A1032" s="243"/>
      <c r="B1032" s="243"/>
      <c r="C1032" s="243"/>
      <c r="D1032" s="243"/>
      <c r="E1032" s="243"/>
      <c r="F1032" s="243"/>
      <c r="G1032" s="243"/>
      <c r="H1032" s="243"/>
      <c r="I1032" s="243"/>
      <c r="J1032" s="243"/>
      <c r="K1032" s="243"/>
      <c r="L1032" s="243"/>
      <c r="M1032" s="243"/>
      <c r="N1032" s="243"/>
      <c r="O1032" s="243"/>
      <c r="P1032" s="243"/>
      <c r="Q1032" s="243"/>
      <c r="R1032" s="243"/>
      <c r="S1032" s="243"/>
      <c r="T1032" s="243"/>
      <c r="U1032" s="243"/>
      <c r="V1032" s="243"/>
      <c r="W1032" s="243"/>
      <c r="X1032" s="243"/>
      <c r="Y1032" s="243"/>
      <c r="Z1032" s="243"/>
    </row>
    <row r="1033" spans="1:26" x14ac:dyDescent="0.3">
      <c r="A1033" s="243"/>
      <c r="B1033" s="243"/>
      <c r="C1033" s="243"/>
      <c r="D1033" s="243"/>
      <c r="E1033" s="243"/>
      <c r="F1033" s="243"/>
      <c r="G1033" s="243"/>
      <c r="H1033" s="243"/>
      <c r="I1033" s="243"/>
      <c r="J1033" s="243"/>
      <c r="K1033" s="243"/>
      <c r="L1033" s="243"/>
      <c r="M1033" s="243"/>
      <c r="N1033" s="243"/>
      <c r="O1033" s="243"/>
      <c r="P1033" s="243"/>
      <c r="Q1033" s="243"/>
      <c r="R1033" s="243"/>
      <c r="S1033" s="243"/>
      <c r="T1033" s="243"/>
      <c r="U1033" s="243"/>
      <c r="V1033" s="243"/>
      <c r="W1033" s="243"/>
      <c r="X1033" s="243"/>
      <c r="Y1033" s="243"/>
      <c r="Z1033" s="243"/>
    </row>
    <row r="1034" spans="1:26" x14ac:dyDescent="0.3">
      <c r="A1034" s="243"/>
      <c r="B1034" s="243"/>
      <c r="C1034" s="243"/>
      <c r="D1034" s="243"/>
      <c r="E1034" s="243"/>
      <c r="F1034" s="243"/>
      <c r="G1034" s="243"/>
      <c r="H1034" s="243"/>
      <c r="I1034" s="243"/>
      <c r="J1034" s="243"/>
      <c r="K1034" s="243"/>
      <c r="L1034" s="243"/>
      <c r="M1034" s="243"/>
      <c r="N1034" s="243"/>
      <c r="O1034" s="243"/>
      <c r="P1034" s="243"/>
      <c r="Q1034" s="243"/>
      <c r="R1034" s="243"/>
      <c r="S1034" s="243"/>
      <c r="T1034" s="243"/>
      <c r="U1034" s="243"/>
      <c r="V1034" s="243"/>
      <c r="W1034" s="243"/>
      <c r="X1034" s="243"/>
      <c r="Y1034" s="243"/>
      <c r="Z1034" s="243"/>
    </row>
    <row r="1035" spans="1:26" x14ac:dyDescent="0.3">
      <c r="A1035" s="243"/>
      <c r="B1035" s="243"/>
      <c r="C1035" s="243"/>
      <c r="D1035" s="243"/>
      <c r="E1035" s="243"/>
      <c r="F1035" s="243"/>
      <c r="G1035" s="243"/>
      <c r="H1035" s="243"/>
      <c r="I1035" s="243"/>
      <c r="J1035" s="243"/>
      <c r="K1035" s="243"/>
      <c r="L1035" s="243"/>
      <c r="M1035" s="243"/>
      <c r="N1035" s="243"/>
      <c r="O1035" s="243"/>
      <c r="P1035" s="243"/>
      <c r="Q1035" s="243"/>
      <c r="R1035" s="243"/>
      <c r="S1035" s="243"/>
      <c r="T1035" s="243"/>
      <c r="U1035" s="243"/>
      <c r="V1035" s="243"/>
      <c r="W1035" s="243"/>
      <c r="X1035" s="243"/>
      <c r="Y1035" s="243"/>
      <c r="Z1035" s="243"/>
    </row>
    <row r="1036" spans="1:26" x14ac:dyDescent="0.3">
      <c r="A1036" s="243"/>
      <c r="B1036" s="243"/>
      <c r="C1036" s="243"/>
      <c r="D1036" s="243"/>
      <c r="E1036" s="243"/>
      <c r="F1036" s="243"/>
      <c r="G1036" s="243"/>
      <c r="H1036" s="243"/>
      <c r="I1036" s="243"/>
      <c r="J1036" s="243"/>
      <c r="K1036" s="243"/>
      <c r="L1036" s="243"/>
      <c r="M1036" s="243"/>
      <c r="N1036" s="243"/>
      <c r="O1036" s="243"/>
      <c r="P1036" s="243"/>
      <c r="Q1036" s="243"/>
      <c r="R1036" s="243"/>
      <c r="S1036" s="243"/>
      <c r="T1036" s="243"/>
      <c r="U1036" s="243"/>
      <c r="V1036" s="243"/>
      <c r="W1036" s="243"/>
      <c r="X1036" s="243"/>
      <c r="Y1036" s="243"/>
      <c r="Z1036" s="243"/>
    </row>
    <row r="1037" spans="1:26" x14ac:dyDescent="0.3">
      <c r="A1037" s="243"/>
      <c r="B1037" s="243"/>
      <c r="C1037" s="243"/>
      <c r="D1037" s="243"/>
      <c r="E1037" s="243"/>
      <c r="F1037" s="243"/>
      <c r="G1037" s="243"/>
      <c r="H1037" s="243"/>
      <c r="I1037" s="243"/>
      <c r="J1037" s="243"/>
      <c r="K1037" s="243"/>
      <c r="L1037" s="243"/>
      <c r="M1037" s="243"/>
      <c r="N1037" s="243"/>
      <c r="O1037" s="243"/>
      <c r="P1037" s="243"/>
      <c r="Q1037" s="243"/>
      <c r="R1037" s="243"/>
      <c r="S1037" s="243"/>
      <c r="T1037" s="243"/>
      <c r="U1037" s="243"/>
      <c r="V1037" s="243"/>
      <c r="W1037" s="243"/>
      <c r="X1037" s="243"/>
      <c r="Y1037" s="243"/>
      <c r="Z1037" s="243"/>
    </row>
    <row r="1038" spans="1:26" x14ac:dyDescent="0.3">
      <c r="A1038" s="243"/>
      <c r="B1038" s="243"/>
      <c r="C1038" s="243"/>
      <c r="D1038" s="243"/>
      <c r="E1038" s="243"/>
      <c r="F1038" s="243"/>
      <c r="G1038" s="243"/>
      <c r="H1038" s="243"/>
      <c r="I1038" s="243"/>
      <c r="J1038" s="243"/>
      <c r="K1038" s="243"/>
      <c r="L1038" s="243"/>
      <c r="M1038" s="243"/>
      <c r="N1038" s="243"/>
      <c r="O1038" s="243"/>
      <c r="P1038" s="243"/>
      <c r="Q1038" s="243"/>
      <c r="R1038" s="243"/>
      <c r="S1038" s="243"/>
      <c r="T1038" s="243"/>
      <c r="U1038" s="243"/>
      <c r="V1038" s="243"/>
      <c r="W1038" s="243"/>
      <c r="X1038" s="243"/>
      <c r="Y1038" s="243"/>
      <c r="Z1038" s="243"/>
    </row>
    <row r="1039" spans="1:26" x14ac:dyDescent="0.3">
      <c r="A1039" s="243"/>
      <c r="B1039" s="243"/>
      <c r="C1039" s="243"/>
      <c r="D1039" s="243"/>
      <c r="E1039" s="243"/>
      <c r="F1039" s="243"/>
      <c r="G1039" s="243"/>
      <c r="H1039" s="243"/>
      <c r="I1039" s="243"/>
      <c r="J1039" s="243"/>
      <c r="K1039" s="243"/>
      <c r="L1039" s="243"/>
      <c r="M1039" s="243"/>
      <c r="N1039" s="243"/>
      <c r="O1039" s="243"/>
      <c r="P1039" s="243"/>
      <c r="Q1039" s="243"/>
      <c r="R1039" s="243"/>
      <c r="S1039" s="243"/>
      <c r="T1039" s="243"/>
      <c r="U1039" s="243"/>
      <c r="V1039" s="243"/>
      <c r="W1039" s="243"/>
      <c r="X1039" s="243"/>
      <c r="Y1039" s="243"/>
      <c r="Z1039" s="243"/>
    </row>
    <row r="1040" spans="1:26" x14ac:dyDescent="0.3">
      <c r="A1040" s="243"/>
      <c r="B1040" s="243"/>
      <c r="C1040" s="243"/>
      <c r="D1040" s="243"/>
      <c r="E1040" s="243"/>
      <c r="F1040" s="243"/>
      <c r="G1040" s="243"/>
      <c r="H1040" s="243"/>
      <c r="I1040" s="243"/>
      <c r="J1040" s="243"/>
      <c r="K1040" s="243"/>
      <c r="L1040" s="243"/>
      <c r="M1040" s="243"/>
      <c r="N1040" s="243"/>
      <c r="O1040" s="243"/>
      <c r="P1040" s="243"/>
      <c r="Q1040" s="243"/>
      <c r="R1040" s="243"/>
      <c r="S1040" s="243"/>
      <c r="T1040" s="243"/>
      <c r="U1040" s="243"/>
      <c r="V1040" s="243"/>
      <c r="W1040" s="243"/>
      <c r="X1040" s="243"/>
      <c r="Y1040" s="243"/>
      <c r="Z1040" s="243"/>
    </row>
    <row r="1041" spans="1:26" x14ac:dyDescent="0.3">
      <c r="A1041" s="243"/>
      <c r="B1041" s="243"/>
      <c r="C1041" s="243"/>
      <c r="D1041" s="243"/>
      <c r="E1041" s="243"/>
      <c r="F1041" s="243"/>
      <c r="G1041" s="243"/>
      <c r="H1041" s="243"/>
      <c r="I1041" s="243"/>
      <c r="J1041" s="243"/>
      <c r="K1041" s="243"/>
      <c r="L1041" s="243"/>
      <c r="M1041" s="243"/>
      <c r="N1041" s="243"/>
      <c r="O1041" s="243"/>
      <c r="P1041" s="243"/>
      <c r="Q1041" s="243"/>
      <c r="R1041" s="243"/>
      <c r="S1041" s="243"/>
      <c r="T1041" s="243"/>
      <c r="U1041" s="243"/>
      <c r="V1041" s="243"/>
      <c r="W1041" s="243"/>
      <c r="X1041" s="243"/>
      <c r="Y1041" s="243"/>
      <c r="Z1041" s="243"/>
    </row>
    <row r="1042" spans="1:26" x14ac:dyDescent="0.3">
      <c r="A1042" s="243"/>
      <c r="B1042" s="243"/>
      <c r="C1042" s="243"/>
      <c r="D1042" s="243"/>
      <c r="E1042" s="243"/>
      <c r="F1042" s="243"/>
      <c r="G1042" s="243"/>
      <c r="H1042" s="243"/>
      <c r="I1042" s="243"/>
      <c r="J1042" s="243"/>
      <c r="K1042" s="243"/>
      <c r="L1042" s="243"/>
      <c r="M1042" s="243"/>
      <c r="N1042" s="243"/>
      <c r="O1042" s="243"/>
      <c r="P1042" s="243"/>
      <c r="Q1042" s="243"/>
      <c r="R1042" s="243"/>
      <c r="S1042" s="243"/>
      <c r="T1042" s="243"/>
      <c r="U1042" s="243"/>
      <c r="V1042" s="243"/>
      <c r="W1042" s="243"/>
      <c r="X1042" s="243"/>
      <c r="Y1042" s="243"/>
      <c r="Z1042" s="243"/>
    </row>
    <row r="1043" spans="1:26" x14ac:dyDescent="0.3">
      <c r="A1043" s="243"/>
      <c r="B1043" s="243"/>
      <c r="C1043" s="243"/>
      <c r="D1043" s="243"/>
      <c r="E1043" s="243"/>
      <c r="F1043" s="243"/>
      <c r="G1043" s="243"/>
      <c r="H1043" s="243"/>
      <c r="I1043" s="243"/>
      <c r="J1043" s="243"/>
      <c r="K1043" s="243"/>
      <c r="L1043" s="243"/>
      <c r="M1043" s="243"/>
      <c r="N1043" s="243"/>
      <c r="O1043" s="243"/>
      <c r="P1043" s="243"/>
      <c r="Q1043" s="243"/>
      <c r="R1043" s="243"/>
      <c r="S1043" s="243"/>
      <c r="T1043" s="243"/>
      <c r="U1043" s="243"/>
      <c r="V1043" s="243"/>
      <c r="W1043" s="243"/>
      <c r="X1043" s="243"/>
      <c r="Y1043" s="243"/>
      <c r="Z1043" s="243"/>
    </row>
    <row r="1044" spans="1:26" x14ac:dyDescent="0.3">
      <c r="A1044" s="243"/>
      <c r="B1044" s="243"/>
      <c r="C1044" s="243"/>
      <c r="D1044" s="243"/>
      <c r="E1044" s="243"/>
      <c r="F1044" s="243"/>
      <c r="G1044" s="243"/>
      <c r="H1044" s="243"/>
      <c r="I1044" s="243"/>
      <c r="J1044" s="243"/>
      <c r="K1044" s="243"/>
      <c r="L1044" s="243"/>
      <c r="M1044" s="243"/>
      <c r="N1044" s="243"/>
      <c r="O1044" s="243"/>
      <c r="P1044" s="243"/>
      <c r="Q1044" s="243"/>
      <c r="R1044" s="243"/>
      <c r="S1044" s="243"/>
      <c r="T1044" s="243"/>
      <c r="U1044" s="243"/>
      <c r="V1044" s="243"/>
      <c r="W1044" s="243"/>
      <c r="X1044" s="243"/>
      <c r="Y1044" s="243"/>
      <c r="Z1044" s="243"/>
    </row>
    <row r="1045" spans="1:26" x14ac:dyDescent="0.3">
      <c r="A1045" s="243"/>
      <c r="B1045" s="243"/>
      <c r="C1045" s="243"/>
      <c r="D1045" s="243"/>
      <c r="E1045" s="243"/>
      <c r="F1045" s="243"/>
      <c r="G1045" s="243"/>
      <c r="H1045" s="243"/>
      <c r="I1045" s="243"/>
      <c r="J1045" s="243"/>
      <c r="K1045" s="243"/>
      <c r="L1045" s="243"/>
      <c r="M1045" s="243"/>
      <c r="N1045" s="243"/>
      <c r="O1045" s="243"/>
      <c r="P1045" s="243"/>
      <c r="Q1045" s="243"/>
      <c r="R1045" s="243"/>
      <c r="S1045" s="243"/>
      <c r="T1045" s="243"/>
      <c r="U1045" s="243"/>
      <c r="V1045" s="243"/>
      <c r="W1045" s="243"/>
      <c r="X1045" s="243"/>
      <c r="Y1045" s="243"/>
      <c r="Z1045" s="243"/>
    </row>
    <row r="1046" spans="1:26" x14ac:dyDescent="0.3">
      <c r="A1046" s="243"/>
      <c r="B1046" s="243"/>
      <c r="C1046" s="243"/>
      <c r="D1046" s="243"/>
      <c r="E1046" s="243"/>
      <c r="F1046" s="243"/>
      <c r="G1046" s="243"/>
      <c r="H1046" s="243"/>
      <c r="I1046" s="243"/>
      <c r="J1046" s="243"/>
      <c r="K1046" s="243"/>
      <c r="L1046" s="243"/>
      <c r="M1046" s="243"/>
      <c r="N1046" s="243"/>
      <c r="O1046" s="243"/>
      <c r="P1046" s="243"/>
      <c r="Q1046" s="243"/>
      <c r="R1046" s="243"/>
      <c r="S1046" s="243"/>
      <c r="T1046" s="243"/>
      <c r="U1046" s="243"/>
      <c r="V1046" s="243"/>
      <c r="W1046" s="243"/>
      <c r="X1046" s="243"/>
      <c r="Y1046" s="243"/>
      <c r="Z1046" s="243"/>
    </row>
    <row r="1047" spans="1:26" x14ac:dyDescent="0.3">
      <c r="A1047" s="243"/>
      <c r="B1047" s="243"/>
      <c r="C1047" s="243"/>
      <c r="D1047" s="243"/>
      <c r="E1047" s="243"/>
      <c r="F1047" s="243"/>
      <c r="G1047" s="243"/>
      <c r="H1047" s="243"/>
      <c r="I1047" s="243"/>
      <c r="J1047" s="243"/>
      <c r="K1047" s="243"/>
      <c r="L1047" s="243"/>
      <c r="M1047" s="243"/>
      <c r="N1047" s="243"/>
      <c r="O1047" s="243"/>
      <c r="P1047" s="243"/>
      <c r="Q1047" s="243"/>
      <c r="R1047" s="243"/>
      <c r="S1047" s="243"/>
      <c r="T1047" s="243"/>
      <c r="U1047" s="243"/>
      <c r="V1047" s="243"/>
      <c r="W1047" s="243"/>
      <c r="X1047" s="243"/>
      <c r="Y1047" s="243"/>
      <c r="Z1047" s="243"/>
    </row>
    <row r="1048" spans="1:26" x14ac:dyDescent="0.3">
      <c r="A1048" s="243"/>
      <c r="B1048" s="243"/>
      <c r="C1048" s="243"/>
      <c r="D1048" s="243"/>
      <c r="E1048" s="243"/>
      <c r="F1048" s="243"/>
      <c r="G1048" s="243"/>
      <c r="H1048" s="243"/>
      <c r="I1048" s="243"/>
      <c r="J1048" s="243"/>
      <c r="K1048" s="243"/>
      <c r="L1048" s="243"/>
      <c r="M1048" s="243"/>
      <c r="N1048" s="243"/>
      <c r="O1048" s="243"/>
      <c r="P1048" s="243"/>
      <c r="Q1048" s="243"/>
      <c r="R1048" s="243"/>
      <c r="S1048" s="243"/>
      <c r="T1048" s="243"/>
      <c r="U1048" s="243"/>
      <c r="V1048" s="243"/>
      <c r="W1048" s="243"/>
      <c r="X1048" s="243"/>
      <c r="Y1048" s="243"/>
      <c r="Z1048" s="243"/>
    </row>
    <row r="1049" spans="1:26" x14ac:dyDescent="0.3">
      <c r="A1049" s="243"/>
      <c r="B1049" s="243"/>
      <c r="C1049" s="243"/>
      <c r="D1049" s="243"/>
      <c r="E1049" s="243"/>
      <c r="F1049" s="243"/>
      <c r="G1049" s="243"/>
      <c r="H1049" s="243"/>
      <c r="I1049" s="243"/>
      <c r="J1049" s="243"/>
      <c r="K1049" s="243"/>
      <c r="L1049" s="243"/>
      <c r="M1049" s="243"/>
      <c r="N1049" s="243"/>
      <c r="O1049" s="243"/>
      <c r="P1049" s="243"/>
      <c r="Q1049" s="243"/>
      <c r="R1049" s="243"/>
      <c r="S1049" s="243"/>
      <c r="T1049" s="243"/>
      <c r="U1049" s="243"/>
      <c r="V1049" s="243"/>
      <c r="W1049" s="243"/>
      <c r="X1049" s="243"/>
      <c r="Y1049" s="243"/>
      <c r="Z1049" s="243"/>
    </row>
    <row r="1050" spans="1:26" x14ac:dyDescent="0.3">
      <c r="A1050" s="243"/>
      <c r="B1050" s="243"/>
      <c r="C1050" s="243"/>
      <c r="D1050" s="243"/>
      <c r="E1050" s="243"/>
      <c r="F1050" s="243"/>
      <c r="G1050" s="243"/>
      <c r="H1050" s="243"/>
      <c r="I1050" s="243"/>
      <c r="J1050" s="243"/>
      <c r="K1050" s="243"/>
      <c r="L1050" s="243"/>
      <c r="M1050" s="243"/>
      <c r="N1050" s="243"/>
      <c r="O1050" s="243"/>
      <c r="P1050" s="243"/>
      <c r="Q1050" s="243"/>
      <c r="R1050" s="243"/>
      <c r="S1050" s="243"/>
      <c r="T1050" s="243"/>
      <c r="U1050" s="243"/>
      <c r="V1050" s="243"/>
      <c r="W1050" s="243"/>
      <c r="X1050" s="243"/>
      <c r="Y1050" s="243"/>
      <c r="Z1050" s="243"/>
    </row>
    <row r="1051" spans="1:26" x14ac:dyDescent="0.3">
      <c r="A1051" s="243"/>
      <c r="B1051" s="243"/>
      <c r="C1051" s="243"/>
      <c r="D1051" s="243"/>
      <c r="E1051" s="243"/>
      <c r="F1051" s="243"/>
      <c r="G1051" s="243"/>
      <c r="H1051" s="243"/>
      <c r="I1051" s="243"/>
      <c r="J1051" s="243"/>
      <c r="K1051" s="243"/>
      <c r="L1051" s="243"/>
      <c r="M1051" s="243"/>
      <c r="N1051" s="243"/>
      <c r="O1051" s="243"/>
      <c r="P1051" s="243"/>
      <c r="Q1051" s="243"/>
      <c r="R1051" s="243"/>
      <c r="S1051" s="243"/>
      <c r="T1051" s="243"/>
      <c r="U1051" s="243"/>
      <c r="V1051" s="243"/>
      <c r="W1051" s="243"/>
      <c r="X1051" s="243"/>
      <c r="Y1051" s="243"/>
      <c r="Z1051" s="243"/>
    </row>
    <row r="1052" spans="1:26" x14ac:dyDescent="0.3">
      <c r="A1052" s="243"/>
      <c r="B1052" s="243"/>
      <c r="C1052" s="243"/>
      <c r="D1052" s="243"/>
      <c r="E1052" s="243"/>
      <c r="F1052" s="243"/>
      <c r="G1052" s="243"/>
      <c r="H1052" s="243"/>
      <c r="I1052" s="243"/>
      <c r="J1052" s="243"/>
      <c r="K1052" s="243"/>
      <c r="L1052" s="243"/>
      <c r="M1052" s="243"/>
      <c r="N1052" s="243"/>
      <c r="O1052" s="243"/>
      <c r="P1052" s="243"/>
      <c r="Q1052" s="243"/>
      <c r="R1052" s="243"/>
      <c r="S1052" s="243"/>
      <c r="T1052" s="243"/>
      <c r="U1052" s="243"/>
      <c r="V1052" s="243"/>
      <c r="W1052" s="243"/>
      <c r="X1052" s="243"/>
      <c r="Y1052" s="243"/>
      <c r="Z1052" s="243"/>
    </row>
    <row r="1053" spans="1:26" x14ac:dyDescent="0.3">
      <c r="A1053" s="243"/>
      <c r="B1053" s="243"/>
      <c r="C1053" s="243"/>
      <c r="D1053" s="243"/>
      <c r="E1053" s="243"/>
      <c r="F1053" s="243"/>
      <c r="G1053" s="243"/>
      <c r="H1053" s="243"/>
      <c r="I1053" s="243"/>
      <c r="J1053" s="243"/>
      <c r="K1053" s="243"/>
      <c r="L1053" s="243"/>
      <c r="M1053" s="243"/>
      <c r="N1053" s="243"/>
      <c r="O1053" s="243"/>
      <c r="P1053" s="243"/>
      <c r="Q1053" s="243"/>
      <c r="R1053" s="243"/>
      <c r="S1053" s="243"/>
      <c r="T1053" s="243"/>
      <c r="U1053" s="243"/>
      <c r="V1053" s="243"/>
      <c r="W1053" s="243"/>
      <c r="X1053" s="243"/>
      <c r="Y1053" s="243"/>
      <c r="Z1053" s="243"/>
    </row>
    <row r="1054" spans="1:26" x14ac:dyDescent="0.3">
      <c r="A1054" s="243"/>
      <c r="B1054" s="243"/>
      <c r="C1054" s="243"/>
      <c r="D1054" s="243"/>
      <c r="E1054" s="243"/>
      <c r="F1054" s="243"/>
      <c r="G1054" s="243"/>
      <c r="H1054" s="243"/>
      <c r="I1054" s="243"/>
      <c r="J1054" s="243"/>
      <c r="K1054" s="243"/>
      <c r="L1054" s="243"/>
      <c r="M1054" s="243"/>
      <c r="N1054" s="243"/>
      <c r="O1054" s="243"/>
      <c r="P1054" s="243"/>
      <c r="Q1054" s="243"/>
      <c r="R1054" s="243"/>
      <c r="S1054" s="243"/>
      <c r="T1054" s="243"/>
      <c r="U1054" s="243"/>
      <c r="V1054" s="243"/>
      <c r="W1054" s="243"/>
      <c r="X1054" s="243"/>
      <c r="Y1054" s="243"/>
      <c r="Z1054" s="243"/>
    </row>
    <row r="1055" spans="1:26" x14ac:dyDescent="0.3">
      <c r="A1055" s="243"/>
      <c r="B1055" s="243"/>
      <c r="C1055" s="243"/>
      <c r="D1055" s="243"/>
      <c r="E1055" s="243"/>
      <c r="F1055" s="243"/>
      <c r="G1055" s="243"/>
      <c r="H1055" s="243"/>
      <c r="I1055" s="243"/>
      <c r="J1055" s="243"/>
      <c r="K1055" s="243"/>
      <c r="L1055" s="243"/>
      <c r="M1055" s="243"/>
      <c r="N1055" s="243"/>
      <c r="O1055" s="243"/>
      <c r="P1055" s="243"/>
      <c r="Q1055" s="243"/>
      <c r="R1055" s="243"/>
      <c r="S1055" s="243"/>
      <c r="T1055" s="243"/>
      <c r="U1055" s="243"/>
      <c r="V1055" s="243"/>
      <c r="W1055" s="243"/>
      <c r="X1055" s="243"/>
      <c r="Y1055" s="243"/>
      <c r="Z1055" s="243"/>
    </row>
    <row r="1056" spans="1:26" x14ac:dyDescent="0.3">
      <c r="A1056" s="243"/>
      <c r="B1056" s="243"/>
      <c r="C1056" s="243"/>
      <c r="D1056" s="243"/>
      <c r="E1056" s="243"/>
      <c r="F1056" s="243"/>
      <c r="G1056" s="243"/>
      <c r="H1056" s="243"/>
      <c r="I1056" s="243"/>
      <c r="J1056" s="243"/>
      <c r="K1056" s="243"/>
      <c r="L1056" s="243"/>
      <c r="M1056" s="243"/>
      <c r="N1056" s="243"/>
      <c r="O1056" s="243"/>
      <c r="P1056" s="243"/>
      <c r="Q1056" s="243"/>
      <c r="R1056" s="243"/>
      <c r="S1056" s="243"/>
      <c r="T1056" s="243"/>
      <c r="U1056" s="243"/>
      <c r="V1056" s="243"/>
      <c r="W1056" s="243"/>
      <c r="X1056" s="243"/>
      <c r="Y1056" s="243"/>
      <c r="Z1056" s="243"/>
    </row>
    <row r="1057" spans="1:26" x14ac:dyDescent="0.3">
      <c r="A1057" s="243"/>
      <c r="B1057" s="243"/>
      <c r="C1057" s="243"/>
      <c r="D1057" s="243"/>
      <c r="E1057" s="243"/>
      <c r="F1057" s="243"/>
      <c r="G1057" s="243"/>
      <c r="H1057" s="243"/>
      <c r="I1057" s="243"/>
      <c r="J1057" s="243"/>
      <c r="K1057" s="243"/>
      <c r="L1057" s="243"/>
      <c r="M1057" s="243"/>
      <c r="N1057" s="243"/>
      <c r="O1057" s="243"/>
      <c r="P1057" s="243"/>
      <c r="Q1057" s="243"/>
      <c r="R1057" s="243"/>
      <c r="S1057" s="243"/>
      <c r="T1057" s="243"/>
      <c r="U1057" s="243"/>
      <c r="V1057" s="243"/>
      <c r="W1057" s="243"/>
      <c r="X1057" s="243"/>
      <c r="Y1057" s="243"/>
      <c r="Z1057" s="243"/>
    </row>
    <row r="1058" spans="1:26" x14ac:dyDescent="0.3">
      <c r="A1058" s="243"/>
      <c r="B1058" s="243"/>
      <c r="C1058" s="243"/>
      <c r="D1058" s="243"/>
      <c r="E1058" s="243"/>
      <c r="F1058" s="243"/>
      <c r="G1058" s="243"/>
      <c r="H1058" s="243"/>
      <c r="I1058" s="243"/>
      <c r="J1058" s="243"/>
      <c r="K1058" s="243"/>
      <c r="L1058" s="243"/>
      <c r="M1058" s="243"/>
      <c r="N1058" s="243"/>
      <c r="O1058" s="243"/>
      <c r="P1058" s="243"/>
      <c r="Q1058" s="243"/>
      <c r="R1058" s="243"/>
      <c r="S1058" s="243"/>
      <c r="T1058" s="243"/>
      <c r="U1058" s="243"/>
      <c r="V1058" s="243"/>
      <c r="W1058" s="243"/>
      <c r="X1058" s="243"/>
      <c r="Y1058" s="243"/>
      <c r="Z1058" s="243"/>
    </row>
    <row r="1059" spans="1:26" x14ac:dyDescent="0.3">
      <c r="A1059" s="243"/>
      <c r="B1059" s="243"/>
      <c r="C1059" s="243"/>
      <c r="D1059" s="243"/>
      <c r="E1059" s="243"/>
      <c r="F1059" s="243"/>
      <c r="G1059" s="243"/>
      <c r="H1059" s="243"/>
      <c r="I1059" s="243"/>
      <c r="J1059" s="243"/>
      <c r="K1059" s="243"/>
      <c r="L1059" s="243"/>
      <c r="M1059" s="243"/>
      <c r="N1059" s="243"/>
      <c r="O1059" s="243"/>
      <c r="P1059" s="243"/>
      <c r="Q1059" s="243"/>
      <c r="R1059" s="243"/>
      <c r="S1059" s="243"/>
      <c r="T1059" s="243"/>
      <c r="U1059" s="243"/>
      <c r="V1059" s="243"/>
      <c r="W1059" s="243"/>
      <c r="X1059" s="243"/>
      <c r="Y1059" s="243"/>
      <c r="Z1059" s="243"/>
    </row>
    <row r="1060" spans="1:26" x14ac:dyDescent="0.3">
      <c r="A1060" s="243"/>
      <c r="B1060" s="243"/>
      <c r="C1060" s="243"/>
      <c r="D1060" s="243"/>
      <c r="E1060" s="243"/>
      <c r="F1060" s="243"/>
      <c r="G1060" s="243"/>
      <c r="H1060" s="243"/>
      <c r="I1060" s="243"/>
      <c r="J1060" s="243"/>
      <c r="K1060" s="243"/>
      <c r="L1060" s="243"/>
      <c r="M1060" s="243"/>
      <c r="N1060" s="243"/>
      <c r="O1060" s="243"/>
      <c r="P1060" s="243"/>
      <c r="Q1060" s="243"/>
      <c r="R1060" s="243"/>
      <c r="S1060" s="243"/>
      <c r="T1060" s="243"/>
      <c r="U1060" s="243"/>
      <c r="V1060" s="243"/>
      <c r="W1060" s="243"/>
      <c r="X1060" s="243"/>
      <c r="Y1060" s="243"/>
      <c r="Z1060" s="243"/>
    </row>
    <row r="1061" spans="1:26" x14ac:dyDescent="0.3">
      <c r="A1061" s="243"/>
      <c r="B1061" s="243"/>
      <c r="C1061" s="243"/>
      <c r="D1061" s="243"/>
      <c r="E1061" s="243"/>
      <c r="F1061" s="243"/>
      <c r="G1061" s="243"/>
      <c r="H1061" s="243"/>
      <c r="I1061" s="243"/>
      <c r="J1061" s="243"/>
      <c r="K1061" s="243"/>
      <c r="L1061" s="243"/>
      <c r="M1061" s="243"/>
      <c r="N1061" s="243"/>
      <c r="O1061" s="243"/>
      <c r="P1061" s="243"/>
      <c r="Q1061" s="243"/>
      <c r="R1061" s="243"/>
      <c r="S1061" s="243"/>
      <c r="T1061" s="243"/>
      <c r="U1061" s="243"/>
      <c r="V1061" s="243"/>
      <c r="W1061" s="243"/>
      <c r="X1061" s="243"/>
      <c r="Y1061" s="243"/>
      <c r="Z1061" s="243"/>
    </row>
    <row r="1062" spans="1:26" x14ac:dyDescent="0.3">
      <c r="A1062" s="243"/>
      <c r="B1062" s="243"/>
      <c r="C1062" s="243"/>
      <c r="D1062" s="243"/>
      <c r="E1062" s="243"/>
      <c r="F1062" s="243"/>
      <c r="G1062" s="243"/>
      <c r="H1062" s="243"/>
      <c r="I1062" s="243"/>
      <c r="J1062" s="243"/>
      <c r="K1062" s="243"/>
      <c r="L1062" s="243"/>
      <c r="M1062" s="243"/>
      <c r="N1062" s="243"/>
      <c r="O1062" s="243"/>
      <c r="P1062" s="243"/>
      <c r="Q1062" s="243"/>
      <c r="R1062" s="243"/>
      <c r="S1062" s="243"/>
      <c r="T1062" s="243"/>
      <c r="U1062" s="243"/>
      <c r="V1062" s="243"/>
      <c r="W1062" s="243"/>
      <c r="X1062" s="243"/>
      <c r="Y1062" s="243"/>
      <c r="Z1062" s="243"/>
    </row>
  </sheetData>
  <sheetProtection algorithmName="SHA-512" hashValue="6YVKkLiofUDtN9xZsYTkMxT+FwqS9SnR8Y/0sNN6XcYr18T8m3BIpGTs7nWjsDR2BUjt/K57gr4LXkTy6bcQ3Q==" saltValue="6j+S/Qr9JhJYjAN0+6qI6Q==" spinCount="100000" sheet="1" objects="1" scenarios="1"/>
  <customSheetViews>
    <customSheetView guid="{BE76FD70-CA4C-4303-ADB2-BCDE1C445427}" showGridLines="0" fitToPage="1" topLeftCell="A10">
      <selection activeCell="C13" sqref="C13"/>
      <pageMargins left="0.7" right="0.7" top="0.75" bottom="0.75" header="0.3" footer="0.3"/>
      <pageSetup paperSize="9" scale="37" fitToHeight="0" orientation="landscape" r:id="rId1"/>
    </customSheetView>
    <customSheetView guid="{B8CD8764-8103-4BA7-A294-F5FED5EA74ED}" scale="130" showGridLines="0" topLeftCell="A7">
      <selection activeCell="B52" sqref="B52:B54"/>
      <pageMargins left="0.7" right="0.7" top="0.75" bottom="0.75" header="0.3" footer="0.3"/>
      <pageSetup paperSize="9" orientation="portrait" r:id="rId2"/>
    </customSheetView>
    <customSheetView guid="{CF50DB9B-0F8D-41A5-9576-F9345942CE97}" scale="160" showGridLines="0" topLeftCell="A21">
      <selection activeCell="B25" sqref="B25"/>
      <pageMargins left="0.7" right="0.7" top="0.75" bottom="0.75" header="0.3" footer="0.3"/>
      <pageSetup paperSize="9" orientation="portrait" r:id="rId3"/>
    </customSheetView>
    <customSheetView guid="{845F3A43-EF96-4057-9777-D2F2301CC149}" scale="110" showPageBreaks="1" showGridLines="0" fitToPage="1" topLeftCell="A88">
      <selection activeCell="B109" sqref="B109"/>
      <pageMargins left="0.7" right="0.7" top="0.75" bottom="0.75" header="0.3" footer="0.3"/>
      <pageSetup paperSize="9" scale="37" fitToHeight="0" orientation="landscape" r:id="rId4"/>
    </customSheetView>
  </customSheetViews>
  <mergeCells count="12">
    <mergeCell ref="E7:F7"/>
    <mergeCell ref="C7:D7"/>
    <mergeCell ref="G7:H7"/>
    <mergeCell ref="I7:J7"/>
    <mergeCell ref="E83:F83"/>
    <mergeCell ref="E72:F72"/>
    <mergeCell ref="H51:K51"/>
    <mergeCell ref="H52:K52"/>
    <mergeCell ref="H53:K53"/>
    <mergeCell ref="H54:K54"/>
    <mergeCell ref="H55:K55"/>
    <mergeCell ref="H56:K56"/>
  </mergeCells>
  <pageMargins left="0.7" right="0.7" top="0.75" bottom="0.75" header="0.3" footer="0.3"/>
  <pageSetup paperSize="9" scale="37" fitToHeight="0" orientation="landscape" r:id="rId5"/>
  <ignoredErrors>
    <ignoredError sqref="C68" formula="1"/>
  </ignoredErrors>
  <drawing r:id="rId6"/>
  <legacy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8">
    <tabColor rgb="FF00B050"/>
    <pageSetUpPr fitToPage="1"/>
  </sheetPr>
  <dimension ref="A1:S958"/>
  <sheetViews>
    <sheetView topLeftCell="A14" workbookViewId="0">
      <selection activeCell="A26" sqref="A26"/>
    </sheetView>
  </sheetViews>
  <sheetFormatPr baseColWidth="10" defaultColWidth="45.36328125" defaultRowHeight="14.5" outlineLevelRow="2" outlineLevelCol="1" x14ac:dyDescent="0.35"/>
  <cols>
    <col min="1" max="1" width="45.36328125" style="890" customWidth="1"/>
    <col min="2" max="3" width="10.26953125" style="890" customWidth="1" outlineLevel="1"/>
    <col min="4" max="4" width="11.453125" style="890" customWidth="1" outlineLevel="1"/>
    <col min="5" max="5" width="14" style="890" customWidth="1" outlineLevel="1"/>
    <col min="6" max="6" width="11.1796875" style="890" customWidth="1" outlineLevel="1"/>
    <col min="7" max="7" width="10.26953125" style="890" bestFit="1" customWidth="1"/>
    <col min="8" max="8" width="16.08984375" style="539" bestFit="1" customWidth="1"/>
    <col min="9" max="9" width="37.453125" style="855" bestFit="1" customWidth="1"/>
    <col min="10" max="10" width="10.7265625" style="855" bestFit="1" customWidth="1"/>
    <col min="11" max="11" width="20.7265625" style="855" bestFit="1" customWidth="1"/>
    <col min="12" max="12" width="11.453125" style="855" bestFit="1" customWidth="1"/>
    <col min="13" max="13" width="15.54296875" style="855" bestFit="1" customWidth="1"/>
    <col min="14" max="14" width="9.81640625" style="855" bestFit="1" customWidth="1"/>
    <col min="15" max="17" width="45.36328125" style="855"/>
    <col min="18" max="16384" width="45.36328125" style="890"/>
  </cols>
  <sheetData>
    <row r="1" spans="1:19" ht="21" x14ac:dyDescent="0.35">
      <c r="A1" s="308"/>
      <c r="B1" s="299" t="s">
        <v>108</v>
      </c>
      <c r="C1" s="299" t="s">
        <v>102</v>
      </c>
      <c r="D1" s="299" t="s">
        <v>161</v>
      </c>
      <c r="E1" s="299" t="s">
        <v>104</v>
      </c>
      <c r="F1" s="299" t="s">
        <v>105</v>
      </c>
      <c r="G1" s="302" t="s">
        <v>149</v>
      </c>
      <c r="H1" s="552"/>
      <c r="I1" s="920" t="s">
        <v>471</v>
      </c>
      <c r="J1" s="299" t="s">
        <v>754</v>
      </c>
      <c r="K1" s="299"/>
      <c r="L1" s="299" t="s">
        <v>755</v>
      </c>
      <c r="M1" s="299"/>
      <c r="N1" s="929" t="s">
        <v>756</v>
      </c>
      <c r="O1" s="890"/>
      <c r="P1" s="890"/>
      <c r="Q1" s="890"/>
    </row>
    <row r="2" spans="1:19" ht="18.5" x14ac:dyDescent="0.35">
      <c r="A2" s="932" t="s">
        <v>422</v>
      </c>
      <c r="B2" s="299"/>
      <c r="C2" s="299"/>
      <c r="D2" s="299"/>
      <c r="E2" s="299"/>
      <c r="F2" s="299"/>
      <c r="G2" s="302"/>
      <c r="H2" s="552"/>
      <c r="I2" s="926" t="s">
        <v>157</v>
      </c>
      <c r="J2" s="921">
        <f>-G4</f>
        <v>207250</v>
      </c>
      <c r="K2" s="921" t="s">
        <v>762</v>
      </c>
      <c r="L2" s="921">
        <f>-G28</f>
        <v>-207250</v>
      </c>
      <c r="M2" s="921"/>
      <c r="N2" s="924">
        <f>J2+L2</f>
        <v>0</v>
      </c>
      <c r="O2" s="890"/>
      <c r="P2" s="890"/>
      <c r="Q2" s="890"/>
    </row>
    <row r="3" spans="1:19" outlineLevel="1" x14ac:dyDescent="0.35">
      <c r="A3" s="891" t="s">
        <v>428</v>
      </c>
      <c r="B3" s="892"/>
      <c r="C3" s="892"/>
      <c r="D3" s="892"/>
      <c r="E3" s="892"/>
      <c r="F3" s="892"/>
      <c r="G3" s="891"/>
      <c r="H3" s="552"/>
      <c r="I3" s="927" t="s">
        <v>79</v>
      </c>
      <c r="J3" s="526">
        <f>-G6</f>
        <v>326250</v>
      </c>
      <c r="K3" s="526" t="s">
        <v>762</v>
      </c>
      <c r="L3" s="526">
        <f>-G26</f>
        <v>-326250</v>
      </c>
      <c r="M3" s="526" t="s">
        <v>757</v>
      </c>
      <c r="N3" s="925">
        <f t="shared" ref="N3" si="0">J3+L3</f>
        <v>0</v>
      </c>
      <c r="O3" s="890"/>
      <c r="P3" s="890"/>
      <c r="Q3" s="890"/>
    </row>
    <row r="4" spans="1:19" outlineLevel="1" x14ac:dyDescent="0.35">
      <c r="A4" s="893" t="s">
        <v>157</v>
      </c>
      <c r="B4" s="894">
        <f>-('Progr. konstanter og variabler'!$B47*'Progr. konstanter og variabler'!B11+'Progr. konstanter og variabler'!B46*'Progr. konstanter og variabler'!C11)</f>
        <v>-138500</v>
      </c>
      <c r="C4" s="894">
        <f>-'Progr. konstanter og variabler'!$B47*'Progr. konstanter og variabler'!D$11</f>
        <v>-62500</v>
      </c>
      <c r="D4" s="894">
        <f>-'Progr. konstanter og variabler'!$B47*'Progr. konstanter og variabler'!E$11</f>
        <v>-6250</v>
      </c>
      <c r="E4" s="895"/>
      <c r="F4" s="895"/>
      <c r="G4" s="693">
        <f>SUM(B4:F4)</f>
        <v>-207250</v>
      </c>
      <c r="I4" s="927" t="s">
        <v>404</v>
      </c>
      <c r="J4" s="526">
        <f>-SUM(G10:G12)</f>
        <v>520988.53658536589</v>
      </c>
      <c r="K4" s="526" t="s">
        <v>762</v>
      </c>
      <c r="L4" s="526">
        <f>-SUM(G38:G65)</f>
        <v>-510128.50000000006</v>
      </c>
      <c r="M4" s="526"/>
      <c r="N4" s="925">
        <f>J4+L4</f>
        <v>10860.03658536583</v>
      </c>
      <c r="O4" s="890"/>
      <c r="P4" s="890"/>
      <c r="Q4" s="890"/>
    </row>
    <row r="5" spans="1:19" outlineLevel="1" x14ac:dyDescent="0.35">
      <c r="A5" s="359" t="s">
        <v>429</v>
      </c>
      <c r="B5" s="382"/>
      <c r="C5" s="382"/>
      <c r="D5" s="382"/>
      <c r="E5" s="382"/>
      <c r="F5" s="382"/>
      <c r="G5" s="359"/>
      <c r="H5" s="552"/>
      <c r="I5" s="927" t="s">
        <v>758</v>
      </c>
      <c r="J5" s="526">
        <f>-SUM(G16:G18)</f>
        <v>2158649.693942857</v>
      </c>
      <c r="K5" s="526" t="s">
        <v>762</v>
      </c>
      <c r="L5" s="526">
        <f>-SUM(G35:G37)</f>
        <v>-2158649.693942857</v>
      </c>
      <c r="M5" s="526" t="s">
        <v>763</v>
      </c>
      <c r="N5" s="925">
        <f t="shared" ref="N5:N10" si="1">J5+L5</f>
        <v>0</v>
      </c>
      <c r="O5" s="890"/>
      <c r="P5" s="890"/>
      <c r="Q5" s="890"/>
    </row>
    <row r="6" spans="1:19" outlineLevel="1" x14ac:dyDescent="0.35">
      <c r="A6" s="893" t="s">
        <v>79</v>
      </c>
      <c r="B6" s="894">
        <f>-'Progr. konstanter og variabler'!$B44*SUM('Progr. konstanter og variabler'!B11:C11)</f>
        <v>-171750</v>
      </c>
      <c r="C6" s="894">
        <f>-'Progr. konstanter og variabler'!$B44*'Progr. konstanter og variabler'!D$11</f>
        <v>-75000</v>
      </c>
      <c r="D6" s="894">
        <f>-'Progr. konstanter og variabler'!$B44*'Progr. konstanter og variabler'!E$11</f>
        <v>-7500</v>
      </c>
      <c r="E6" s="894">
        <f>-'Progr. konstanter og variabler'!$B44*SUM('Progr. konstanter og variabler'!F11:G11)</f>
        <v>-54000</v>
      </c>
      <c r="F6" s="894">
        <f>-'Progr. konstanter og variabler'!$B44*'Progr. konstanter og variabler'!H$11</f>
        <v>-18000</v>
      </c>
      <c r="G6" s="693">
        <f>SUM(B6:F6)</f>
        <v>-326250</v>
      </c>
      <c r="H6" s="552"/>
      <c r="I6" s="927" t="s">
        <v>63</v>
      </c>
      <c r="J6" s="526">
        <f>-G20</f>
        <v>1224396.8175142861</v>
      </c>
      <c r="K6" s="526" t="s">
        <v>759</v>
      </c>
      <c r="L6" s="526">
        <f>-SUM(G30:G33)</f>
        <v>-1072000</v>
      </c>
      <c r="M6" s="526" t="s">
        <v>760</v>
      </c>
      <c r="N6" s="925">
        <f t="shared" si="1"/>
        <v>152396.81751428614</v>
      </c>
      <c r="O6" s="890"/>
      <c r="P6" s="890"/>
      <c r="Q6" s="890"/>
    </row>
    <row r="7" spans="1:19" outlineLevel="1" x14ac:dyDescent="0.35">
      <c r="A7" s="891" t="s">
        <v>430</v>
      </c>
      <c r="B7" s="892"/>
      <c r="C7" s="892"/>
      <c r="D7" s="892"/>
      <c r="E7" s="892"/>
      <c r="F7" s="892"/>
      <c r="G7" s="891"/>
      <c r="H7" s="552"/>
      <c r="I7" s="927" t="s">
        <v>749</v>
      </c>
      <c r="J7" s="526">
        <f>-(G8+G14)</f>
        <v>531950</v>
      </c>
      <c r="K7" s="526"/>
      <c r="L7" s="526"/>
      <c r="M7" s="526"/>
      <c r="N7" s="925">
        <f t="shared" si="1"/>
        <v>531950</v>
      </c>
      <c r="O7" s="890"/>
      <c r="P7" s="890"/>
      <c r="Q7" s="890"/>
    </row>
    <row r="8" spans="1:19" outlineLevel="1" x14ac:dyDescent="0.35">
      <c r="A8" s="893" t="s">
        <v>165</v>
      </c>
      <c r="B8" s="514">
        <f>-Prosjekter!$E$7*0.6</f>
        <v>-30000</v>
      </c>
      <c r="C8" s="514">
        <f>-Prosjekter!$E$7*0.4</f>
        <v>-20000</v>
      </c>
      <c r="D8" s="894"/>
      <c r="E8" s="894"/>
      <c r="F8" s="894"/>
      <c r="G8" s="693">
        <f>SUM(B8:F8)</f>
        <v>-50000</v>
      </c>
      <c r="H8" s="552" t="s">
        <v>768</v>
      </c>
      <c r="I8" s="928" t="s">
        <v>761</v>
      </c>
      <c r="J8" s="922"/>
      <c r="K8" s="922"/>
      <c r="L8" s="922">
        <f>-G67</f>
        <v>-697338.2305282231</v>
      </c>
      <c r="M8" s="922"/>
      <c r="N8" s="925">
        <f t="shared" si="1"/>
        <v>-697338.2305282231</v>
      </c>
      <c r="O8" s="890"/>
      <c r="P8" s="890"/>
      <c r="Q8" s="890"/>
    </row>
    <row r="9" spans="1:19" ht="15.5" outlineLevel="1" x14ac:dyDescent="0.35">
      <c r="A9" s="891" t="s">
        <v>667</v>
      </c>
      <c r="B9" s="892"/>
      <c r="C9" s="892"/>
      <c r="D9" s="892"/>
      <c r="E9" s="892"/>
      <c r="F9" s="892"/>
      <c r="G9" s="891"/>
      <c r="H9" s="552"/>
      <c r="I9" s="909" t="s">
        <v>149</v>
      </c>
      <c r="J9" s="910">
        <f>SUM(J2:J8)</f>
        <v>4969485.0480425088</v>
      </c>
      <c r="K9" s="910"/>
      <c r="L9" s="910">
        <f>SUM(L2:L8)</f>
        <v>-4971616.4244710803</v>
      </c>
      <c r="M9" s="910"/>
      <c r="N9" s="923">
        <f>SUM(N2:N8)</f>
        <v>-2131.376428571064</v>
      </c>
      <c r="O9" s="890"/>
      <c r="P9" s="890"/>
      <c r="Q9" s="890"/>
    </row>
    <row r="10" spans="1:19" outlineLevel="1" x14ac:dyDescent="0.35">
      <c r="A10" s="893" t="s">
        <v>164</v>
      </c>
      <c r="B10" s="894">
        <f>-'Progr. konstanter og variabler'!B39*'Progr. konstanter og variabler'!B11</f>
        <v>-118827.59581881533</v>
      </c>
      <c r="C10" s="894">
        <f>-'Progr. konstanter og variabler'!D39*'Progr. konstanter og variabler'!D11</f>
        <v>-89839.372822299658</v>
      </c>
      <c r="D10" s="894">
        <f>-'Progr. konstanter og variabler'!E39*'Progr. konstanter og variabler'!E11</f>
        <v>-4951.1498257839721</v>
      </c>
      <c r="E10" s="514">
        <f>-SUMPRODUCT('Progr. konstanter og variabler'!F39:G39,'Progr. konstanter og variabler'!F11:G11)</f>
        <v>-44560.348432055747</v>
      </c>
      <c r="F10" s="895"/>
      <c r="G10" s="693">
        <f t="shared" ref="G10:G12" si="2">SUM(B10:F10)</f>
        <v>-258178.46689895471</v>
      </c>
      <c r="H10" s="552"/>
      <c r="I10" s="930" t="s">
        <v>659</v>
      </c>
      <c r="J10" s="906"/>
      <c r="K10" s="906"/>
      <c r="L10" s="906">
        <f>-G70</f>
        <v>-175728.4</v>
      </c>
      <c r="M10" s="906"/>
      <c r="N10" s="931">
        <f t="shared" si="1"/>
        <v>-175728.4</v>
      </c>
      <c r="O10" s="890"/>
      <c r="P10" s="890"/>
      <c r="Q10" s="890"/>
    </row>
    <row r="11" spans="1:19" ht="15.5" outlineLevel="1" x14ac:dyDescent="0.35">
      <c r="A11" s="893" t="s">
        <v>158</v>
      </c>
      <c r="B11" s="894">
        <f>-'Progr. konstanter og variabler'!C39*'Progr. konstanter og variabler'!C11</f>
        <v>-91596.27177700348</v>
      </c>
      <c r="C11" s="895"/>
      <c r="D11" s="895"/>
      <c r="E11" s="895"/>
      <c r="F11" s="895"/>
      <c r="G11" s="693">
        <f t="shared" si="2"/>
        <v>-91596.27177700348</v>
      </c>
      <c r="H11" s="552"/>
      <c r="I11" s="909" t="s">
        <v>149</v>
      </c>
      <c r="J11" s="910">
        <f>J9+J10</f>
        <v>4969485.0480425088</v>
      </c>
      <c r="K11" s="910"/>
      <c r="L11" s="910">
        <f>L9+L10</f>
        <v>-5147344.8244710807</v>
      </c>
      <c r="M11" s="910"/>
      <c r="N11" s="923">
        <f>N9+N10</f>
        <v>-177859.77642857106</v>
      </c>
      <c r="O11" s="890"/>
      <c r="P11" s="890"/>
      <c r="Q11" s="890"/>
    </row>
    <row r="12" spans="1:19" outlineLevel="1" x14ac:dyDescent="0.35">
      <c r="A12" s="893" t="s">
        <v>162</v>
      </c>
      <c r="B12" s="895"/>
      <c r="C12" s="894">
        <f>-'Progr. konstanter og variabler'!D40*'Progr. konstanter og variabler'!D11</f>
        <v>-111800</v>
      </c>
      <c r="D12" s="895"/>
      <c r="E12" s="895"/>
      <c r="F12" s="514">
        <f>-'Progr. konstanter og variabler'!H40*'Progr. konstanter og variabler'!H$11</f>
        <v>-59413.797909407665</v>
      </c>
      <c r="G12" s="693">
        <f t="shared" si="2"/>
        <v>-171213.79790940767</v>
      </c>
      <c r="H12" s="552"/>
      <c r="I12" s="514"/>
      <c r="J12" s="514"/>
      <c r="K12" s="514"/>
      <c r="L12" s="514"/>
      <c r="M12" s="514"/>
      <c r="N12" s="514"/>
      <c r="O12" s="890"/>
      <c r="P12" s="890"/>
      <c r="Q12" s="890"/>
    </row>
    <row r="13" spans="1:19" outlineLevel="1" x14ac:dyDescent="0.35">
      <c r="A13" s="891" t="s">
        <v>431</v>
      </c>
      <c r="B13" s="892"/>
      <c r="C13" s="892"/>
      <c r="D13" s="892"/>
      <c r="E13" s="892"/>
      <c r="F13" s="892"/>
      <c r="G13" s="891"/>
      <c r="H13" s="552"/>
      <c r="I13" s="514"/>
      <c r="J13" s="514"/>
      <c r="K13" s="514"/>
      <c r="L13" s="514"/>
      <c r="M13" s="514"/>
      <c r="N13" s="514"/>
      <c r="R13" s="855"/>
      <c r="S13" s="855"/>
    </row>
    <row r="14" spans="1:19" outlineLevel="1" x14ac:dyDescent="0.35">
      <c r="A14" s="893" t="s">
        <v>330</v>
      </c>
      <c r="B14" s="514">
        <f>$G14*SUM('Progr. konstanter og variabler'!B12:C12)/'Progr. konstanter og variabler'!$I$12</f>
        <v>-252841.19318181818</v>
      </c>
      <c r="C14" s="514">
        <f>$G14*'Progr. konstanter og variabler'!D12/'Progr. konstanter og variabler'!$I$12</f>
        <v>-114098.01136363637</v>
      </c>
      <c r="D14" s="514">
        <f>$G14*'Progr. konstanter og variabler'!E12/'Progr. konstanter og variabler'!$I$12</f>
        <v>-10953.40909090909</v>
      </c>
      <c r="E14" s="514">
        <f>$G14*SUM('Progr. konstanter og variabler'!F12:G12)/'Progr. konstanter og variabler'!$I$12</f>
        <v>-82150.568181818177</v>
      </c>
      <c r="F14" s="514">
        <f>$G14*'Progr. konstanter og variabler'!H12/'Progr. konstanter og variabler'!$I$12</f>
        <v>-21906.81818181818</v>
      </c>
      <c r="G14" s="896">
        <f>-Sentralt!L52</f>
        <v>-481950</v>
      </c>
      <c r="H14" s="552"/>
      <c r="I14" s="514"/>
      <c r="J14" s="514"/>
      <c r="K14" s="514"/>
      <c r="L14" s="514"/>
      <c r="M14" s="514"/>
      <c r="N14" s="514"/>
      <c r="R14" s="855"/>
      <c r="S14" s="855"/>
    </row>
    <row r="15" spans="1:19" outlineLevel="1" x14ac:dyDescent="0.35">
      <c r="A15" s="891" t="s">
        <v>432</v>
      </c>
      <c r="B15" s="892"/>
      <c r="C15" s="892"/>
      <c r="D15" s="892"/>
      <c r="E15" s="892"/>
      <c r="F15" s="892"/>
      <c r="G15" s="891"/>
      <c r="I15" s="514"/>
      <c r="R15" s="855"/>
      <c r="S15" s="855"/>
    </row>
    <row r="16" spans="1:19" outlineLevel="1" x14ac:dyDescent="0.35">
      <c r="A16" s="897" t="s">
        <v>166</v>
      </c>
      <c r="B16" s="894">
        <f>-Sentralt!$B$4*SUMPRODUCT('Progr. konstanter og variabler'!B19:C19,'Progr. konstanter og variabler'!B11:C11)</f>
        <v>-1322299.4976000001</v>
      </c>
      <c r="C16" s="894">
        <f>-Sentralt!$B$4*('Progr. konstanter og variabler'!D19*'Progr. konstanter og variabler'!D11)</f>
        <v>-489629.0400000001</v>
      </c>
      <c r="D16" s="894">
        <f>-Sentralt!$B$4*('Progr. konstanter og variabler'!E19*'Progr. konstanter og variabler'!E11)</f>
        <v>-20909</v>
      </c>
      <c r="E16" s="894">
        <f>-Sentralt!$B$4*(SUMPRODUCT('Progr. konstanter og variabler'!F11:G11,'Progr. konstanter og variabler'!F19:G19))</f>
        <v>-199804.69714285713</v>
      </c>
      <c r="F16" s="894">
        <f>-Sentralt!$B$4*('Progr. konstanter og variabler'!H19*'Progr. konstanter og variabler'!H11)</f>
        <v>-105266.65920000001</v>
      </c>
      <c r="G16" s="693">
        <f t="shared" ref="G16:G18" si="3">SUM(B16:F16)</f>
        <v>-2137908.8939428572</v>
      </c>
      <c r="I16" s="514"/>
      <c r="R16" s="855"/>
      <c r="S16" s="855"/>
    </row>
    <row r="17" spans="1:19" outlineLevel="1" x14ac:dyDescent="0.35">
      <c r="A17" s="897" t="s">
        <v>160</v>
      </c>
      <c r="B17" s="898">
        <v>0</v>
      </c>
      <c r="C17" s="894">
        <v>0</v>
      </c>
      <c r="D17" s="894">
        <v>0</v>
      </c>
      <c r="E17" s="894">
        <v>0</v>
      </c>
      <c r="F17" s="894">
        <v>0</v>
      </c>
      <c r="G17" s="693">
        <f t="shared" si="3"/>
        <v>0</v>
      </c>
      <c r="H17" s="552"/>
      <c r="I17" s="514"/>
      <c r="J17" s="514"/>
      <c r="K17" s="514"/>
      <c r="L17" s="514"/>
      <c r="M17" s="514"/>
      <c r="N17" s="514"/>
      <c r="R17" s="855"/>
      <c r="S17" s="855"/>
    </row>
    <row r="18" spans="1:19" outlineLevel="1" x14ac:dyDescent="0.35">
      <c r="A18" s="893" t="s">
        <v>159</v>
      </c>
      <c r="B18" s="514">
        <f>-Sentralt!$B$4*'Progr. konstanter og variabler'!B30*'Progr. konstanter og variabler'!B11</f>
        <v>-11136</v>
      </c>
      <c r="C18" s="514">
        <f>-Sentralt!$B$4*'Progr. konstanter og variabler'!D30*'Progr. konstanter og variabler'!D11</f>
        <v>-5800</v>
      </c>
      <c r="D18" s="514">
        <f>-Sentralt!$B$4*'Progr. konstanter og variabler'!E$30*'Progr. konstanter og variabler'!E$11</f>
        <v>-464</v>
      </c>
      <c r="E18" s="514">
        <f>-Sentralt!$B$4*'Progr. konstanter og variabler'!F30*SUM('Progr. konstanter og variabler'!F11:G11)</f>
        <v>-2505.6</v>
      </c>
      <c r="F18" s="514">
        <f>-Sentralt!$B$4*'Progr. konstanter og variabler'!H$30*'Progr. konstanter og variabler'!H11</f>
        <v>-835.19999999999993</v>
      </c>
      <c r="G18" s="693">
        <f t="shared" si="3"/>
        <v>-20740.8</v>
      </c>
      <c r="H18" s="552"/>
      <c r="I18" s="514"/>
      <c r="J18" s="514"/>
      <c r="K18" s="514"/>
      <c r="L18" s="514"/>
      <c r="M18" s="514"/>
      <c r="N18" s="514"/>
      <c r="R18" s="855"/>
      <c r="S18" s="855"/>
    </row>
    <row r="19" spans="1:19" outlineLevel="1" x14ac:dyDescent="0.35">
      <c r="A19" s="891" t="s">
        <v>433</v>
      </c>
      <c r="B19" s="892"/>
      <c r="C19" s="892"/>
      <c r="D19" s="892"/>
      <c r="E19" s="892"/>
      <c r="F19" s="892"/>
      <c r="G19" s="891"/>
      <c r="I19" s="514"/>
      <c r="R19" s="855"/>
      <c r="S19" s="855"/>
    </row>
    <row r="20" spans="1:19" s="855" customFormat="1" outlineLevel="1" x14ac:dyDescent="0.35">
      <c r="A20" s="893" t="s">
        <v>456</v>
      </c>
      <c r="B20" s="514">
        <f>-'Progr. konstanter og variabler'!B14*SUM('Progr. konstanter og variabler'!B32:C32)</f>
        <v>-955461.84580000036</v>
      </c>
      <c r="C20" s="514">
        <f>-'Progr. konstanter og variabler'!D32*'Progr. konstanter og variabler'!D14</f>
        <v>-244624.54680000004</v>
      </c>
      <c r="D20" s="894"/>
      <c r="E20" s="514">
        <f>-'Progr. konstanter og variabler'!F32*'Progr. konstanter og variabler'!F14+'Progr. konstanter og variabler'!G32*'Progr. konstanter og variabler'!G14</f>
        <v>-24310.424914285712</v>
      </c>
      <c r="F20" s="514">
        <f>'Progr. konstanter og variabler'!H32*'Progr. konstanter og variabler'!H14</f>
        <v>0</v>
      </c>
      <c r="G20" s="693">
        <f>SUM(B20:F20)</f>
        <v>-1224396.8175142861</v>
      </c>
      <c r="H20" s="539" t="s">
        <v>770</v>
      </c>
      <c r="I20" s="514"/>
    </row>
    <row r="21" spans="1:19" outlineLevel="1" x14ac:dyDescent="0.35">
      <c r="A21" s="891" t="s">
        <v>49</v>
      </c>
      <c r="B21" s="892">
        <f>-'Progr. konstanter og variabler'!$B45*SUM('Progr. konstanter og variabler'!B$11:C$11)</f>
        <v>-11450</v>
      </c>
      <c r="C21" s="892">
        <f>-'Progr. konstanter og variabler'!$B45*'Progr. konstanter og variabler'!D$11</f>
        <v>-5000</v>
      </c>
      <c r="D21" s="892">
        <f>-'Progr. konstanter og variabler'!$B45*'Progr. konstanter og variabler'!E$11</f>
        <v>-500</v>
      </c>
      <c r="E21" s="892">
        <f>-'Progr. konstanter og variabler'!$B45*SUM('Progr. konstanter og variabler'!F11:G11)</f>
        <v>-3600</v>
      </c>
      <c r="F21" s="892">
        <f>-'Progr. konstanter og variabler'!$B45*'Progr. konstanter og variabler'!H$11</f>
        <v>-1200</v>
      </c>
      <c r="G21" s="891">
        <f t="shared" ref="G21" si="4">SUM(B21:F21)</f>
        <v>-21750</v>
      </c>
      <c r="H21" s="552"/>
      <c r="I21" s="514"/>
      <c r="J21" s="514"/>
      <c r="K21" s="514"/>
      <c r="L21" s="514"/>
      <c r="M21" s="514"/>
      <c r="N21" s="514"/>
      <c r="R21" s="855"/>
      <c r="S21" s="855"/>
    </row>
    <row r="22" spans="1:19" x14ac:dyDescent="0.35">
      <c r="A22" s="303" t="s">
        <v>459</v>
      </c>
      <c r="B22" s="299">
        <f>SUM(B4:B21)</f>
        <v>-3103862.4041776373</v>
      </c>
      <c r="C22" s="299">
        <f>SUM(C4:C21)</f>
        <v>-1218290.9709859362</v>
      </c>
      <c r="D22" s="299">
        <f>SUM(D4:D21)</f>
        <v>-51527.558916693059</v>
      </c>
      <c r="E22" s="299">
        <f>SUM(E4:E21)</f>
        <v>-410931.63867101673</v>
      </c>
      <c r="F22" s="299">
        <f>SUM(F4:F21)</f>
        <v>-206622.47529122588</v>
      </c>
      <c r="G22" s="303">
        <f>SUM(B22:F22)</f>
        <v>-4991235.0480425088</v>
      </c>
      <c r="H22" s="552"/>
      <c r="I22" s="514"/>
      <c r="J22" s="514"/>
      <c r="K22" s="514"/>
      <c r="L22" s="514"/>
      <c r="M22" s="514"/>
      <c r="N22" s="514"/>
      <c r="R22" s="855"/>
      <c r="S22" s="855"/>
    </row>
    <row r="23" spans="1:19" x14ac:dyDescent="0.35">
      <c r="H23" s="552"/>
      <c r="I23" s="514"/>
      <c r="J23" s="514"/>
      <c r="K23" s="514"/>
      <c r="L23" s="514"/>
      <c r="M23" s="514"/>
      <c r="N23" s="514"/>
      <c r="R23" s="855"/>
      <c r="S23" s="855"/>
    </row>
    <row r="24" spans="1:19" ht="18.5" x14ac:dyDescent="0.35">
      <c r="A24" s="583" t="s">
        <v>423</v>
      </c>
      <c r="B24" s="299" t="s">
        <v>108</v>
      </c>
      <c r="C24" s="299" t="s">
        <v>102</v>
      </c>
      <c r="D24" s="299" t="s">
        <v>161</v>
      </c>
      <c r="E24" s="299" t="s">
        <v>104</v>
      </c>
      <c r="F24" s="299" t="s">
        <v>105</v>
      </c>
      <c r="G24" s="302" t="s">
        <v>149</v>
      </c>
      <c r="H24" s="552"/>
      <c r="I24" s="514"/>
      <c r="J24" s="514"/>
      <c r="K24" s="514"/>
      <c r="L24" s="514"/>
      <c r="M24" s="514"/>
      <c r="N24" s="514"/>
      <c r="R24" s="855"/>
      <c r="S24" s="855"/>
    </row>
    <row r="25" spans="1:19" outlineLevel="2" x14ac:dyDescent="0.35">
      <c r="A25" s="381" t="s">
        <v>429</v>
      </c>
      <c r="B25" s="382"/>
      <c r="C25" s="382"/>
      <c r="D25" s="382"/>
      <c r="E25" s="382"/>
      <c r="F25" s="382"/>
      <c r="G25" s="359"/>
      <c r="H25" s="552"/>
      <c r="I25" s="514"/>
      <c r="J25" s="514"/>
      <c r="K25" s="514"/>
      <c r="L25" s="514"/>
      <c r="M25" s="514"/>
      <c r="N25" s="514"/>
      <c r="R25" s="855"/>
      <c r="S25" s="855"/>
    </row>
    <row r="26" spans="1:19" outlineLevel="2" x14ac:dyDescent="0.35">
      <c r="A26" s="899" t="s">
        <v>79</v>
      </c>
      <c r="B26" s="514">
        <f>-B6</f>
        <v>171750</v>
      </c>
      <c r="C26" s="894">
        <f>-C6</f>
        <v>75000</v>
      </c>
      <c r="D26" s="894">
        <f>-D6</f>
        <v>7500</v>
      </c>
      <c r="E26" s="894">
        <f>-E6</f>
        <v>54000</v>
      </c>
      <c r="F26" s="894">
        <f>-F6</f>
        <v>18000</v>
      </c>
      <c r="G26" s="896">
        <f>SUM(B26:F26)</f>
        <v>326250</v>
      </c>
      <c r="H26" s="552" t="s">
        <v>768</v>
      </c>
      <c r="I26" s="514"/>
      <c r="J26" s="514"/>
      <c r="K26" s="514"/>
      <c r="L26" s="514"/>
      <c r="M26" s="514"/>
      <c r="N26" s="514"/>
      <c r="R26" s="855"/>
      <c r="S26" s="855"/>
    </row>
    <row r="27" spans="1:19" outlineLevel="2" x14ac:dyDescent="0.35">
      <c r="A27" s="381" t="s">
        <v>434</v>
      </c>
      <c r="B27" s="382"/>
      <c r="C27" s="382"/>
      <c r="D27" s="382"/>
      <c r="E27" s="382"/>
      <c r="F27" s="382"/>
      <c r="G27" s="359"/>
      <c r="H27" s="552"/>
      <c r="I27" s="514"/>
      <c r="J27" s="514"/>
      <c r="K27" s="514"/>
      <c r="L27" s="514"/>
      <c r="M27" s="514"/>
      <c r="N27" s="514"/>
      <c r="R27" s="855"/>
      <c r="S27" s="855"/>
    </row>
    <row r="28" spans="1:19" outlineLevel="2" x14ac:dyDescent="0.35">
      <c r="A28" s="900" t="s">
        <v>157</v>
      </c>
      <c r="B28" s="514">
        <f>-B4</f>
        <v>138500</v>
      </c>
      <c r="C28" s="514">
        <f>-C4</f>
        <v>62500</v>
      </c>
      <c r="D28" s="514">
        <f>-D4</f>
        <v>6250</v>
      </c>
      <c r="E28" s="895"/>
      <c r="F28" s="895"/>
      <c r="G28" s="901">
        <f>SUM(B28:F28)</f>
        <v>207250</v>
      </c>
      <c r="H28" s="552"/>
      <c r="I28" s="514"/>
      <c r="J28" s="514"/>
      <c r="K28" s="514"/>
      <c r="L28" s="514"/>
      <c r="M28" s="514"/>
      <c r="N28" s="514"/>
      <c r="R28" s="855"/>
      <c r="S28" s="855"/>
    </row>
    <row r="29" spans="1:19" outlineLevel="2" x14ac:dyDescent="0.35">
      <c r="A29" s="381" t="s">
        <v>435</v>
      </c>
      <c r="B29" s="382"/>
      <c r="C29" s="382"/>
      <c r="D29" s="382"/>
      <c r="E29" s="382"/>
      <c r="F29" s="382"/>
      <c r="G29" s="359"/>
      <c r="H29" s="552"/>
      <c r="I29" s="514"/>
      <c r="J29" s="514"/>
      <c r="K29" s="514"/>
      <c r="L29" s="514"/>
      <c r="M29" s="514"/>
      <c r="N29" s="514"/>
      <c r="R29" s="855"/>
      <c r="S29" s="855"/>
    </row>
    <row r="30" spans="1:19" outlineLevel="2" x14ac:dyDescent="0.35">
      <c r="A30" s="899" t="s">
        <v>167</v>
      </c>
      <c r="B30" s="514">
        <f>'Progr. konstanter og variabler'!B35*'Progr. konstanter og variabler'!B58</f>
        <v>3000</v>
      </c>
      <c r="C30" s="514">
        <f>'Progr. konstanter og variabler'!D35*'Progr. konstanter og variabler'!C58</f>
        <v>0</v>
      </c>
      <c r="D30" s="894"/>
      <c r="E30" s="894"/>
      <c r="F30" s="894"/>
      <c r="G30" s="896">
        <f>SUM(B30:F30)</f>
        <v>3000</v>
      </c>
      <c r="H30" s="552"/>
      <c r="I30" s="514"/>
      <c r="J30" s="514"/>
      <c r="K30" s="514"/>
      <c r="L30" s="514"/>
      <c r="M30" s="514"/>
      <c r="N30" s="514"/>
      <c r="R30" s="855"/>
      <c r="S30" s="855"/>
    </row>
    <row r="31" spans="1:19" outlineLevel="2" x14ac:dyDescent="0.35">
      <c r="A31" s="899" t="s">
        <v>168</v>
      </c>
      <c r="B31" s="514">
        <f>'Progr. konstanter og variabler'!B36*'Progr. konstanter og variabler'!B59</f>
        <v>6000</v>
      </c>
      <c r="C31" s="514">
        <f>'Progr. konstanter og variabler'!D36*'Progr. konstanter og variabler'!C59</f>
        <v>3000</v>
      </c>
      <c r="D31" s="894"/>
      <c r="E31" s="894"/>
      <c r="F31" s="894"/>
      <c r="G31" s="896">
        <f>SUM(B31:F31)</f>
        <v>9000</v>
      </c>
      <c r="H31" s="552"/>
      <c r="I31" s="514"/>
      <c r="J31" s="514"/>
      <c r="K31" s="514"/>
      <c r="L31" s="514"/>
      <c r="M31" s="514"/>
      <c r="N31" s="514"/>
      <c r="R31" s="855"/>
      <c r="S31" s="855"/>
    </row>
    <row r="32" spans="1:19" outlineLevel="2" x14ac:dyDescent="0.35">
      <c r="A32" s="899" t="s">
        <v>169</v>
      </c>
      <c r="B32" s="514">
        <f>'Progr. konstanter og variabler'!B37*'Progr. konstanter og variabler'!B60</f>
        <v>0</v>
      </c>
      <c r="C32" s="514">
        <f>'Progr. konstanter og variabler'!D37*'Progr. konstanter og variabler'!C60</f>
        <v>0</v>
      </c>
      <c r="D32" s="894"/>
      <c r="E32" s="894"/>
      <c r="F32" s="894"/>
      <c r="G32" s="896">
        <f>SUM(B32:F32)</f>
        <v>0</v>
      </c>
      <c r="H32" s="552"/>
      <c r="I32" s="514"/>
      <c r="J32" s="514"/>
      <c r="K32" s="514"/>
      <c r="L32" s="514"/>
      <c r="M32" s="514"/>
      <c r="N32" s="514"/>
      <c r="R32" s="855"/>
      <c r="S32" s="855"/>
    </row>
    <row r="33" spans="1:19" outlineLevel="2" x14ac:dyDescent="0.35">
      <c r="A33" s="900" t="s">
        <v>63</v>
      </c>
      <c r="B33" s="902">
        <f>'Progr. konstanter og variabler'!B33*'Progr. konstanter og variabler'!B14</f>
        <v>840000</v>
      </c>
      <c r="C33" s="902">
        <f>'Progr. konstanter og variabler'!D33*'Progr. konstanter og variabler'!D14</f>
        <v>195000</v>
      </c>
      <c r="D33" s="895"/>
      <c r="E33" s="902">
        <f>SUMPRODUCT('Progr. konstanter og variabler'!F33:G33,'Progr. konstanter og variabler'!F14:G14)</f>
        <v>25000</v>
      </c>
      <c r="F33" s="902">
        <f>'Progr. konstanter og variabler'!H33*'Progr. konstanter og variabler'!H14</f>
        <v>0</v>
      </c>
      <c r="G33" s="901">
        <f>SUM(B33:F33)</f>
        <v>1060000</v>
      </c>
      <c r="H33" s="552"/>
      <c r="I33" s="514"/>
      <c r="J33" s="514"/>
      <c r="K33" s="514"/>
      <c r="L33" s="514"/>
      <c r="M33" s="514"/>
      <c r="N33" s="514"/>
      <c r="R33" s="855"/>
      <c r="S33" s="855"/>
    </row>
    <row r="34" spans="1:19" outlineLevel="2" x14ac:dyDescent="0.35">
      <c r="A34" s="381" t="s">
        <v>433</v>
      </c>
      <c r="B34" s="382"/>
      <c r="C34" s="382"/>
      <c r="D34" s="382"/>
      <c r="E34" s="382"/>
      <c r="F34" s="382"/>
      <c r="G34" s="359"/>
      <c r="H34" s="552"/>
      <c r="I34" s="514"/>
      <c r="J34" s="514"/>
      <c r="K34" s="514"/>
      <c r="L34" s="514"/>
      <c r="M34" s="514"/>
      <c r="N34" s="514"/>
      <c r="R34" s="855"/>
      <c r="S34" s="855"/>
    </row>
    <row r="35" spans="1:19" outlineLevel="2" x14ac:dyDescent="0.35">
      <c r="A35" s="899" t="s">
        <v>166</v>
      </c>
      <c r="B35" s="894">
        <f t="shared" ref="B35:F37" si="5">-B16</f>
        <v>1322299.4976000001</v>
      </c>
      <c r="C35" s="894">
        <f t="shared" si="5"/>
        <v>489629.0400000001</v>
      </c>
      <c r="D35" s="894">
        <f t="shared" si="5"/>
        <v>20909</v>
      </c>
      <c r="E35" s="894">
        <f t="shared" si="5"/>
        <v>199804.69714285713</v>
      </c>
      <c r="F35" s="894">
        <f t="shared" si="5"/>
        <v>105266.65920000001</v>
      </c>
      <c r="G35" s="896">
        <f>SUM(B35:F35)</f>
        <v>2137908.8939428572</v>
      </c>
      <c r="H35" s="552"/>
      <c r="I35" s="514"/>
      <c r="J35" s="514"/>
      <c r="K35" s="514"/>
      <c r="L35" s="514"/>
      <c r="M35" s="514"/>
      <c r="N35" s="514"/>
      <c r="R35" s="855"/>
      <c r="S35" s="855"/>
    </row>
    <row r="36" spans="1:19" outlineLevel="2" x14ac:dyDescent="0.35">
      <c r="A36" s="899" t="s">
        <v>160</v>
      </c>
      <c r="B36" s="894">
        <f t="shared" si="5"/>
        <v>0</v>
      </c>
      <c r="C36" s="894">
        <f t="shared" si="5"/>
        <v>0</v>
      </c>
      <c r="D36" s="894">
        <f t="shared" si="5"/>
        <v>0</v>
      </c>
      <c r="E36" s="894">
        <f t="shared" si="5"/>
        <v>0</v>
      </c>
      <c r="F36" s="894">
        <f t="shared" si="5"/>
        <v>0</v>
      </c>
      <c r="G36" s="896">
        <f>SUM(B36:F36)</f>
        <v>0</v>
      </c>
      <c r="H36" s="552"/>
      <c r="I36" s="514"/>
      <c r="J36" s="514"/>
      <c r="K36" s="514"/>
      <c r="L36" s="514"/>
      <c r="M36" s="514"/>
      <c r="N36" s="514"/>
      <c r="R36" s="855"/>
      <c r="S36" s="855"/>
    </row>
    <row r="37" spans="1:19" outlineLevel="2" x14ac:dyDescent="0.35">
      <c r="A37" s="903" t="s">
        <v>159</v>
      </c>
      <c r="B37" s="894">
        <f t="shared" si="5"/>
        <v>11136</v>
      </c>
      <c r="C37" s="894">
        <f t="shared" si="5"/>
        <v>5800</v>
      </c>
      <c r="D37" s="894">
        <f t="shared" si="5"/>
        <v>464</v>
      </c>
      <c r="E37" s="894">
        <f t="shared" si="5"/>
        <v>2505.6</v>
      </c>
      <c r="F37" s="894">
        <f t="shared" si="5"/>
        <v>835.19999999999993</v>
      </c>
      <c r="G37" s="896">
        <f>SUM(B37:F37)</f>
        <v>20740.8</v>
      </c>
      <c r="H37" s="552"/>
      <c r="I37" s="514"/>
      <c r="J37" s="514"/>
      <c r="K37" s="514"/>
      <c r="L37" s="514"/>
      <c r="M37" s="514"/>
      <c r="N37" s="514"/>
      <c r="R37" s="855"/>
      <c r="S37" s="855"/>
    </row>
    <row r="38" spans="1:19" outlineLevel="2" x14ac:dyDescent="0.35">
      <c r="A38" s="381" t="s">
        <v>473</v>
      </c>
      <c r="B38" s="382"/>
      <c r="C38" s="382"/>
      <c r="D38" s="382"/>
      <c r="E38" s="382"/>
      <c r="F38" s="382"/>
      <c r="G38" s="359"/>
      <c r="H38" s="552"/>
      <c r="I38" s="514"/>
      <c r="J38" s="514"/>
      <c r="K38" s="514"/>
      <c r="L38" s="514"/>
      <c r="M38" s="514"/>
      <c r="N38" s="514"/>
      <c r="O38" s="890"/>
      <c r="P38" s="890"/>
      <c r="Q38" s="890"/>
    </row>
    <row r="39" spans="1:19" outlineLevel="2" x14ac:dyDescent="0.35">
      <c r="A39" s="899" t="s">
        <v>474</v>
      </c>
      <c r="B39" s="514">
        <f>'Progr. konstanter og variabler'!$B63*'Progr. konstanter og variabler'!H72</f>
        <v>4097.5609756097556</v>
      </c>
      <c r="C39" s="514">
        <f>'Progr. konstanter og variabler'!$B63*'Progr. konstanter og variabler'!I72</f>
        <v>1263.4146341463413</v>
      </c>
      <c r="D39" s="514">
        <f>'Progr. konstanter og variabler'!$B63*'Progr. konstanter og variabler'!J72</f>
        <v>68.292682926829272</v>
      </c>
      <c r="E39" s="514">
        <f>'Progr. konstanter og variabler'!$B63*'Progr. konstanter og variabler'!K72</f>
        <v>751.21951219512198</v>
      </c>
      <c r="F39" s="514">
        <f>'Progr. konstanter og variabler'!$B63*'Progr. konstanter og variabler'!L72</f>
        <v>819.51219512195132</v>
      </c>
      <c r="G39" s="896">
        <f>SUM(B39:F39)</f>
        <v>6999.9999999999991</v>
      </c>
      <c r="H39" s="552"/>
      <c r="I39" s="514"/>
      <c r="J39" s="514"/>
      <c r="K39" s="514"/>
      <c r="L39" s="514"/>
      <c r="M39" s="514"/>
      <c r="N39" s="514"/>
      <c r="O39" s="890"/>
      <c r="P39" s="890"/>
      <c r="Q39" s="890"/>
    </row>
    <row r="40" spans="1:19" outlineLevel="2" x14ac:dyDescent="0.35">
      <c r="A40" s="899" t="s">
        <v>475</v>
      </c>
      <c r="B40" s="514">
        <f>'Progr. konstanter og variabler'!$B64*'Progr. konstanter og variabler'!H73</f>
        <v>6071.4285714285716</v>
      </c>
      <c r="C40" s="514">
        <f>'Progr. konstanter og variabler'!$B64*'Progr. konstanter og variabler'!I73</f>
        <v>1785.7142857142858</v>
      </c>
      <c r="D40" s="514">
        <f>'Progr. konstanter og variabler'!$B64*'Progr. konstanter og variabler'!J73</f>
        <v>142.85714285714286</v>
      </c>
      <c r="E40" s="514">
        <f>'Progr. konstanter og variabler'!$B64*'Progr. konstanter og variabler'!K73</f>
        <v>1285.7142857142858</v>
      </c>
      <c r="F40" s="904">
        <f>'Progr. konstanter og variabler'!$B64*'Progr. konstanter og variabler'!L73</f>
        <v>1714.2857142857142</v>
      </c>
      <c r="G40" s="896">
        <f t="shared" ref="G40:G44" si="6">SUM(B40:F40)</f>
        <v>11000</v>
      </c>
      <c r="H40" s="552"/>
      <c r="I40" s="514"/>
      <c r="J40" s="514"/>
      <c r="K40" s="514"/>
      <c r="L40" s="514"/>
      <c r="M40" s="514"/>
      <c r="N40" s="514"/>
      <c r="O40" s="890"/>
      <c r="P40" s="890"/>
      <c r="Q40" s="890"/>
    </row>
    <row r="41" spans="1:19" outlineLevel="2" x14ac:dyDescent="0.35">
      <c r="A41" s="899" t="s">
        <v>476</v>
      </c>
      <c r="B41" s="904">
        <f>'Progr. konstanter og variabler'!$B65*'Progr. konstanter og variabler'!H74</f>
        <v>0</v>
      </c>
      <c r="C41" s="514">
        <f>'Progr. konstanter og variabler'!$B65*'Progr. konstanter og variabler'!I74</f>
        <v>11000</v>
      </c>
      <c r="D41" s="904">
        <f>'Progr. konstanter og variabler'!$B65*'Progr. konstanter og variabler'!J74</f>
        <v>0</v>
      </c>
      <c r="E41" s="904">
        <f>'Progr. konstanter og variabler'!$B65*'Progr. konstanter og variabler'!K74</f>
        <v>0</v>
      </c>
      <c r="F41" s="904">
        <f>'Progr. konstanter og variabler'!$B65*'Progr. konstanter og variabler'!L74</f>
        <v>0</v>
      </c>
      <c r="G41" s="896">
        <f t="shared" si="6"/>
        <v>11000</v>
      </c>
      <c r="H41" s="552"/>
      <c r="I41" s="514"/>
      <c r="J41" s="514"/>
      <c r="K41" s="514"/>
      <c r="L41" s="514"/>
      <c r="M41" s="514"/>
      <c r="N41" s="514"/>
      <c r="O41" s="890"/>
      <c r="P41" s="890"/>
      <c r="Q41" s="890"/>
    </row>
    <row r="42" spans="1:19" outlineLevel="2" x14ac:dyDescent="0.35">
      <c r="A42" s="899" t="s">
        <v>477</v>
      </c>
      <c r="B42" s="514">
        <f>'Progr. konstanter og variabler'!$B66*'Progr. konstanter og variabler'!H75</f>
        <v>2401.9607843137255</v>
      </c>
      <c r="C42" s="514">
        <f>'Progr. konstanter og variabler'!$B66*'Progr. konstanter og variabler'!I75</f>
        <v>823.52941176470586</v>
      </c>
      <c r="D42" s="904">
        <f>'Progr. konstanter og variabler'!$B66*'Progr. konstanter og variabler'!J75</f>
        <v>0</v>
      </c>
      <c r="E42" s="514">
        <f>'Progr. konstanter og variabler'!$B66*'Progr. konstanter og variabler'!K75</f>
        <v>274.50980392156862</v>
      </c>
      <c r="F42" s="514">
        <f>'Progr. konstanter og variabler'!$B66*'Progr. konstanter og variabler'!L75</f>
        <v>0</v>
      </c>
      <c r="G42" s="896">
        <f t="shared" si="6"/>
        <v>3500</v>
      </c>
      <c r="H42" s="552"/>
      <c r="I42" s="514"/>
      <c r="J42" s="514"/>
      <c r="K42" s="514"/>
      <c r="L42" s="514"/>
      <c r="M42" s="514"/>
      <c r="N42" s="514"/>
      <c r="O42" s="890"/>
      <c r="P42" s="890"/>
      <c r="Q42" s="890"/>
    </row>
    <row r="43" spans="1:19" outlineLevel="2" x14ac:dyDescent="0.35">
      <c r="A43" s="899" t="s">
        <v>481</v>
      </c>
      <c r="B43" s="514">
        <f>'Progr. konstanter og variabler'!$B67*'Progr. konstanter og variabler'!H76</f>
        <v>2947</v>
      </c>
      <c r="C43" s="514">
        <f>'Progr. konstanter og variabler'!$B67*'Progr. konstanter og variabler'!I76</f>
        <v>1263</v>
      </c>
      <c r="D43" s="904">
        <f>'Progr. konstanter og variabler'!$B67*'Progr. konstanter og variabler'!J76</f>
        <v>0</v>
      </c>
      <c r="E43" s="514">
        <f>'Progr. konstanter og variabler'!$B67*'Progr. konstanter og variabler'!K76</f>
        <v>421</v>
      </c>
      <c r="F43" s="514">
        <f>'Progr. konstanter og variabler'!$B67*'Progr. konstanter og variabler'!L76</f>
        <v>0</v>
      </c>
      <c r="G43" s="896">
        <f t="shared" si="6"/>
        <v>4631</v>
      </c>
      <c r="H43" s="552"/>
      <c r="I43" s="514"/>
      <c r="J43" s="514"/>
      <c r="K43" s="514"/>
      <c r="L43" s="514"/>
      <c r="M43" s="514"/>
      <c r="N43" s="514"/>
      <c r="O43" s="890"/>
      <c r="P43" s="890"/>
      <c r="Q43" s="890"/>
    </row>
    <row r="44" spans="1:19" outlineLevel="2" x14ac:dyDescent="0.35">
      <c r="A44" s="899" t="s">
        <v>480</v>
      </c>
      <c r="B44" s="514">
        <f>'Progr. konstanter og variabler'!$B68*'Progr. konstanter og variabler'!H77</f>
        <v>0</v>
      </c>
      <c r="C44" s="514">
        <f>'Progr. konstanter og variabler'!$B68*'Progr. konstanter og variabler'!I77</f>
        <v>0</v>
      </c>
      <c r="D44" s="904">
        <f>'Progr. konstanter og variabler'!$B68*'Progr. konstanter og variabler'!J77</f>
        <v>0</v>
      </c>
      <c r="E44" s="514">
        <f>'Progr. konstanter og variabler'!$B68*'Progr. konstanter og variabler'!K77</f>
        <v>0</v>
      </c>
      <c r="F44" s="514">
        <f>'Progr. konstanter og variabler'!$B68*'Progr. konstanter og variabler'!L77</f>
        <v>0</v>
      </c>
      <c r="G44" s="896">
        <f t="shared" si="6"/>
        <v>0</v>
      </c>
      <c r="H44" s="552"/>
      <c r="I44" s="514"/>
      <c r="J44" s="514"/>
      <c r="K44" s="514"/>
      <c r="L44" s="514"/>
      <c r="M44" s="514"/>
      <c r="N44" s="514"/>
      <c r="O44" s="890"/>
      <c r="P44" s="890"/>
      <c r="Q44" s="890"/>
    </row>
    <row r="45" spans="1:19" outlineLevel="2" x14ac:dyDescent="0.35">
      <c r="A45" s="381" t="s">
        <v>771</v>
      </c>
      <c r="B45" s="382"/>
      <c r="C45" s="382"/>
      <c r="D45" s="382"/>
      <c r="E45" s="382"/>
      <c r="F45" s="382"/>
      <c r="G45" s="359"/>
      <c r="H45" s="552"/>
      <c r="I45" s="514"/>
      <c r="J45" s="514"/>
      <c r="K45" s="514"/>
      <c r="L45" s="514"/>
      <c r="M45" s="514"/>
      <c r="N45" s="514"/>
      <c r="O45" s="890"/>
      <c r="P45" s="890"/>
      <c r="Q45" s="890"/>
    </row>
    <row r="46" spans="1:19" outlineLevel="2" x14ac:dyDescent="0.35">
      <c r="A46" s="899" t="s">
        <v>774</v>
      </c>
      <c r="B46" s="514">
        <f>'Progr. konstanter og variabler'!$D63*('Progr. konstanter og variabler'!$G63*'Progr. konstanter og variabler'!B72+'Progr. konstanter og variabler'!$H63*'Progr. konstanter og variabler'!H72)</f>
        <v>15523.90243902439</v>
      </c>
      <c r="C46" s="514">
        <f>'Progr. konstanter og variabler'!$D63*('Progr. konstanter og variabler'!$G63*'Progr. konstanter og variabler'!C72+'Progr. konstanter og variabler'!$H63*'Progr. konstanter og variabler'!I72)</f>
        <v>4786.5365853658541</v>
      </c>
      <c r="D46" s="514">
        <f>'Progr. konstanter og variabler'!$D63*('Progr. konstanter og variabler'!$G63*'Progr. konstanter og variabler'!D72+'Progr. konstanter og variabler'!$H63*'Progr. konstanter og variabler'!J72)</f>
        <v>258.73170731707319</v>
      </c>
      <c r="E46" s="514">
        <f>'Progr. konstanter og variabler'!$D63*('Progr. konstanter og variabler'!$G63*'Progr. konstanter og variabler'!E72+'Progr. konstanter og variabler'!$H63*'Progr. konstanter og variabler'!K72)</f>
        <v>2846.0487804878048</v>
      </c>
      <c r="F46" s="514">
        <f>'Progr. konstanter og variabler'!$D63*('Progr. konstanter og variabler'!$G63*'Progr. konstanter og variabler'!F72+'Progr. konstanter og variabler'!$H63*'Progr. konstanter og variabler'!L72)</f>
        <v>3104.7804878048782</v>
      </c>
      <c r="G46" s="896">
        <f>SUM(B46:F46)</f>
        <v>26520</v>
      </c>
      <c r="H46" s="552"/>
      <c r="I46" s="514"/>
      <c r="J46" s="514"/>
      <c r="K46" s="514"/>
      <c r="L46" s="514"/>
      <c r="M46" s="514"/>
      <c r="N46" s="514"/>
      <c r="O46" s="890"/>
      <c r="P46" s="890"/>
      <c r="Q46" s="890"/>
    </row>
    <row r="47" spans="1:19" outlineLevel="2" x14ac:dyDescent="0.35">
      <c r="A47" s="899" t="s">
        <v>775</v>
      </c>
      <c r="B47" s="514">
        <f>'Progr. konstanter og variabler'!$D64*('Progr. konstanter og variabler'!$G64*'Progr. konstanter og variabler'!B73+'Progr. konstanter og variabler'!$H64*'Progr. konstanter og variabler'!H73)</f>
        <v>13564.675324675323</v>
      </c>
      <c r="C47" s="514">
        <f>'Progr. konstanter og variabler'!$D64*('Progr. konstanter og variabler'!$G64*'Progr. konstanter og variabler'!C73+'Progr. konstanter og variabler'!$H64*'Progr. konstanter og variabler'!I73)</f>
        <v>3989.6103896103891</v>
      </c>
      <c r="D47" s="514">
        <f>'Progr. konstanter og variabler'!$D64*('Progr. konstanter og variabler'!$G64*'Progr. konstanter og variabler'!D73+'Progr. konstanter og variabler'!$H64*'Progr. konstanter og variabler'!J73)</f>
        <v>319.16883116883116</v>
      </c>
      <c r="E47" s="514">
        <f>'Progr. konstanter og variabler'!$D64*('Progr. konstanter og variabler'!$G64*'Progr. konstanter og variabler'!E73+'Progr. konstanter og variabler'!$H64*'Progr. konstanter og variabler'!K73)</f>
        <v>2872.5194805194801</v>
      </c>
      <c r="F47" s="904">
        <f>'Progr. konstanter og variabler'!$D64*('Progr. konstanter og variabler'!$G64*'Progr. konstanter og variabler'!F73+'Progr. konstanter og variabler'!$H64*'Progr. konstanter og variabler'!L73)</f>
        <v>3830.0259740259735</v>
      </c>
      <c r="G47" s="896">
        <f t="shared" ref="G47:G51" si="7">SUM(B47:F47)</f>
        <v>24576</v>
      </c>
      <c r="H47" s="552"/>
      <c r="I47" s="514"/>
      <c r="J47" s="514"/>
      <c r="K47" s="514"/>
      <c r="L47" s="514"/>
      <c r="M47" s="514"/>
      <c r="N47" s="514"/>
      <c r="O47" s="890"/>
      <c r="P47" s="890"/>
      <c r="Q47" s="890"/>
    </row>
    <row r="48" spans="1:19" outlineLevel="2" x14ac:dyDescent="0.35">
      <c r="A48" s="899" t="s">
        <v>776</v>
      </c>
      <c r="B48" s="904">
        <f>'Progr. konstanter og variabler'!$D65*('Progr. konstanter og variabler'!$G65*'Progr. konstanter og variabler'!B74+'Progr. konstanter og variabler'!$H65*'Progr. konstanter og variabler'!H74)</f>
        <v>0</v>
      </c>
      <c r="C48" s="514">
        <f>'Progr. konstanter og variabler'!$D65*('Progr. konstanter og variabler'!$G65*'Progr. konstanter og variabler'!C74+'Progr. konstanter og variabler'!$H65*'Progr. konstanter og variabler'!I74)</f>
        <v>27420</v>
      </c>
      <c r="D48" s="904">
        <f>'Progr. konstanter og variabler'!$D65*('Progr. konstanter og variabler'!$G65*'Progr. konstanter og variabler'!D74+'Progr. konstanter og variabler'!$H65*'Progr. konstanter og variabler'!J74)</f>
        <v>0</v>
      </c>
      <c r="E48" s="904">
        <f>'Progr. konstanter og variabler'!$D65*('Progr. konstanter og variabler'!$G65*'Progr. konstanter og variabler'!E74+'Progr. konstanter og variabler'!$H65*'Progr. konstanter og variabler'!K74)</f>
        <v>0</v>
      </c>
      <c r="F48" s="904">
        <f>'Progr. konstanter og variabler'!$D65*('Progr. konstanter og variabler'!$G65*'Progr. konstanter og variabler'!F74+'Progr. konstanter og variabler'!$H65*'Progr. konstanter og variabler'!L74)</f>
        <v>0</v>
      </c>
      <c r="G48" s="896">
        <f t="shared" si="7"/>
        <v>27420</v>
      </c>
      <c r="H48" s="552"/>
      <c r="I48" s="514"/>
      <c r="J48" s="514"/>
      <c r="K48" s="514"/>
      <c r="L48" s="514"/>
      <c r="M48" s="514"/>
      <c r="N48" s="514"/>
      <c r="O48" s="890"/>
      <c r="P48" s="890"/>
      <c r="Q48" s="890"/>
    </row>
    <row r="49" spans="1:17" outlineLevel="2" x14ac:dyDescent="0.35">
      <c r="A49" s="899" t="s">
        <v>777</v>
      </c>
      <c r="B49" s="514">
        <f>'Progr. konstanter og variabler'!$D66*('Progr. konstanter og variabler'!$G66*'Progr. konstanter og variabler'!B75+'Progr. konstanter og variabler'!$H66*'Progr. konstanter og variabler'!H75)</f>
        <v>6456.4705882352946</v>
      </c>
      <c r="C49" s="514">
        <f>'Progr. konstanter og variabler'!$D66*('Progr. konstanter og variabler'!$G66*'Progr. konstanter og variabler'!C75+'Progr. konstanter og variabler'!$H66*'Progr. konstanter og variabler'!I75)</f>
        <v>2213.6470588235293</v>
      </c>
      <c r="D49" s="904">
        <f>'Progr. konstanter og variabler'!$D66*('Progr. konstanter og variabler'!$G66*'Progr. konstanter og variabler'!D75+'Progr. konstanter og variabler'!$H66*'Progr. konstanter og variabler'!J75)</f>
        <v>0</v>
      </c>
      <c r="E49" s="514">
        <f>'Progr. konstanter og variabler'!$D66*('Progr. konstanter og variabler'!$G66*'Progr. konstanter og variabler'!E75+'Progr. konstanter og variabler'!$H66*'Progr. konstanter og variabler'!K75)</f>
        <v>737.88235294117635</v>
      </c>
      <c r="F49" s="514">
        <f>'Progr. konstanter og variabler'!$D66*('Progr. konstanter og variabler'!$G66*'Progr. konstanter og variabler'!F75+'Progr. konstanter og variabler'!$H66*'Progr. konstanter og variabler'!L75)</f>
        <v>0</v>
      </c>
      <c r="G49" s="896">
        <f t="shared" si="7"/>
        <v>9408</v>
      </c>
      <c r="H49" s="552"/>
      <c r="I49" s="514"/>
      <c r="J49" s="514"/>
      <c r="K49" s="514"/>
      <c r="L49" s="514"/>
      <c r="M49" s="514"/>
      <c r="N49" s="514"/>
      <c r="O49" s="890"/>
      <c r="P49" s="890"/>
      <c r="Q49" s="890"/>
    </row>
    <row r="50" spans="1:17" outlineLevel="2" x14ac:dyDescent="0.35">
      <c r="A50" s="899" t="s">
        <v>778</v>
      </c>
      <c r="B50" s="514">
        <f>'Progr. konstanter og variabler'!$D67*('Progr. konstanter og variabler'!$G67*'Progr. konstanter og variabler'!B76+'Progr. konstanter og variabler'!$H67*'Progr. konstanter og variabler'!H76)</f>
        <v>5737.2</v>
      </c>
      <c r="C50" s="514">
        <f>'Progr. konstanter og variabler'!$D67*('Progr. konstanter og variabler'!$G67*'Progr. konstanter og variabler'!C76+'Progr. konstanter og variabler'!$H67*'Progr. konstanter og variabler'!I76)</f>
        <v>2458.8000000000002</v>
      </c>
      <c r="D50" s="904">
        <f>'Progr. konstanter og variabler'!$D67*('Progr. konstanter og variabler'!$G67*'Progr. konstanter og variabler'!D76+'Progr. konstanter og variabler'!$H67*'Progr. konstanter og variabler'!J76)</f>
        <v>0</v>
      </c>
      <c r="E50" s="514">
        <f>'Progr. konstanter og variabler'!$D67*('Progr. konstanter og variabler'!$G67*'Progr. konstanter og variabler'!E76+'Progr. konstanter og variabler'!$H67*'Progr. konstanter og variabler'!K76)</f>
        <v>819.6</v>
      </c>
      <c r="F50" s="514">
        <f>'Progr. konstanter og variabler'!$D67*('Progr. konstanter og variabler'!$G67*'Progr. konstanter og variabler'!F76+'Progr. konstanter og variabler'!$H67*'Progr. konstanter og variabler'!L76)</f>
        <v>0</v>
      </c>
      <c r="G50" s="896">
        <f t="shared" si="7"/>
        <v>9015.6</v>
      </c>
      <c r="H50" s="552"/>
      <c r="I50" s="514"/>
      <c r="J50" s="514"/>
      <c r="K50" s="514"/>
      <c r="L50" s="514"/>
      <c r="M50" s="514"/>
      <c r="N50" s="514"/>
      <c r="O50" s="890"/>
      <c r="P50" s="890"/>
      <c r="Q50" s="890"/>
    </row>
    <row r="51" spans="1:17" outlineLevel="2" x14ac:dyDescent="0.35">
      <c r="A51" s="899" t="s">
        <v>779</v>
      </c>
      <c r="B51" s="514">
        <f>'Progr. konstanter og variabler'!$D68*('Progr. konstanter og variabler'!$G68*'Progr. konstanter og variabler'!B77+'Progr. konstanter og variabler'!$H68*'Progr. konstanter og variabler'!H77)</f>
        <v>1240.909090909091</v>
      </c>
      <c r="C51" s="514">
        <f>'Progr. konstanter og variabler'!$D68*('Progr. konstanter og variabler'!$G68*'Progr. konstanter og variabler'!C77+'Progr. konstanter og variabler'!$H68*'Progr. konstanter og variabler'!I77)</f>
        <v>531.81818181818176</v>
      </c>
      <c r="D51" s="904">
        <f>'Progr. konstanter og variabler'!$D68*('Progr. konstanter og variabler'!$G68*'Progr. konstanter og variabler'!D77+'Progr. konstanter og variabler'!$H68*'Progr. konstanter og variabler'!J77)</f>
        <v>0</v>
      </c>
      <c r="E51" s="514">
        <f>'Progr. konstanter og variabler'!$D68*('Progr. konstanter og variabler'!$G68*'Progr. konstanter og variabler'!E77+'Progr. konstanter og variabler'!$H68*'Progr. konstanter og variabler'!K77)</f>
        <v>177.27272727272728</v>
      </c>
      <c r="F51" s="514">
        <f>'Progr. konstanter og variabler'!$D68*('Progr. konstanter og variabler'!$G68*'Progr. konstanter og variabler'!F77+'Progr. konstanter og variabler'!$H68*'Progr. konstanter og variabler'!L77)</f>
        <v>0</v>
      </c>
      <c r="G51" s="896">
        <f t="shared" si="7"/>
        <v>1950</v>
      </c>
      <c r="H51" s="552"/>
      <c r="I51" s="514"/>
      <c r="J51" s="514"/>
      <c r="K51" s="514"/>
      <c r="L51" s="514"/>
      <c r="M51" s="514"/>
      <c r="N51" s="514"/>
      <c r="O51" s="890"/>
      <c r="P51" s="890"/>
      <c r="Q51" s="890"/>
    </row>
    <row r="52" spans="1:17" outlineLevel="2" x14ac:dyDescent="0.35">
      <c r="A52" s="381" t="s">
        <v>680</v>
      </c>
      <c r="B52" s="382"/>
      <c r="C52" s="382"/>
      <c r="D52" s="382"/>
      <c r="E52" s="382"/>
      <c r="F52" s="382"/>
      <c r="G52" s="359"/>
      <c r="H52" s="552"/>
      <c r="I52" s="514"/>
      <c r="J52" s="514"/>
      <c r="K52" s="514"/>
      <c r="L52" s="514"/>
      <c r="M52" s="514"/>
      <c r="N52" s="514"/>
      <c r="O52" s="890"/>
      <c r="P52" s="890"/>
      <c r="Q52" s="890"/>
    </row>
    <row r="53" spans="1:17" outlineLevel="2" x14ac:dyDescent="0.35">
      <c r="A53" s="899" t="s">
        <v>424</v>
      </c>
      <c r="B53" s="514">
        <f>'Progr. konstanter og variabler'!$E63*('Progr. konstanter og variabler'!$G63*'Progr. konstanter og variabler'!B72+'Progr. konstanter og variabler'!$H63*'Progr. konstanter og variabler'!H72)</f>
        <v>51746.341463414639</v>
      </c>
      <c r="C53" s="514">
        <f>'Progr. konstanter og variabler'!$E63*('Progr. konstanter og variabler'!$G63*'Progr. konstanter og variabler'!C72+'Progr. konstanter og variabler'!$H63*'Progr. konstanter og variabler'!I72)</f>
        <v>15955.121951219513</v>
      </c>
      <c r="D53" s="514">
        <f>'Progr. konstanter og variabler'!$E63*('Progr. konstanter og variabler'!$G63*'Progr. konstanter og variabler'!D72+'Progr. konstanter og variabler'!$H63*'Progr. konstanter og variabler'!J72)</f>
        <v>862.43902439024396</v>
      </c>
      <c r="E53" s="514">
        <f>'Progr. konstanter og variabler'!$E63*('Progr. konstanter og variabler'!$G63*'Progr. konstanter og variabler'!E72+'Progr. konstanter og variabler'!$H63*'Progr. konstanter og variabler'!K72)</f>
        <v>9486.829268292684</v>
      </c>
      <c r="F53" s="514">
        <f>'Progr. konstanter og variabler'!$E63*('Progr. konstanter og variabler'!$G63*'Progr. konstanter og variabler'!F72+'Progr. konstanter og variabler'!$H63*'Progr. konstanter og variabler'!L72)</f>
        <v>10349.268292682927</v>
      </c>
      <c r="G53" s="896">
        <f>SUM(B53:F53)</f>
        <v>88400.000000000015</v>
      </c>
      <c r="H53" s="552"/>
      <c r="I53" s="514"/>
      <c r="J53" s="514"/>
      <c r="K53" s="514"/>
      <c r="L53" s="514"/>
      <c r="M53" s="514"/>
      <c r="N53" s="514"/>
      <c r="O53" s="890"/>
      <c r="P53" s="890"/>
      <c r="Q53" s="890"/>
    </row>
    <row r="54" spans="1:17" outlineLevel="2" x14ac:dyDescent="0.35">
      <c r="A54" s="899" t="s">
        <v>425</v>
      </c>
      <c r="B54" s="514">
        <f>'Progr. konstanter og variabler'!$E64*('Progr. konstanter og variabler'!$G64*'Progr. konstanter og variabler'!B73+'Progr. konstanter og variabler'!$H64*'Progr. konstanter og variabler'!H73)</f>
        <v>39563.63636363636</v>
      </c>
      <c r="C54" s="514">
        <f>'Progr. konstanter og variabler'!$E64*('Progr. konstanter og variabler'!$G64*'Progr. konstanter og variabler'!C73+'Progr. konstanter og variabler'!$H64*'Progr. konstanter og variabler'!I73)</f>
        <v>11636.363636363636</v>
      </c>
      <c r="D54" s="514">
        <f>'Progr. konstanter og variabler'!$E64*('Progr. konstanter og variabler'!$G64*'Progr. konstanter og variabler'!D73+'Progr. konstanter og variabler'!$H64*'Progr. konstanter og variabler'!J73)</f>
        <v>930.90909090909088</v>
      </c>
      <c r="E54" s="514">
        <f>'Progr. konstanter og variabler'!$E64*('Progr. konstanter og variabler'!$G64*'Progr. konstanter og variabler'!E73+'Progr. konstanter og variabler'!$H64*'Progr. konstanter og variabler'!K73)</f>
        <v>8378.181818181818</v>
      </c>
      <c r="F54" s="904">
        <f>'Progr. konstanter og variabler'!$E64*('Progr. konstanter og variabler'!$G64*'Progr. konstanter og variabler'!F73+'Progr. konstanter og variabler'!$H64*'Progr. konstanter og variabler'!L73)</f>
        <v>11170.90909090909</v>
      </c>
      <c r="G54" s="896">
        <f t="shared" ref="G54:G58" si="8">SUM(B54:F54)</f>
        <v>71680</v>
      </c>
      <c r="H54" s="552"/>
      <c r="I54" s="514"/>
      <c r="J54" s="514"/>
      <c r="K54" s="514"/>
      <c r="L54" s="514"/>
      <c r="M54" s="514"/>
      <c r="N54" s="514"/>
      <c r="O54" s="890"/>
      <c r="P54" s="890"/>
      <c r="Q54" s="890"/>
    </row>
    <row r="55" spans="1:17" outlineLevel="2" x14ac:dyDescent="0.35">
      <c r="A55" s="899" t="s">
        <v>426</v>
      </c>
      <c r="B55" s="904">
        <f>'Progr. konstanter og variabler'!$E65*('Progr. konstanter og variabler'!$G65*'Progr. konstanter og variabler'!B74+'Progr. konstanter og variabler'!$H65*'Progr. konstanter og variabler'!H74)</f>
        <v>0</v>
      </c>
      <c r="C55" s="514">
        <f>'Progr. konstanter og variabler'!$E65*('Progr. konstanter og variabler'!$G65*'Progr. konstanter og variabler'!C74+'Progr. konstanter og variabler'!$H65*'Progr. konstanter og variabler'!I74)</f>
        <v>74262.5</v>
      </c>
      <c r="D55" s="904">
        <f>'Progr. konstanter og variabler'!$E65*('Progr. konstanter og variabler'!$G65*'Progr. konstanter og variabler'!D74+'Progr. konstanter og variabler'!$H65*'Progr. konstanter og variabler'!J74)</f>
        <v>0</v>
      </c>
      <c r="E55" s="904">
        <f>'Progr. konstanter og variabler'!$E65*('Progr. konstanter og variabler'!$G65*'Progr. konstanter og variabler'!E74+'Progr. konstanter og variabler'!$H65*'Progr. konstanter og variabler'!K74)</f>
        <v>0</v>
      </c>
      <c r="F55" s="904">
        <f>'Progr. konstanter og variabler'!$E65*('Progr. konstanter og variabler'!$G65*'Progr. konstanter og variabler'!F74+'Progr. konstanter og variabler'!$H65*'Progr. konstanter og variabler'!L74)</f>
        <v>0</v>
      </c>
      <c r="G55" s="896">
        <f t="shared" si="8"/>
        <v>74262.5</v>
      </c>
      <c r="H55" s="552"/>
      <c r="I55" s="514"/>
      <c r="J55" s="514"/>
      <c r="K55" s="514"/>
      <c r="L55" s="514"/>
      <c r="M55" s="514"/>
      <c r="N55" s="514"/>
      <c r="O55" s="890"/>
      <c r="P55" s="890"/>
      <c r="Q55" s="890"/>
    </row>
    <row r="56" spans="1:17" outlineLevel="2" x14ac:dyDescent="0.35">
      <c r="A56" s="899" t="s">
        <v>427</v>
      </c>
      <c r="B56" s="514">
        <f>'Progr. konstanter og variabler'!$E66*('Progr. konstanter og variabler'!$G66*'Progr. konstanter og variabler'!B75+'Progr. konstanter og variabler'!$H66*'Progr. konstanter og variabler'!H75)</f>
        <v>21521.568627450979</v>
      </c>
      <c r="C56" s="514">
        <f>'Progr. konstanter og variabler'!$E66*('Progr. konstanter og variabler'!$G66*'Progr. konstanter og variabler'!C75+'Progr. konstanter og variabler'!$H66*'Progr. konstanter og variabler'!I75)</f>
        <v>7378.823529411764</v>
      </c>
      <c r="D56" s="904">
        <f>'Progr. konstanter og variabler'!$E66*('Progr. konstanter og variabler'!$G66*'Progr. konstanter og variabler'!D75+'Progr. konstanter og variabler'!$H66*'Progr. konstanter og variabler'!J75)</f>
        <v>0</v>
      </c>
      <c r="E56" s="514">
        <f>'Progr. konstanter og variabler'!$E66*('Progr. konstanter og variabler'!$G66*'Progr. konstanter og variabler'!E75+'Progr. konstanter og variabler'!$H66*'Progr. konstanter og variabler'!K75)</f>
        <v>2459.6078431372548</v>
      </c>
      <c r="F56" s="514">
        <f>'Progr. konstanter og variabler'!$E66*('Progr. konstanter og variabler'!$G66*'Progr. konstanter og variabler'!F75+'Progr. konstanter og variabler'!$H66*'Progr. konstanter og variabler'!L75)</f>
        <v>0</v>
      </c>
      <c r="G56" s="896">
        <f t="shared" si="8"/>
        <v>31359.999999999996</v>
      </c>
      <c r="H56" s="552"/>
      <c r="I56" s="514"/>
      <c r="J56" s="514"/>
      <c r="K56" s="514"/>
      <c r="L56" s="514"/>
      <c r="M56" s="514"/>
      <c r="N56" s="514"/>
      <c r="O56" s="890"/>
      <c r="P56" s="890"/>
      <c r="Q56" s="890"/>
    </row>
    <row r="57" spans="1:17" outlineLevel="2" x14ac:dyDescent="0.35">
      <c r="A57" s="899" t="s">
        <v>689</v>
      </c>
      <c r="B57" s="514">
        <f>'Progr. konstanter og variabler'!$E67*('Progr. konstanter og variabler'!$G67*'Progr. konstanter og variabler'!B76+'Progr. konstanter og variabler'!$H67*'Progr. konstanter og variabler'!H76)</f>
        <v>7000</v>
      </c>
      <c r="C57" s="514">
        <f>'Progr. konstanter og variabler'!$E67*('Progr. konstanter og variabler'!$G67*'Progr. konstanter og variabler'!C76+'Progr. konstanter og variabler'!$H67*'Progr. konstanter og variabler'!I76)</f>
        <v>3000</v>
      </c>
      <c r="D57" s="904">
        <f>'Progr. konstanter og variabler'!$E67*('Progr. konstanter og variabler'!$G67*'Progr. konstanter og variabler'!D76+'Progr. konstanter og variabler'!$H67*'Progr. konstanter og variabler'!J76)</f>
        <v>0</v>
      </c>
      <c r="E57" s="514">
        <f>'Progr. konstanter og variabler'!$E67*('Progr. konstanter og variabler'!$G67*'Progr. konstanter og variabler'!E76+'Progr. konstanter og variabler'!$H67*'Progr. konstanter og variabler'!K76)</f>
        <v>1000</v>
      </c>
      <c r="F57" s="514">
        <f>'Progr. konstanter og variabler'!$E67*('Progr. konstanter og variabler'!$G67*'Progr. konstanter og variabler'!F76+'Progr. konstanter og variabler'!$H67*'Progr. konstanter og variabler'!L76)</f>
        <v>0</v>
      </c>
      <c r="G57" s="896">
        <f t="shared" si="8"/>
        <v>11000</v>
      </c>
      <c r="H57" s="552"/>
      <c r="I57" s="514"/>
      <c r="J57" s="514"/>
      <c r="K57" s="514"/>
      <c r="L57" s="514"/>
      <c r="M57" s="514"/>
      <c r="N57" s="514"/>
      <c r="O57" s="890"/>
      <c r="P57" s="890"/>
      <c r="Q57" s="890"/>
    </row>
    <row r="58" spans="1:17" outlineLevel="2" x14ac:dyDescent="0.35">
      <c r="A58" s="899" t="s">
        <v>482</v>
      </c>
      <c r="B58" s="514">
        <f>'Progr. konstanter og variabler'!$E68*('Progr. konstanter og variabler'!$G68*'Progr. konstanter og variabler'!B77+'Progr. konstanter og variabler'!$H68*'Progr. konstanter og variabler'!H77)</f>
        <v>6618.1818181818189</v>
      </c>
      <c r="C58" s="514">
        <f>'Progr. konstanter og variabler'!$E68*('Progr. konstanter og variabler'!$G68*'Progr. konstanter og variabler'!C77+'Progr. konstanter og variabler'!$H68*'Progr. konstanter og variabler'!I77)</f>
        <v>2836.3636363636365</v>
      </c>
      <c r="D58" s="904">
        <f>'Progr. konstanter og variabler'!$E68*('Progr. konstanter og variabler'!$G68*'Progr. konstanter og variabler'!D77+'Progr. konstanter og variabler'!$H68*'Progr. konstanter og variabler'!J77)</f>
        <v>0</v>
      </c>
      <c r="E58" s="514">
        <f>'Progr. konstanter og variabler'!$E68*('Progr. konstanter og variabler'!$G68*'Progr. konstanter og variabler'!E77+'Progr. konstanter og variabler'!$H68*'Progr. konstanter og variabler'!K77)</f>
        <v>945.4545454545455</v>
      </c>
      <c r="F58" s="514">
        <f>'Progr. konstanter og variabler'!$E68*('Progr. konstanter og variabler'!$G68*'Progr. konstanter og variabler'!F77+'Progr. konstanter og variabler'!$H68*'Progr. konstanter og variabler'!L77)</f>
        <v>0</v>
      </c>
      <c r="G58" s="896">
        <f t="shared" si="8"/>
        <v>10400.000000000002</v>
      </c>
      <c r="H58" s="552"/>
      <c r="I58" s="514"/>
      <c r="J58" s="514"/>
      <c r="K58" s="514"/>
      <c r="L58" s="514"/>
      <c r="M58" s="514"/>
      <c r="N58" s="514"/>
      <c r="O58" s="890"/>
      <c r="P58" s="890"/>
      <c r="Q58" s="890"/>
    </row>
    <row r="59" spans="1:17" outlineLevel="2" x14ac:dyDescent="0.35">
      <c r="A59" s="381" t="s">
        <v>772</v>
      </c>
      <c r="B59" s="382"/>
      <c r="C59" s="382"/>
      <c r="D59" s="382"/>
      <c r="E59" s="382"/>
      <c r="F59" s="382"/>
      <c r="G59" s="359"/>
      <c r="H59" s="552"/>
      <c r="I59" s="514"/>
      <c r="J59" s="514"/>
      <c r="K59" s="514"/>
      <c r="L59" s="514"/>
      <c r="M59" s="514"/>
      <c r="N59" s="514"/>
      <c r="O59" s="890"/>
      <c r="P59" s="890"/>
      <c r="Q59" s="890"/>
    </row>
    <row r="60" spans="1:17" outlineLevel="2" x14ac:dyDescent="0.35">
      <c r="A60" s="899" t="s">
        <v>676</v>
      </c>
      <c r="B60" s="514">
        <f>'Progr. konstanter og variabler'!$C63*('Progr. konstanter og variabler'!$G63*'Progr. konstanter og variabler'!B72+'Progr. konstanter og variabler'!$H63*'Progr. konstanter og variabler'!H72)</f>
        <v>16170.731707317074</v>
      </c>
      <c r="C60" s="514">
        <f>'Progr. konstanter og variabler'!$C63*('Progr. konstanter og variabler'!$G63*'Progr. konstanter og variabler'!C72+'Progr. konstanter og variabler'!$H63*'Progr. konstanter og variabler'!I72)</f>
        <v>4985.9756097560976</v>
      </c>
      <c r="D60" s="514">
        <f>'Progr. konstanter og variabler'!$C63*('Progr. konstanter og variabler'!$G63*'Progr. konstanter og variabler'!D72+'Progr. konstanter og variabler'!$H63*'Progr. konstanter og variabler'!J72)</f>
        <v>269.51219512195121</v>
      </c>
      <c r="E60" s="514">
        <f>'Progr. konstanter og variabler'!$C63*('Progr. konstanter og variabler'!$G63*'Progr. konstanter og variabler'!E72+'Progr. konstanter og variabler'!$H63*'Progr. konstanter og variabler'!K72)</f>
        <v>2964.6341463414637</v>
      </c>
      <c r="F60" s="514">
        <f>'Progr. konstanter og variabler'!$C63*('Progr. konstanter og variabler'!$G63*'Progr. konstanter og variabler'!F72+'Progr. konstanter og variabler'!$H63*'Progr. konstanter og variabler'!L72)</f>
        <v>3234.146341463415</v>
      </c>
      <c r="G60" s="896">
        <f>SUM(B60:F60)</f>
        <v>27625.000000000004</v>
      </c>
      <c r="H60" s="552"/>
      <c r="I60" s="514"/>
      <c r="J60" s="514"/>
      <c r="K60" s="514"/>
      <c r="L60" s="514"/>
      <c r="M60" s="514"/>
      <c r="N60" s="514"/>
      <c r="O60" s="890"/>
      <c r="P60" s="890"/>
      <c r="Q60" s="890"/>
    </row>
    <row r="61" spans="1:17" outlineLevel="2" x14ac:dyDescent="0.35">
      <c r="A61" s="899" t="s">
        <v>677</v>
      </c>
      <c r="B61" s="514">
        <f>'Progr. konstanter og variabler'!$C64*('Progr. konstanter og variabler'!$G64*'Progr. konstanter og variabler'!B73+'Progr. konstanter og variabler'!$H64*'Progr. konstanter og variabler'!H73)</f>
        <v>7912.7272727272721</v>
      </c>
      <c r="C61" s="514">
        <f>'Progr. konstanter og variabler'!$C64*('Progr. konstanter og variabler'!$G64*'Progr. konstanter og variabler'!C73+'Progr. konstanter og variabler'!$H64*'Progr. konstanter og variabler'!I73)</f>
        <v>2327.272727272727</v>
      </c>
      <c r="D61" s="514">
        <f>'Progr. konstanter og variabler'!$C64*('Progr. konstanter og variabler'!$G64*'Progr. konstanter og variabler'!D73+'Progr. konstanter og variabler'!$H64*'Progr. konstanter og variabler'!J73)</f>
        <v>186.18181818181819</v>
      </c>
      <c r="E61" s="514">
        <f>'Progr. konstanter og variabler'!$C64*('Progr. konstanter og variabler'!$G64*'Progr. konstanter og variabler'!E73+'Progr. konstanter og variabler'!$H64*'Progr. konstanter og variabler'!K73)</f>
        <v>1675.6363636363635</v>
      </c>
      <c r="F61" s="904">
        <f>'Progr. konstanter og variabler'!$C64*('Progr. konstanter og variabler'!$G64*'Progr. konstanter og variabler'!F73+'Progr. konstanter og variabler'!$H64*'Progr. konstanter og variabler'!L73)</f>
        <v>2234.181818181818</v>
      </c>
      <c r="G61" s="896">
        <f t="shared" ref="G61" si="9">SUM(B61:F61)</f>
        <v>14336</v>
      </c>
      <c r="H61" s="552"/>
      <c r="I61" s="514"/>
      <c r="J61" s="514"/>
      <c r="K61" s="514"/>
      <c r="L61" s="514"/>
      <c r="M61" s="514"/>
      <c r="N61" s="514"/>
      <c r="O61" s="890"/>
      <c r="P61" s="890"/>
      <c r="Q61" s="890"/>
    </row>
    <row r="62" spans="1:17" outlineLevel="2" x14ac:dyDescent="0.35">
      <c r="A62" s="899" t="s">
        <v>678</v>
      </c>
      <c r="B62" s="904">
        <f>'Progr. konstanter og variabler'!$C65*('Progr. konstanter og variabler'!$G65*'Progr. konstanter og variabler'!B74+'Progr. konstanter og variabler'!$H65*'Progr. konstanter og variabler'!H74)</f>
        <v>0</v>
      </c>
      <c r="C62" s="514">
        <f>'Progr. konstanter og variabler'!$C65*('Progr. konstanter og variabler'!$G65*'Progr. konstanter og variabler'!C74+'Progr. konstanter og variabler'!$H65*'Progr. konstanter og variabler'!I74)</f>
        <v>15995</v>
      </c>
      <c r="D62" s="904">
        <f>'Progr. konstanter og variabler'!$C65*('Progr. konstanter og variabler'!$G65*'Progr. konstanter og variabler'!D74+'Progr. konstanter og variabler'!$H65*'Progr. konstanter og variabler'!J74)</f>
        <v>0</v>
      </c>
      <c r="E62" s="904">
        <f>'Progr. konstanter og variabler'!$C65*('Progr. konstanter og variabler'!$G65*'Progr. konstanter og variabler'!E74+'Progr. konstanter og variabler'!$H65*'Progr. konstanter og variabler'!K74)</f>
        <v>0</v>
      </c>
      <c r="F62" s="904">
        <f>'Progr. konstanter og variabler'!$C65*('Progr. konstanter og variabler'!$G65*'Progr. konstanter og variabler'!F74+'Progr. konstanter og variabler'!$H65*'Progr. konstanter og variabler'!L74)</f>
        <v>0</v>
      </c>
      <c r="G62" s="896">
        <f>SUM(B62:F62)</f>
        <v>15995</v>
      </c>
      <c r="H62" s="552"/>
      <c r="I62" s="514"/>
      <c r="J62" s="514"/>
      <c r="K62" s="514"/>
      <c r="L62" s="514"/>
      <c r="M62" s="514"/>
      <c r="N62" s="514"/>
      <c r="O62" s="890"/>
      <c r="P62" s="890"/>
      <c r="Q62" s="890"/>
    </row>
    <row r="63" spans="1:17" outlineLevel="2" x14ac:dyDescent="0.35">
      <c r="A63" s="899" t="s">
        <v>679</v>
      </c>
      <c r="B63" s="514">
        <f>'Progr. konstanter og variabler'!$C66*('Progr. konstanter og variabler'!$G66*'Progr. konstanter og variabler'!B75+'Progr. konstanter og variabler'!$H66*'Progr. konstanter og variabler'!H75)</f>
        <v>7532.5490196078435</v>
      </c>
      <c r="C63" s="514">
        <f>'Progr. konstanter og variabler'!$C66*('Progr. konstanter og variabler'!$G66*'Progr. konstanter og variabler'!C75+'Progr. konstanter og variabler'!$H66*'Progr. konstanter og variabler'!I75)</f>
        <v>2582.5882352941176</v>
      </c>
      <c r="D63" s="904">
        <f>'Progr. konstanter og variabler'!$C66*('Progr. konstanter og variabler'!$G66*'Progr. konstanter og variabler'!D75+'Progr. konstanter og variabler'!$H66*'Progr. konstanter og variabler'!J75)</f>
        <v>0</v>
      </c>
      <c r="E63" s="514">
        <f>'Progr. konstanter og variabler'!$C66*('Progr. konstanter og variabler'!$G66*'Progr. konstanter og variabler'!E75+'Progr. konstanter og variabler'!$H66*'Progr. konstanter og variabler'!K75)</f>
        <v>860.86274509803911</v>
      </c>
      <c r="F63" s="514">
        <f>'Progr. konstanter og variabler'!$C66*('Progr. konstanter og variabler'!$G66*'Progr. konstanter og variabler'!F75+'Progr. konstanter og variabler'!$H66*'Progr. konstanter og variabler'!L75)</f>
        <v>0</v>
      </c>
      <c r="G63" s="896">
        <f t="shared" ref="G63:G65" si="10">SUM(B63:F63)</f>
        <v>10976</v>
      </c>
      <c r="H63" s="552"/>
      <c r="I63" s="514"/>
      <c r="J63" s="514"/>
      <c r="K63" s="514"/>
      <c r="L63" s="514"/>
      <c r="M63" s="514"/>
      <c r="N63" s="514"/>
      <c r="O63" s="890"/>
      <c r="P63" s="890"/>
      <c r="Q63" s="890"/>
    </row>
    <row r="64" spans="1:17" outlineLevel="2" x14ac:dyDescent="0.35">
      <c r="A64" s="899" t="s">
        <v>681</v>
      </c>
      <c r="B64" s="514">
        <f>'Progr. konstanter og variabler'!$C67*('Progr. konstanter og variabler'!$G67*'Progr. konstanter og variabler'!B76+'Progr. konstanter og variabler'!$H67*'Progr. konstanter og variabler'!H76)</f>
        <v>8605.7999999999993</v>
      </c>
      <c r="C64" s="514">
        <f>'Progr. konstanter og variabler'!$C67*('Progr. konstanter og variabler'!$G67*'Progr. konstanter og variabler'!C76+'Progr. konstanter og variabler'!$H67*'Progr. konstanter og variabler'!I76)</f>
        <v>3688.2</v>
      </c>
      <c r="D64" s="904">
        <f>'Progr. konstanter og variabler'!$C67*('Progr. konstanter og variabler'!$G67*'Progr. konstanter og variabler'!D76+'Progr. konstanter og variabler'!$H67*'Progr. konstanter og variabler'!J76)</f>
        <v>0</v>
      </c>
      <c r="E64" s="514">
        <f>'Progr. konstanter og variabler'!$C67*('Progr. konstanter og variabler'!$G67*'Progr. konstanter og variabler'!E76+'Progr. konstanter og variabler'!$H67*'Progr. konstanter og variabler'!K76)</f>
        <v>1229.3999999999999</v>
      </c>
      <c r="F64" s="514">
        <f>'Progr. konstanter og variabler'!$C67*('Progr. konstanter og variabler'!$G67*'Progr. konstanter og variabler'!F76+'Progr. konstanter og variabler'!$H67*'Progr. konstanter og variabler'!L76)</f>
        <v>0</v>
      </c>
      <c r="G64" s="896">
        <f t="shared" si="10"/>
        <v>13523.4</v>
      </c>
      <c r="H64" s="552"/>
      <c r="I64" s="514"/>
      <c r="J64" s="514"/>
      <c r="K64" s="514"/>
      <c r="L64" s="514"/>
      <c r="M64" s="514"/>
      <c r="N64" s="514"/>
      <c r="O64" s="890"/>
      <c r="P64" s="890"/>
      <c r="Q64" s="890"/>
    </row>
    <row r="65" spans="1:19" outlineLevel="2" x14ac:dyDescent="0.35">
      <c r="A65" s="899" t="s">
        <v>682</v>
      </c>
      <c r="B65" s="514">
        <f>'Progr. konstanter og variabler'!$C68*('Progr. konstanter og variabler'!$G68*'Progr. konstanter og variabler'!B77+'Progr. konstanter og variabler'!$H68*'Progr. konstanter og variabler'!H77)</f>
        <v>2895.4545454545455</v>
      </c>
      <c r="C65" s="514">
        <f>'Progr. konstanter og variabler'!$C68*('Progr. konstanter og variabler'!$G68*'Progr. konstanter og variabler'!C77+'Progr. konstanter og variabler'!$H68*'Progr. konstanter og variabler'!I77)</f>
        <v>1240.909090909091</v>
      </c>
      <c r="D65" s="904">
        <f>'Progr. konstanter og variabler'!$C68*('Progr. konstanter og variabler'!$G68*'Progr. konstanter og variabler'!D77+'Progr. konstanter og variabler'!$H68*'Progr. konstanter og variabler'!J77)</f>
        <v>0</v>
      </c>
      <c r="E65" s="514">
        <f>'Progr. konstanter og variabler'!$C68*('Progr. konstanter og variabler'!$G68*'Progr. konstanter og variabler'!E77+'Progr. konstanter og variabler'!$H68*'Progr. konstanter og variabler'!K77)</f>
        <v>413.63636363636368</v>
      </c>
      <c r="F65" s="514">
        <f>'Progr. konstanter og variabler'!$C68*('Progr. konstanter og variabler'!$G68*'Progr. konstanter og variabler'!F77+'Progr. konstanter og variabler'!$H68*'Progr. konstanter og variabler'!L77)</f>
        <v>0</v>
      </c>
      <c r="G65" s="896">
        <f t="shared" si="10"/>
        <v>4550</v>
      </c>
      <c r="H65" s="552"/>
      <c r="I65" s="514"/>
      <c r="J65" s="514"/>
      <c r="K65" s="514"/>
      <c r="L65" s="514"/>
      <c r="M65" s="514"/>
      <c r="N65" s="514"/>
      <c r="O65" s="890"/>
      <c r="P65" s="890"/>
      <c r="Q65" s="890"/>
    </row>
    <row r="66" spans="1:19" outlineLevel="2" x14ac:dyDescent="0.35">
      <c r="A66" s="381" t="s">
        <v>436</v>
      </c>
      <c r="B66" s="382"/>
      <c r="C66" s="382"/>
      <c r="D66" s="382"/>
      <c r="E66" s="382"/>
      <c r="F66" s="382"/>
      <c r="G66" s="359"/>
      <c r="H66" s="552"/>
      <c r="I66" s="514"/>
      <c r="J66" s="514"/>
      <c r="K66" s="514"/>
      <c r="L66" s="514"/>
      <c r="M66" s="514"/>
      <c r="N66" s="514"/>
      <c r="R66" s="855"/>
      <c r="S66" s="855"/>
    </row>
    <row r="67" spans="1:19" outlineLevel="2" x14ac:dyDescent="0.35">
      <c r="A67" s="899" t="s">
        <v>583</v>
      </c>
      <c r="B67" s="514">
        <f>Prisberegning!A10</f>
        <v>478809.36519581883</v>
      </c>
      <c r="C67" s="514">
        <f>Prisberegning!A16</f>
        <v>147568.41282229981</v>
      </c>
      <c r="D67" s="514">
        <f>Prisberegning!A18</f>
        <v>574.1498257839703</v>
      </c>
      <c r="E67" s="514">
        <f>Prisberegning!A22</f>
        <v>62070.645574912887</v>
      </c>
      <c r="F67" s="514">
        <f>Prisberegning!A24</f>
        <v>8315.6571094076789</v>
      </c>
      <c r="G67" s="693">
        <f>SUM(B67:F67)</f>
        <v>697338.2305282231</v>
      </c>
      <c r="H67" s="552"/>
      <c r="I67" s="514"/>
      <c r="J67" s="514"/>
      <c r="K67" s="514"/>
      <c r="L67" s="514"/>
      <c r="M67" s="514"/>
      <c r="N67" s="514"/>
      <c r="R67" s="855"/>
      <c r="S67" s="855"/>
    </row>
    <row r="68" spans="1:19" outlineLevel="2" x14ac:dyDescent="0.35">
      <c r="A68" s="891" t="s">
        <v>769</v>
      </c>
      <c r="B68" s="892">
        <f>-B21</f>
        <v>11450</v>
      </c>
      <c r="C68" s="892">
        <f>-C21</f>
        <v>5000</v>
      </c>
      <c r="D68" s="892">
        <f>-D21</f>
        <v>500</v>
      </c>
      <c r="E68" s="892">
        <f>-E21</f>
        <v>3600</v>
      </c>
      <c r="F68" s="892">
        <f>-F21</f>
        <v>1200</v>
      </c>
      <c r="G68" s="891">
        <f t="shared" ref="G68" si="11">SUM(B68:F68)</f>
        <v>21750</v>
      </c>
      <c r="H68" s="552"/>
      <c r="I68" s="514"/>
      <c r="J68" s="514"/>
      <c r="K68" s="514"/>
      <c r="L68" s="514"/>
      <c r="M68" s="514"/>
      <c r="N68" s="514"/>
      <c r="O68" s="890"/>
      <c r="P68" s="890"/>
      <c r="Q68" s="890"/>
    </row>
    <row r="69" spans="1:19" x14ac:dyDescent="0.35">
      <c r="A69" s="303" t="s">
        <v>764</v>
      </c>
      <c r="B69" s="332">
        <f>SUM(B25:B68)</f>
        <v>3210552.9613878052</v>
      </c>
      <c r="C69" s="332">
        <f>SUM(C25:C68)</f>
        <v>1186922.6417861339</v>
      </c>
      <c r="D69" s="332">
        <f>SUM(D25:D68)</f>
        <v>39235.24231865695</v>
      </c>
      <c r="E69" s="332">
        <f>SUM(E25:E68)</f>
        <v>386580.95275460056</v>
      </c>
      <c r="F69" s="332">
        <f>SUM(F25:F68)</f>
        <v>170074.62622388342</v>
      </c>
      <c r="G69" s="303">
        <f>SUM(B69:F69)</f>
        <v>4993366.4244710812</v>
      </c>
      <c r="H69" s="552"/>
      <c r="I69" s="514"/>
      <c r="J69" s="514"/>
      <c r="K69" s="514"/>
      <c r="L69" s="514"/>
      <c r="M69" s="514"/>
      <c r="N69" s="514"/>
      <c r="O69" s="890"/>
      <c r="P69" s="890"/>
      <c r="Q69" s="890"/>
    </row>
    <row r="70" spans="1:19" outlineLevel="2" x14ac:dyDescent="0.35">
      <c r="A70" s="905" t="s">
        <v>659</v>
      </c>
      <c r="B70" s="906">
        <f>Sentralt!$B$5*SUMPRODUCT('Progr. konstanter og variabler'!B11:C11,'Progr. konstanter og variabler'!B25:C25)</f>
        <v>111568.8</v>
      </c>
      <c r="C70" s="906">
        <f>Sentralt!$B$5*'Progr. konstanter og variabler'!D11*'Progr. konstanter og variabler'!D25</f>
        <v>40020</v>
      </c>
      <c r="D70" s="906">
        <f>Sentralt!$B$5*'Progr. konstanter og variabler'!E11*'Progr. konstanter og variabler'!E25</f>
        <v>1450</v>
      </c>
      <c r="E70" s="906">
        <f>Sentralt!$B$5*SUMPRODUCT('Progr. konstanter og variabler'!F11:G11,'Progr. konstanter og variabler'!F25:G25)</f>
        <v>13920</v>
      </c>
      <c r="F70" s="906">
        <f>Sentralt!$B$5*'Progr. konstanter og variabler'!H11*'Progr. konstanter og variabler'!H25</f>
        <v>8769.5999999999985</v>
      </c>
      <c r="G70" s="907">
        <f>SUM(B70:F70)</f>
        <v>175728.4</v>
      </c>
      <c r="H70" s="552"/>
      <c r="I70" s="514"/>
      <c r="J70" s="514"/>
      <c r="K70" s="514"/>
      <c r="L70" s="514"/>
      <c r="M70" s="514"/>
      <c r="N70" s="514"/>
      <c r="O70" s="890"/>
      <c r="P70" s="890"/>
      <c r="Q70" s="890"/>
    </row>
    <row r="71" spans="1:19" x14ac:dyDescent="0.35">
      <c r="A71" s="303" t="s">
        <v>765</v>
      </c>
      <c r="B71" s="332">
        <f>B69+B70</f>
        <v>3322121.761387805</v>
      </c>
      <c r="C71" s="332">
        <f t="shared" ref="C71:F71" si="12">C69+C70</f>
        <v>1226942.6417861339</v>
      </c>
      <c r="D71" s="332">
        <f t="shared" si="12"/>
        <v>40685.24231865695</v>
      </c>
      <c r="E71" s="332">
        <f t="shared" si="12"/>
        <v>400500.95275460056</v>
      </c>
      <c r="F71" s="332">
        <f t="shared" si="12"/>
        <v>178844.22622388342</v>
      </c>
      <c r="G71" s="303">
        <f>SUM(B71:F71)</f>
        <v>5169094.8244710797</v>
      </c>
      <c r="H71" s="552"/>
      <c r="I71" s="514"/>
      <c r="J71" s="514"/>
      <c r="K71" s="514"/>
      <c r="L71" s="514"/>
      <c r="M71" s="514"/>
      <c r="N71" s="514"/>
      <c r="O71" s="890"/>
      <c r="P71" s="890"/>
      <c r="Q71" s="890"/>
    </row>
    <row r="72" spans="1:19" s="855" customFormat="1" x14ac:dyDescent="0.35">
      <c r="A72" s="917"/>
      <c r="B72" s="918"/>
      <c r="C72" s="918"/>
      <c r="D72" s="918"/>
      <c r="E72" s="918"/>
      <c r="F72" s="918"/>
      <c r="G72" s="919"/>
      <c r="H72" s="552"/>
      <c r="I72" s="514"/>
      <c r="J72" s="514"/>
      <c r="K72" s="514"/>
      <c r="L72" s="514"/>
      <c r="M72" s="514"/>
      <c r="N72" s="514"/>
    </row>
    <row r="73" spans="1:19" s="855" customFormat="1" x14ac:dyDescent="0.35">
      <c r="A73" s="914" t="s">
        <v>752</v>
      </c>
      <c r="B73" s="915">
        <f>-(B22+B69)</f>
        <v>-106690.55721016787</v>
      </c>
      <c r="C73" s="915">
        <f>-(C22+C69)</f>
        <v>31368.329199802363</v>
      </c>
      <c r="D73" s="915">
        <f>-(D22+D69)</f>
        <v>12292.316598036108</v>
      </c>
      <c r="E73" s="915">
        <f>-(E22+E69)</f>
        <v>24350.685916416172</v>
      </c>
      <c r="F73" s="915">
        <f>-(F22+F69)</f>
        <v>36547.849067342468</v>
      </c>
      <c r="G73" s="916">
        <f>SUM(B73:F73)</f>
        <v>-2131.3764285707584</v>
      </c>
      <c r="H73" s="552"/>
      <c r="I73" s="514"/>
      <c r="J73" s="514"/>
      <c r="K73" s="514"/>
      <c r="L73" s="514"/>
      <c r="M73" s="514"/>
      <c r="N73" s="514"/>
    </row>
    <row r="74" spans="1:19" s="912" customFormat="1" ht="15.5" x14ac:dyDescent="0.35">
      <c r="A74" s="914" t="s">
        <v>753</v>
      </c>
      <c r="B74" s="915">
        <f>B73-B70</f>
        <v>-218259.35721016786</v>
      </c>
      <c r="C74" s="915">
        <f>C73-C70</f>
        <v>-8651.6708001976367</v>
      </c>
      <c r="D74" s="915">
        <f>D73-D70</f>
        <v>10842.316598036108</v>
      </c>
      <c r="E74" s="915">
        <f>E73-E70</f>
        <v>10430.685916416172</v>
      </c>
      <c r="F74" s="915">
        <f>F73-F70</f>
        <v>27778.249067342469</v>
      </c>
      <c r="G74" s="916">
        <f>SUM(B74:F74)</f>
        <v>-177859.77642857077</v>
      </c>
      <c r="H74" s="889"/>
      <c r="I74" s="911"/>
      <c r="J74" s="911"/>
      <c r="K74" s="911"/>
      <c r="L74" s="911"/>
      <c r="M74" s="911"/>
      <c r="N74" s="911"/>
    </row>
    <row r="75" spans="1:19" s="855" customFormat="1" x14ac:dyDescent="0.35">
      <c r="H75" s="552"/>
      <c r="I75" s="514"/>
      <c r="J75" s="514"/>
      <c r="K75" s="514"/>
      <c r="L75" s="514"/>
      <c r="M75" s="514"/>
      <c r="N75" s="514"/>
    </row>
    <row r="76" spans="1:19" s="855" customFormat="1" x14ac:dyDescent="0.35">
      <c r="H76" s="552"/>
      <c r="I76" s="514"/>
      <c r="J76" s="514"/>
      <c r="K76" s="514"/>
      <c r="L76" s="514"/>
      <c r="M76" s="514"/>
      <c r="N76" s="514"/>
    </row>
    <row r="77" spans="1:19" s="855" customFormat="1" x14ac:dyDescent="0.35">
      <c r="H77" s="552"/>
      <c r="I77" s="514"/>
      <c r="J77" s="514"/>
      <c r="K77" s="514"/>
      <c r="L77" s="514"/>
      <c r="M77" s="514"/>
      <c r="N77" s="514"/>
    </row>
    <row r="78" spans="1:19" s="855" customFormat="1" x14ac:dyDescent="0.35">
      <c r="H78" s="552"/>
      <c r="I78" s="514"/>
      <c r="J78" s="514"/>
      <c r="K78" s="514"/>
      <c r="L78" s="514"/>
      <c r="M78" s="514"/>
      <c r="N78" s="514"/>
    </row>
    <row r="79" spans="1:19" s="855" customFormat="1" x14ac:dyDescent="0.35">
      <c r="H79" s="552"/>
      <c r="I79" s="514"/>
      <c r="J79" s="514"/>
      <c r="K79" s="514"/>
      <c r="L79" s="514"/>
      <c r="M79" s="514"/>
      <c r="N79" s="514"/>
    </row>
    <row r="80" spans="1:19" s="855" customFormat="1" x14ac:dyDescent="0.35">
      <c r="H80" s="552"/>
      <c r="I80" s="514"/>
      <c r="J80" s="514"/>
      <c r="K80" s="514"/>
      <c r="L80" s="514"/>
      <c r="M80" s="514"/>
      <c r="N80" s="514"/>
    </row>
    <row r="81" spans="1:14" s="855" customFormat="1" x14ac:dyDescent="0.35">
      <c r="H81" s="552"/>
      <c r="I81" s="514"/>
      <c r="J81" s="514"/>
      <c r="K81" s="514"/>
      <c r="L81" s="514"/>
      <c r="M81" s="514"/>
      <c r="N81" s="514"/>
    </row>
    <row r="82" spans="1:14" s="855" customFormat="1" x14ac:dyDescent="0.35">
      <c r="H82" s="552"/>
      <c r="I82" s="514"/>
      <c r="J82" s="514"/>
      <c r="K82" s="514"/>
      <c r="L82" s="514"/>
      <c r="M82" s="514"/>
      <c r="N82" s="514"/>
    </row>
    <row r="83" spans="1:14" s="855" customFormat="1" x14ac:dyDescent="0.35">
      <c r="H83" s="552"/>
      <c r="I83" s="514"/>
      <c r="J83" s="514"/>
      <c r="K83" s="514"/>
      <c r="L83" s="514"/>
      <c r="M83" s="514"/>
      <c r="N83" s="514"/>
    </row>
    <row r="84" spans="1:14" s="855" customFormat="1" x14ac:dyDescent="0.35">
      <c r="H84" s="552"/>
      <c r="I84" s="514"/>
      <c r="J84" s="514"/>
      <c r="K84" s="514"/>
      <c r="L84" s="514"/>
      <c r="M84" s="514"/>
      <c r="N84" s="514"/>
    </row>
    <row r="85" spans="1:14" s="855" customFormat="1" x14ac:dyDescent="0.35">
      <c r="H85" s="552"/>
      <c r="I85" s="514"/>
      <c r="J85" s="514"/>
      <c r="K85" s="514"/>
      <c r="L85" s="514"/>
      <c r="M85" s="514"/>
      <c r="N85" s="514"/>
    </row>
    <row r="87" spans="1:14" s="855" customFormat="1" x14ac:dyDescent="0.35">
      <c r="H87" s="552"/>
      <c r="I87" s="514"/>
      <c r="J87" s="514"/>
      <c r="K87" s="514"/>
      <c r="L87" s="514"/>
      <c r="M87" s="514"/>
      <c r="N87" s="514"/>
    </row>
    <row r="88" spans="1:14" s="855" customFormat="1" x14ac:dyDescent="0.35">
      <c r="A88" s="908"/>
      <c r="H88" s="552"/>
      <c r="I88" s="514"/>
      <c r="J88" s="514"/>
      <c r="K88" s="514"/>
      <c r="L88" s="514"/>
      <c r="M88" s="514"/>
      <c r="N88" s="514"/>
    </row>
    <row r="89" spans="1:14" s="855" customFormat="1" x14ac:dyDescent="0.35">
      <c r="A89" s="908"/>
      <c r="H89" s="552"/>
      <c r="I89" s="514"/>
      <c r="J89" s="514"/>
      <c r="K89" s="514"/>
      <c r="L89" s="514"/>
      <c r="M89" s="514"/>
      <c r="N89" s="514"/>
    </row>
    <row r="90" spans="1:14" s="855" customFormat="1" x14ac:dyDescent="0.35">
      <c r="H90" s="552"/>
      <c r="I90" s="514"/>
      <c r="J90" s="514"/>
      <c r="K90" s="514"/>
      <c r="L90" s="514"/>
      <c r="M90" s="514"/>
      <c r="N90" s="514"/>
    </row>
    <row r="91" spans="1:14" s="855" customFormat="1" x14ac:dyDescent="0.35">
      <c r="H91" s="552"/>
      <c r="I91" s="514"/>
      <c r="J91" s="514"/>
      <c r="K91" s="514"/>
      <c r="L91" s="514"/>
      <c r="M91" s="514"/>
      <c r="N91" s="514"/>
    </row>
    <row r="92" spans="1:14" s="855" customFormat="1" x14ac:dyDescent="0.35">
      <c r="H92" s="552"/>
      <c r="I92" s="514"/>
      <c r="J92" s="514"/>
      <c r="K92" s="514"/>
      <c r="L92" s="514"/>
      <c r="M92" s="514"/>
      <c r="N92" s="514"/>
    </row>
    <row r="93" spans="1:14" s="855" customFormat="1" x14ac:dyDescent="0.35">
      <c r="H93" s="552"/>
      <c r="I93" s="514"/>
      <c r="J93" s="514"/>
      <c r="K93" s="514"/>
      <c r="L93" s="514"/>
      <c r="M93" s="514"/>
      <c r="N93" s="514"/>
    </row>
    <row r="94" spans="1:14" s="855" customFormat="1" x14ac:dyDescent="0.35">
      <c r="H94" s="552"/>
      <c r="I94" s="514"/>
      <c r="J94" s="514"/>
      <c r="K94" s="514"/>
      <c r="L94" s="514"/>
      <c r="M94" s="514"/>
      <c r="N94" s="514"/>
    </row>
    <row r="95" spans="1:14" s="855" customFormat="1" x14ac:dyDescent="0.35">
      <c r="H95" s="552"/>
      <c r="I95" s="514"/>
      <c r="J95" s="514"/>
      <c r="K95" s="514"/>
      <c r="L95" s="514"/>
      <c r="M95" s="514"/>
      <c r="N95" s="514"/>
    </row>
    <row r="96" spans="1:14" s="855" customFormat="1" x14ac:dyDescent="0.35">
      <c r="H96" s="552"/>
      <c r="I96" s="514"/>
      <c r="J96" s="514"/>
      <c r="K96" s="514"/>
      <c r="L96" s="514"/>
      <c r="M96" s="514"/>
      <c r="N96" s="514"/>
    </row>
    <row r="97" spans="1:14" s="855" customFormat="1" x14ac:dyDescent="0.35">
      <c r="H97" s="552"/>
      <c r="I97" s="514"/>
      <c r="J97" s="514"/>
      <c r="K97" s="514"/>
      <c r="L97" s="514"/>
      <c r="M97" s="514"/>
      <c r="N97" s="514"/>
    </row>
    <row r="98" spans="1:14" s="855" customFormat="1" x14ac:dyDescent="0.35">
      <c r="H98" s="552"/>
      <c r="I98" s="514"/>
      <c r="J98" s="514"/>
      <c r="K98" s="514"/>
      <c r="L98" s="514"/>
      <c r="M98" s="514"/>
      <c r="N98" s="514"/>
    </row>
    <row r="99" spans="1:14" s="855" customFormat="1" x14ac:dyDescent="0.35">
      <c r="A99" s="514"/>
      <c r="B99" s="514"/>
      <c r="C99" s="514"/>
      <c r="D99" s="514"/>
      <c r="E99" s="514"/>
      <c r="F99" s="514"/>
      <c r="G99" s="514"/>
      <c r="H99" s="552"/>
      <c r="I99" s="514"/>
      <c r="J99" s="514"/>
      <c r="K99" s="514"/>
      <c r="L99" s="514"/>
      <c r="M99" s="514"/>
      <c r="N99" s="514"/>
    </row>
    <row r="100" spans="1:14" s="855" customFormat="1" x14ac:dyDescent="0.35">
      <c r="A100" s="514"/>
      <c r="B100" s="514"/>
      <c r="C100" s="514"/>
      <c r="D100" s="514"/>
      <c r="E100" s="514"/>
      <c r="F100" s="514"/>
      <c r="G100" s="514"/>
      <c r="H100" s="552"/>
      <c r="I100" s="514"/>
      <c r="J100" s="514"/>
      <c r="K100" s="514"/>
      <c r="L100" s="514"/>
      <c r="M100" s="514"/>
      <c r="N100" s="514"/>
    </row>
    <row r="101" spans="1:14" s="855" customFormat="1" x14ac:dyDescent="0.35">
      <c r="A101" s="514"/>
      <c r="B101" s="514"/>
      <c r="C101" s="514"/>
      <c r="D101" s="514"/>
      <c r="E101" s="514"/>
      <c r="F101" s="514"/>
      <c r="G101" s="514"/>
      <c r="H101" s="552"/>
      <c r="I101" s="514"/>
      <c r="J101" s="514"/>
      <c r="K101" s="514"/>
      <c r="L101" s="514"/>
      <c r="M101" s="514"/>
      <c r="N101" s="514"/>
    </row>
    <row r="102" spans="1:14" s="855" customFormat="1" x14ac:dyDescent="0.35">
      <c r="A102" s="514"/>
      <c r="B102" s="514"/>
      <c r="C102" s="514"/>
      <c r="D102" s="514"/>
      <c r="E102" s="514"/>
      <c r="F102" s="514"/>
      <c r="G102" s="514"/>
      <c r="H102" s="552"/>
      <c r="I102" s="514"/>
      <c r="J102" s="514"/>
      <c r="K102" s="514"/>
      <c r="L102" s="514"/>
      <c r="M102" s="514"/>
      <c r="N102" s="514"/>
    </row>
    <row r="103" spans="1:14" s="855" customFormat="1" x14ac:dyDescent="0.35">
      <c r="A103" s="514"/>
      <c r="B103" s="514"/>
      <c r="C103" s="514"/>
      <c r="D103" s="514"/>
      <c r="E103" s="514"/>
      <c r="F103" s="514"/>
      <c r="G103" s="514"/>
      <c r="H103" s="552"/>
      <c r="I103" s="514"/>
      <c r="J103" s="514"/>
      <c r="K103" s="514"/>
      <c r="L103" s="514"/>
      <c r="M103" s="514"/>
      <c r="N103" s="514"/>
    </row>
    <row r="104" spans="1:14" s="855" customFormat="1" x14ac:dyDescent="0.35">
      <c r="A104" s="514"/>
      <c r="B104" s="514"/>
      <c r="C104" s="514"/>
      <c r="D104" s="514"/>
      <c r="E104" s="514"/>
      <c r="F104" s="514"/>
      <c r="G104" s="514"/>
      <c r="H104" s="552"/>
      <c r="I104" s="514"/>
      <c r="J104" s="514"/>
      <c r="K104" s="514"/>
      <c r="L104" s="514"/>
      <c r="M104" s="514"/>
      <c r="N104" s="514"/>
    </row>
    <row r="105" spans="1:14" s="855" customFormat="1" x14ac:dyDescent="0.35">
      <c r="A105" s="514"/>
      <c r="B105" s="514"/>
      <c r="C105" s="514"/>
      <c r="D105" s="514"/>
      <c r="E105" s="514"/>
      <c r="F105" s="514"/>
      <c r="G105" s="514"/>
      <c r="H105" s="552"/>
      <c r="I105" s="514"/>
      <c r="J105" s="514"/>
      <c r="K105" s="514"/>
      <c r="L105" s="514"/>
      <c r="M105" s="514"/>
      <c r="N105" s="514"/>
    </row>
    <row r="106" spans="1:14" s="855" customFormat="1" x14ac:dyDescent="0.35">
      <c r="A106" s="514"/>
      <c r="B106" s="514"/>
      <c r="C106" s="514"/>
      <c r="D106" s="514"/>
      <c r="E106" s="514"/>
      <c r="F106" s="514"/>
      <c r="G106" s="514"/>
      <c r="H106" s="552"/>
      <c r="I106" s="514"/>
      <c r="J106" s="514"/>
      <c r="K106" s="514"/>
      <c r="L106" s="514"/>
      <c r="M106" s="514"/>
      <c r="N106" s="514"/>
    </row>
    <row r="107" spans="1:14" s="855" customFormat="1" x14ac:dyDescent="0.35">
      <c r="A107" s="514"/>
      <c r="B107" s="514"/>
      <c r="C107" s="514"/>
      <c r="D107" s="514"/>
      <c r="E107" s="514"/>
      <c r="F107" s="514"/>
      <c r="G107" s="514"/>
      <c r="H107" s="552"/>
      <c r="I107" s="514"/>
      <c r="J107" s="514"/>
      <c r="K107" s="514"/>
      <c r="L107" s="514"/>
      <c r="M107" s="514"/>
      <c r="N107" s="514"/>
    </row>
    <row r="108" spans="1:14" s="855" customFormat="1" x14ac:dyDescent="0.35">
      <c r="A108" s="514"/>
      <c r="B108" s="514"/>
      <c r="C108" s="514"/>
      <c r="D108" s="514"/>
      <c r="E108" s="514"/>
      <c r="F108" s="514"/>
      <c r="G108" s="514"/>
      <c r="H108" s="552"/>
      <c r="I108" s="514"/>
      <c r="J108" s="514"/>
      <c r="K108" s="514"/>
      <c r="L108" s="514"/>
      <c r="M108" s="514"/>
      <c r="N108" s="514"/>
    </row>
    <row r="109" spans="1:14" s="855" customFormat="1" x14ac:dyDescent="0.35">
      <c r="A109" s="514"/>
      <c r="B109" s="514"/>
      <c r="C109" s="514"/>
      <c r="D109" s="514"/>
      <c r="E109" s="514"/>
      <c r="F109" s="514"/>
      <c r="G109" s="514"/>
      <c r="H109" s="552"/>
      <c r="I109" s="514"/>
      <c r="J109" s="514"/>
      <c r="K109" s="514"/>
      <c r="L109" s="514"/>
      <c r="M109" s="514"/>
      <c r="N109" s="514"/>
    </row>
    <row r="110" spans="1:14" s="855" customFormat="1" x14ac:dyDescent="0.35">
      <c r="A110" s="514"/>
      <c r="B110" s="514"/>
      <c r="C110" s="514"/>
      <c r="D110" s="514"/>
      <c r="E110" s="514"/>
      <c r="F110" s="514"/>
      <c r="G110" s="514"/>
      <c r="H110" s="552"/>
      <c r="I110" s="514"/>
      <c r="J110" s="514"/>
      <c r="K110" s="514"/>
      <c r="L110" s="514"/>
      <c r="M110" s="514"/>
      <c r="N110" s="514"/>
    </row>
    <row r="111" spans="1:14" s="855" customFormat="1" x14ac:dyDescent="0.35">
      <c r="A111" s="514"/>
      <c r="B111" s="514"/>
      <c r="C111" s="514"/>
      <c r="D111" s="514"/>
      <c r="E111" s="514"/>
      <c r="F111" s="514"/>
      <c r="G111" s="514"/>
      <c r="H111" s="552"/>
      <c r="I111" s="514"/>
      <c r="J111" s="514"/>
      <c r="K111" s="514"/>
      <c r="L111" s="514"/>
      <c r="M111" s="514"/>
      <c r="N111" s="514"/>
    </row>
    <row r="112" spans="1:14" s="855" customFormat="1" x14ac:dyDescent="0.35">
      <c r="A112" s="514"/>
      <c r="B112" s="514"/>
      <c r="C112" s="514"/>
      <c r="D112" s="514"/>
      <c r="E112" s="514"/>
      <c r="F112" s="514"/>
      <c r="G112" s="514"/>
      <c r="H112" s="552"/>
      <c r="I112" s="514"/>
      <c r="J112" s="514"/>
      <c r="K112" s="514"/>
      <c r="L112" s="514"/>
      <c r="M112" s="514"/>
      <c r="N112" s="514"/>
    </row>
    <row r="113" spans="1:14" s="855" customFormat="1" x14ac:dyDescent="0.35">
      <c r="A113" s="514"/>
      <c r="B113" s="514"/>
      <c r="C113" s="514"/>
      <c r="D113" s="514"/>
      <c r="E113" s="514"/>
      <c r="F113" s="514"/>
      <c r="G113" s="514"/>
      <c r="H113" s="552"/>
      <c r="I113" s="514"/>
      <c r="J113" s="514"/>
      <c r="K113" s="514"/>
      <c r="L113" s="514"/>
      <c r="M113" s="514"/>
      <c r="N113" s="514"/>
    </row>
    <row r="114" spans="1:14" s="855" customFormat="1" x14ac:dyDescent="0.35">
      <c r="A114" s="514"/>
      <c r="B114" s="514"/>
      <c r="C114" s="514"/>
      <c r="D114" s="514"/>
      <c r="E114" s="514"/>
      <c r="F114" s="514"/>
      <c r="G114" s="514"/>
      <c r="H114" s="552"/>
      <c r="I114" s="514"/>
      <c r="J114" s="514"/>
      <c r="K114" s="514"/>
      <c r="L114" s="514"/>
      <c r="M114" s="514"/>
      <c r="N114" s="514"/>
    </row>
    <row r="115" spans="1:14" s="855" customFormat="1" x14ac:dyDescent="0.35">
      <c r="A115" s="514"/>
      <c r="B115" s="514"/>
      <c r="C115" s="514"/>
      <c r="D115" s="514"/>
      <c r="E115" s="514"/>
      <c r="F115" s="514"/>
      <c r="G115" s="514"/>
      <c r="H115" s="552"/>
      <c r="I115" s="514"/>
      <c r="J115" s="514"/>
      <c r="K115" s="514"/>
      <c r="L115" s="514"/>
      <c r="M115" s="514"/>
      <c r="N115" s="514"/>
    </row>
    <row r="116" spans="1:14" s="855" customFormat="1" x14ac:dyDescent="0.35">
      <c r="A116" s="514"/>
      <c r="B116" s="514"/>
      <c r="C116" s="514"/>
      <c r="D116" s="514"/>
      <c r="E116" s="514"/>
      <c r="F116" s="514"/>
      <c r="G116" s="514"/>
      <c r="H116" s="552"/>
      <c r="I116" s="514"/>
      <c r="J116" s="514"/>
      <c r="K116" s="514"/>
      <c r="L116" s="514"/>
      <c r="M116" s="514"/>
      <c r="N116" s="514"/>
    </row>
    <row r="117" spans="1:14" s="855" customFormat="1" x14ac:dyDescent="0.35">
      <c r="A117" s="514"/>
      <c r="B117" s="514"/>
      <c r="C117" s="514"/>
      <c r="D117" s="514"/>
      <c r="E117" s="514"/>
      <c r="F117" s="514"/>
      <c r="G117" s="514"/>
      <c r="H117" s="552"/>
      <c r="I117" s="514"/>
      <c r="J117" s="514"/>
      <c r="K117" s="514"/>
      <c r="L117" s="514"/>
      <c r="M117" s="514"/>
      <c r="N117" s="514"/>
    </row>
    <row r="118" spans="1:14" s="855" customFormat="1" x14ac:dyDescent="0.35">
      <c r="A118" s="514"/>
      <c r="B118" s="514"/>
      <c r="C118" s="514"/>
      <c r="D118" s="514"/>
      <c r="E118" s="514"/>
      <c r="F118" s="514"/>
      <c r="G118" s="514"/>
      <c r="H118" s="552"/>
      <c r="I118" s="514"/>
      <c r="J118" s="514"/>
      <c r="K118" s="514"/>
      <c r="L118" s="514"/>
      <c r="M118" s="514"/>
      <c r="N118" s="514"/>
    </row>
    <row r="119" spans="1:14" s="855" customFormat="1" x14ac:dyDescent="0.35">
      <c r="A119" s="514"/>
      <c r="B119" s="514"/>
      <c r="C119" s="514"/>
      <c r="D119" s="514"/>
      <c r="E119" s="514"/>
      <c r="F119" s="514"/>
      <c r="G119" s="514"/>
      <c r="H119" s="552"/>
      <c r="I119" s="514"/>
      <c r="J119" s="514"/>
      <c r="K119" s="514"/>
      <c r="L119" s="514"/>
      <c r="M119" s="514"/>
      <c r="N119" s="514"/>
    </row>
    <row r="120" spans="1:14" s="855" customFormat="1" x14ac:dyDescent="0.35">
      <c r="A120" s="514"/>
      <c r="B120" s="514"/>
      <c r="C120" s="514"/>
      <c r="D120" s="514"/>
      <c r="E120" s="514"/>
      <c r="F120" s="514"/>
      <c r="G120" s="514"/>
      <c r="H120" s="552"/>
      <c r="I120" s="514"/>
      <c r="J120" s="514"/>
      <c r="K120" s="514"/>
      <c r="L120" s="514"/>
      <c r="M120" s="514"/>
      <c r="N120" s="514"/>
    </row>
    <row r="121" spans="1:14" s="855" customFormat="1" x14ac:dyDescent="0.35">
      <c r="A121" s="514"/>
      <c r="B121" s="514"/>
      <c r="C121" s="514"/>
      <c r="D121" s="514"/>
      <c r="E121" s="514"/>
      <c r="F121" s="514"/>
      <c r="G121" s="514"/>
      <c r="H121" s="552"/>
      <c r="I121" s="514"/>
      <c r="J121" s="514"/>
      <c r="K121" s="514"/>
      <c r="L121" s="514"/>
      <c r="M121" s="514"/>
      <c r="N121" s="514"/>
    </row>
    <row r="122" spans="1:14" s="855" customFormat="1" x14ac:dyDescent="0.35">
      <c r="A122" s="514"/>
      <c r="B122" s="514"/>
      <c r="C122" s="514"/>
      <c r="D122" s="514"/>
      <c r="E122" s="514"/>
      <c r="F122" s="514"/>
      <c r="G122" s="514"/>
      <c r="H122" s="552"/>
      <c r="I122" s="514"/>
      <c r="J122" s="514"/>
      <c r="K122" s="514"/>
      <c r="L122" s="514"/>
      <c r="M122" s="514"/>
      <c r="N122" s="514"/>
    </row>
    <row r="123" spans="1:14" s="855" customFormat="1" x14ac:dyDescent="0.35">
      <c r="A123" s="514"/>
      <c r="B123" s="514"/>
      <c r="C123" s="514"/>
      <c r="D123" s="514"/>
      <c r="E123" s="514"/>
      <c r="F123" s="514"/>
      <c r="G123" s="514"/>
      <c r="H123" s="552"/>
      <c r="I123" s="514"/>
      <c r="J123" s="514"/>
      <c r="K123" s="514"/>
      <c r="L123" s="514"/>
      <c r="M123" s="514"/>
      <c r="N123" s="514"/>
    </row>
    <row r="124" spans="1:14" s="855" customFormat="1" x14ac:dyDescent="0.35">
      <c r="A124" s="514"/>
      <c r="B124" s="514"/>
      <c r="C124" s="514"/>
      <c r="D124" s="514"/>
      <c r="E124" s="514"/>
      <c r="F124" s="514"/>
      <c r="G124" s="514"/>
      <c r="H124" s="552"/>
      <c r="I124" s="514"/>
      <c r="J124" s="514"/>
      <c r="K124" s="514"/>
      <c r="L124" s="514"/>
      <c r="M124" s="514"/>
      <c r="N124" s="514"/>
    </row>
    <row r="125" spans="1:14" s="855" customFormat="1" x14ac:dyDescent="0.35">
      <c r="A125" s="514"/>
      <c r="B125" s="514"/>
      <c r="C125" s="514"/>
      <c r="D125" s="514"/>
      <c r="E125" s="514"/>
      <c r="F125" s="514"/>
      <c r="G125" s="514"/>
      <c r="H125" s="552"/>
      <c r="I125" s="514"/>
      <c r="J125" s="514"/>
      <c r="K125" s="514"/>
      <c r="L125" s="514"/>
      <c r="M125" s="514"/>
      <c r="N125" s="514"/>
    </row>
    <row r="126" spans="1:14" s="855" customFormat="1" x14ac:dyDescent="0.35">
      <c r="A126" s="514"/>
      <c r="B126" s="514"/>
      <c r="C126" s="514"/>
      <c r="D126" s="514"/>
      <c r="E126" s="514"/>
      <c r="F126" s="514"/>
      <c r="G126" s="514"/>
      <c r="H126" s="552"/>
      <c r="I126" s="514"/>
      <c r="J126" s="514"/>
      <c r="K126" s="514"/>
      <c r="L126" s="514"/>
      <c r="M126" s="514"/>
      <c r="N126" s="514"/>
    </row>
    <row r="127" spans="1:14" s="855" customFormat="1" x14ac:dyDescent="0.35">
      <c r="A127" s="514"/>
      <c r="B127" s="514"/>
      <c r="C127" s="514"/>
      <c r="D127" s="514"/>
      <c r="E127" s="514"/>
      <c r="F127" s="514"/>
      <c r="G127" s="514"/>
      <c r="H127" s="552"/>
      <c r="I127" s="514"/>
      <c r="J127" s="514"/>
      <c r="K127" s="514"/>
      <c r="L127" s="514"/>
      <c r="M127" s="514"/>
      <c r="N127" s="514"/>
    </row>
    <row r="128" spans="1:14" s="855" customFormat="1" x14ac:dyDescent="0.35">
      <c r="A128" s="514"/>
      <c r="B128" s="514"/>
      <c r="C128" s="514"/>
      <c r="D128" s="514"/>
      <c r="E128" s="514"/>
      <c r="F128" s="514"/>
      <c r="G128" s="514"/>
      <c r="H128" s="552"/>
      <c r="I128" s="514"/>
      <c r="J128" s="514"/>
      <c r="K128" s="514"/>
      <c r="L128" s="514"/>
      <c r="M128" s="514"/>
      <c r="N128" s="514"/>
    </row>
    <row r="129" spans="1:14" s="855" customFormat="1" x14ac:dyDescent="0.35">
      <c r="A129" s="514"/>
      <c r="B129" s="514"/>
      <c r="C129" s="514"/>
      <c r="D129" s="514"/>
      <c r="E129" s="514"/>
      <c r="F129" s="514"/>
      <c r="G129" s="514"/>
      <c r="H129" s="552"/>
      <c r="I129" s="514"/>
      <c r="J129" s="514"/>
      <c r="K129" s="514"/>
      <c r="L129" s="514"/>
      <c r="M129" s="514"/>
      <c r="N129" s="514"/>
    </row>
    <row r="130" spans="1:14" s="855" customFormat="1" x14ac:dyDescent="0.35">
      <c r="A130" s="514"/>
      <c r="B130" s="514"/>
      <c r="C130" s="514"/>
      <c r="D130" s="514"/>
      <c r="E130" s="514"/>
      <c r="F130" s="514"/>
      <c r="G130" s="514"/>
      <c r="H130" s="552"/>
      <c r="I130" s="514"/>
      <c r="J130" s="514"/>
      <c r="K130" s="514"/>
      <c r="L130" s="514"/>
      <c r="M130" s="514"/>
      <c r="N130" s="514"/>
    </row>
    <row r="131" spans="1:14" s="855" customFormat="1" x14ac:dyDescent="0.35">
      <c r="A131" s="514"/>
      <c r="B131" s="514"/>
      <c r="C131" s="514"/>
      <c r="D131" s="514"/>
      <c r="E131" s="514"/>
      <c r="F131" s="514"/>
      <c r="G131" s="514"/>
      <c r="H131" s="552"/>
      <c r="I131" s="514"/>
      <c r="J131" s="514"/>
      <c r="K131" s="514"/>
      <c r="L131" s="514"/>
      <c r="M131" s="514"/>
      <c r="N131" s="514"/>
    </row>
    <row r="132" spans="1:14" s="855" customFormat="1" x14ac:dyDescent="0.35">
      <c r="A132" s="514"/>
      <c r="B132" s="514"/>
      <c r="C132" s="514"/>
      <c r="D132" s="514"/>
      <c r="E132" s="514"/>
      <c r="F132" s="514"/>
      <c r="G132" s="514"/>
      <c r="H132" s="552"/>
      <c r="I132" s="514"/>
      <c r="J132" s="514"/>
      <c r="K132" s="514"/>
      <c r="L132" s="514"/>
      <c r="M132" s="514"/>
      <c r="N132" s="514"/>
    </row>
    <row r="133" spans="1:14" s="855" customFormat="1" x14ac:dyDescent="0.35">
      <c r="A133" s="514"/>
      <c r="B133" s="514"/>
      <c r="C133" s="514"/>
      <c r="D133" s="514"/>
      <c r="E133" s="514"/>
      <c r="F133" s="514"/>
      <c r="G133" s="514"/>
      <c r="H133" s="552"/>
      <c r="I133" s="514"/>
      <c r="J133" s="514"/>
      <c r="K133" s="514"/>
      <c r="L133" s="514"/>
      <c r="M133" s="514"/>
      <c r="N133" s="514"/>
    </row>
    <row r="134" spans="1:14" s="855" customFormat="1" x14ac:dyDescent="0.35">
      <c r="A134" s="514"/>
      <c r="B134" s="514"/>
      <c r="C134" s="514"/>
      <c r="D134" s="514"/>
      <c r="E134" s="514"/>
      <c r="F134" s="514"/>
      <c r="G134" s="514"/>
      <c r="H134" s="552"/>
      <c r="I134" s="514"/>
      <c r="J134" s="514"/>
      <c r="K134" s="514"/>
      <c r="L134" s="514"/>
      <c r="M134" s="514"/>
      <c r="N134" s="514"/>
    </row>
    <row r="135" spans="1:14" s="855" customFormat="1" x14ac:dyDescent="0.35">
      <c r="A135" s="514"/>
      <c r="B135" s="514"/>
      <c r="C135" s="514"/>
      <c r="D135" s="514"/>
      <c r="E135" s="514"/>
      <c r="F135" s="514"/>
      <c r="G135" s="514"/>
      <c r="H135" s="552"/>
      <c r="I135" s="514"/>
      <c r="J135" s="514"/>
      <c r="K135" s="514"/>
      <c r="L135" s="514"/>
      <c r="M135" s="514"/>
      <c r="N135" s="514"/>
    </row>
    <row r="136" spans="1:14" s="855" customFormat="1" x14ac:dyDescent="0.35">
      <c r="A136" s="514"/>
      <c r="B136" s="514"/>
      <c r="C136" s="514"/>
      <c r="D136" s="514"/>
      <c r="E136" s="514"/>
      <c r="F136" s="514"/>
      <c r="G136" s="514"/>
      <c r="H136" s="552"/>
      <c r="I136" s="514"/>
      <c r="J136" s="514"/>
      <c r="K136" s="514"/>
      <c r="L136" s="514"/>
      <c r="M136" s="514"/>
      <c r="N136" s="514"/>
    </row>
    <row r="137" spans="1:14" s="855" customFormat="1" x14ac:dyDescent="0.35">
      <c r="A137" s="514"/>
      <c r="B137" s="514"/>
      <c r="C137" s="514"/>
      <c r="D137" s="514"/>
      <c r="E137" s="514"/>
      <c r="F137" s="514"/>
      <c r="G137" s="514"/>
      <c r="H137" s="552"/>
      <c r="I137" s="514"/>
      <c r="J137" s="514"/>
      <c r="K137" s="514"/>
      <c r="L137" s="514"/>
      <c r="M137" s="514"/>
      <c r="N137" s="514"/>
    </row>
    <row r="138" spans="1:14" s="855" customFormat="1" x14ac:dyDescent="0.35">
      <c r="A138" s="514"/>
      <c r="B138" s="514"/>
      <c r="C138" s="514"/>
      <c r="D138" s="514"/>
      <c r="E138" s="514"/>
      <c r="F138" s="514"/>
      <c r="G138" s="514"/>
      <c r="H138" s="552"/>
      <c r="I138" s="514"/>
      <c r="J138" s="514"/>
      <c r="K138" s="514"/>
      <c r="L138" s="514"/>
      <c r="M138" s="514"/>
      <c r="N138" s="514"/>
    </row>
    <row r="139" spans="1:14" s="855" customFormat="1" x14ac:dyDescent="0.35">
      <c r="A139" s="514"/>
      <c r="B139" s="514"/>
      <c r="C139" s="514"/>
      <c r="D139" s="514"/>
      <c r="E139" s="514"/>
      <c r="F139" s="514"/>
      <c r="G139" s="514"/>
      <c r="H139" s="552"/>
      <c r="I139" s="514"/>
      <c r="J139" s="514"/>
      <c r="K139" s="514"/>
      <c r="L139" s="514"/>
      <c r="M139" s="514"/>
      <c r="N139" s="514"/>
    </row>
    <row r="140" spans="1:14" s="855" customFormat="1" x14ac:dyDescent="0.35">
      <c r="A140" s="514"/>
      <c r="B140" s="514"/>
      <c r="C140" s="514"/>
      <c r="D140" s="514"/>
      <c r="E140" s="514"/>
      <c r="F140" s="514"/>
      <c r="G140" s="514"/>
      <c r="H140" s="552"/>
      <c r="I140" s="514"/>
      <c r="J140" s="514"/>
      <c r="K140" s="514"/>
      <c r="L140" s="514"/>
      <c r="M140" s="514"/>
      <c r="N140" s="514"/>
    </row>
    <row r="141" spans="1:14" s="855" customFormat="1" x14ac:dyDescent="0.35">
      <c r="A141" s="514"/>
      <c r="B141" s="514"/>
      <c r="C141" s="514"/>
      <c r="D141" s="514"/>
      <c r="E141" s="514"/>
      <c r="F141" s="514"/>
      <c r="G141" s="514"/>
      <c r="H141" s="552"/>
      <c r="I141" s="514"/>
      <c r="J141" s="514"/>
      <c r="K141" s="514"/>
      <c r="L141" s="514"/>
      <c r="M141" s="514"/>
      <c r="N141" s="514"/>
    </row>
    <row r="142" spans="1:14" s="855" customFormat="1" x14ac:dyDescent="0.35">
      <c r="A142" s="514"/>
      <c r="B142" s="514"/>
      <c r="C142" s="514"/>
      <c r="D142" s="514"/>
      <c r="E142" s="514"/>
      <c r="F142" s="514"/>
      <c r="G142" s="514"/>
      <c r="H142" s="552"/>
      <c r="I142" s="514"/>
      <c r="J142" s="514"/>
      <c r="K142" s="514"/>
      <c r="L142" s="514"/>
      <c r="M142" s="514"/>
      <c r="N142" s="514"/>
    </row>
    <row r="143" spans="1:14" s="855" customFormat="1" x14ac:dyDescent="0.35">
      <c r="A143" s="514"/>
      <c r="B143" s="514"/>
      <c r="C143" s="514"/>
      <c r="D143" s="514"/>
      <c r="E143" s="514"/>
      <c r="F143" s="514"/>
      <c r="G143" s="514"/>
      <c r="H143" s="552"/>
      <c r="I143" s="514"/>
      <c r="J143" s="514"/>
      <c r="K143" s="514"/>
      <c r="L143" s="514"/>
      <c r="M143" s="514"/>
      <c r="N143" s="514"/>
    </row>
    <row r="144" spans="1:14" s="855" customFormat="1" x14ac:dyDescent="0.35">
      <c r="A144" s="514"/>
      <c r="B144" s="514"/>
      <c r="C144" s="514"/>
      <c r="D144" s="514"/>
      <c r="E144" s="514"/>
      <c r="F144" s="514"/>
      <c r="G144" s="514"/>
      <c r="H144" s="552"/>
      <c r="I144" s="514"/>
      <c r="J144" s="514"/>
      <c r="K144" s="514"/>
      <c r="L144" s="514"/>
      <c r="M144" s="514"/>
      <c r="N144" s="514"/>
    </row>
    <row r="145" spans="1:14" s="855" customFormat="1" x14ac:dyDescent="0.35">
      <c r="A145" s="514"/>
      <c r="B145" s="514"/>
      <c r="C145" s="514"/>
      <c r="D145" s="514"/>
      <c r="E145" s="514"/>
      <c r="F145" s="514"/>
      <c r="G145" s="514"/>
      <c r="H145" s="552"/>
      <c r="I145" s="514"/>
      <c r="J145" s="514"/>
      <c r="K145" s="514"/>
      <c r="L145" s="514"/>
      <c r="M145" s="514"/>
      <c r="N145" s="514"/>
    </row>
    <row r="146" spans="1:14" s="855" customFormat="1" x14ac:dyDescent="0.35">
      <c r="A146" s="514"/>
      <c r="B146" s="514"/>
      <c r="C146" s="514"/>
      <c r="D146" s="514"/>
      <c r="E146" s="514"/>
      <c r="F146" s="514"/>
      <c r="G146" s="514"/>
      <c r="H146" s="552"/>
      <c r="I146" s="514"/>
      <c r="J146" s="514"/>
      <c r="K146" s="514"/>
      <c r="L146" s="514"/>
      <c r="M146" s="514"/>
      <c r="N146" s="514"/>
    </row>
    <row r="147" spans="1:14" s="855" customFormat="1" x14ac:dyDescent="0.35">
      <c r="A147" s="514"/>
      <c r="B147" s="514"/>
      <c r="C147" s="514"/>
      <c r="D147" s="514"/>
      <c r="E147" s="514"/>
      <c r="F147" s="514"/>
      <c r="G147" s="514"/>
      <c r="H147" s="552"/>
      <c r="I147" s="514"/>
      <c r="J147" s="514"/>
      <c r="K147" s="514"/>
      <c r="L147" s="514"/>
      <c r="M147" s="514"/>
      <c r="N147" s="514"/>
    </row>
    <row r="148" spans="1:14" s="855" customFormat="1" x14ac:dyDescent="0.35">
      <c r="A148" s="514"/>
      <c r="B148" s="514"/>
      <c r="C148" s="514"/>
      <c r="D148" s="514"/>
      <c r="E148" s="514"/>
      <c r="F148" s="514"/>
      <c r="G148" s="514"/>
      <c r="H148" s="552"/>
      <c r="I148" s="514"/>
      <c r="J148" s="514"/>
      <c r="K148" s="514"/>
      <c r="L148" s="514"/>
      <c r="M148" s="514"/>
      <c r="N148" s="514"/>
    </row>
    <row r="149" spans="1:14" s="855" customFormat="1" x14ac:dyDescent="0.35">
      <c r="A149" s="514"/>
      <c r="B149" s="514"/>
      <c r="C149" s="514"/>
      <c r="D149" s="514"/>
      <c r="E149" s="514"/>
      <c r="F149" s="514"/>
      <c r="G149" s="514"/>
      <c r="H149" s="552"/>
      <c r="I149" s="514"/>
      <c r="J149" s="514"/>
      <c r="K149" s="514"/>
      <c r="L149" s="514"/>
      <c r="M149" s="514"/>
      <c r="N149" s="514"/>
    </row>
    <row r="150" spans="1:14" s="855" customFormat="1" x14ac:dyDescent="0.35">
      <c r="A150" s="514"/>
      <c r="B150" s="514"/>
      <c r="C150" s="514"/>
      <c r="D150" s="514"/>
      <c r="E150" s="514"/>
      <c r="F150" s="514"/>
      <c r="G150" s="514"/>
      <c r="H150" s="552"/>
      <c r="I150" s="514"/>
      <c r="J150" s="514"/>
      <c r="K150" s="514"/>
      <c r="L150" s="514"/>
      <c r="M150" s="514"/>
      <c r="N150" s="514"/>
    </row>
    <row r="151" spans="1:14" s="855" customFormat="1" x14ac:dyDescent="0.35">
      <c r="A151" s="514"/>
      <c r="B151" s="514"/>
      <c r="C151" s="514"/>
      <c r="D151" s="514"/>
      <c r="E151" s="514"/>
      <c r="F151" s="514"/>
      <c r="G151" s="514"/>
      <c r="H151" s="552"/>
      <c r="I151" s="514"/>
      <c r="J151" s="514"/>
      <c r="K151" s="514"/>
      <c r="L151" s="514"/>
      <c r="M151" s="514"/>
      <c r="N151" s="514"/>
    </row>
    <row r="152" spans="1:14" s="855" customFormat="1" x14ac:dyDescent="0.35">
      <c r="A152" s="514"/>
      <c r="B152" s="514"/>
      <c r="C152" s="514"/>
      <c r="D152" s="514"/>
      <c r="E152" s="514"/>
      <c r="F152" s="514"/>
      <c r="G152" s="514"/>
      <c r="H152" s="552"/>
      <c r="I152" s="514"/>
      <c r="J152" s="514"/>
      <c r="K152" s="514"/>
      <c r="L152" s="514"/>
      <c r="M152" s="514"/>
      <c r="N152" s="514"/>
    </row>
    <row r="153" spans="1:14" s="855" customFormat="1" x14ac:dyDescent="0.35">
      <c r="A153" s="514"/>
      <c r="B153" s="514"/>
      <c r="C153" s="514"/>
      <c r="D153" s="514"/>
      <c r="E153" s="514"/>
      <c r="F153" s="514"/>
      <c r="G153" s="514"/>
      <c r="H153" s="552"/>
      <c r="I153" s="514"/>
      <c r="J153" s="514"/>
      <c r="K153" s="514"/>
      <c r="L153" s="514"/>
      <c r="M153" s="514"/>
      <c r="N153" s="514"/>
    </row>
    <row r="154" spans="1:14" s="855" customFormat="1" x14ac:dyDescent="0.35">
      <c r="A154" s="514"/>
      <c r="B154" s="514"/>
      <c r="C154" s="514"/>
      <c r="D154" s="514"/>
      <c r="E154" s="514"/>
      <c r="F154" s="514"/>
      <c r="G154" s="514"/>
      <c r="H154" s="552"/>
      <c r="I154" s="514"/>
      <c r="J154" s="514"/>
      <c r="K154" s="514"/>
      <c r="L154" s="514"/>
      <c r="M154" s="514"/>
      <c r="N154" s="514"/>
    </row>
    <row r="155" spans="1:14" s="855" customFormat="1" x14ac:dyDescent="0.35">
      <c r="A155" s="514"/>
      <c r="B155" s="514"/>
      <c r="C155" s="514"/>
      <c r="D155" s="514"/>
      <c r="E155" s="514"/>
      <c r="F155" s="514"/>
      <c r="G155" s="514"/>
      <c r="H155" s="552"/>
      <c r="I155" s="514"/>
      <c r="J155" s="514"/>
      <c r="K155" s="514"/>
      <c r="L155" s="514"/>
      <c r="M155" s="514"/>
      <c r="N155" s="514"/>
    </row>
    <row r="156" spans="1:14" s="855" customFormat="1" x14ac:dyDescent="0.35">
      <c r="A156" s="514"/>
      <c r="B156" s="514"/>
      <c r="C156" s="514"/>
      <c r="D156" s="514"/>
      <c r="E156" s="514"/>
      <c r="F156" s="514"/>
      <c r="G156" s="514"/>
      <c r="H156" s="552"/>
      <c r="I156" s="514"/>
      <c r="J156" s="514"/>
      <c r="K156" s="514"/>
      <c r="L156" s="514"/>
      <c r="M156" s="514"/>
      <c r="N156" s="514"/>
    </row>
    <row r="157" spans="1:14" s="855" customFormat="1" x14ac:dyDescent="0.35">
      <c r="A157" s="514"/>
      <c r="B157" s="514"/>
      <c r="C157" s="514"/>
      <c r="D157" s="514"/>
      <c r="E157" s="514"/>
      <c r="F157" s="514"/>
      <c r="G157" s="514"/>
      <c r="H157" s="552"/>
      <c r="I157" s="514"/>
      <c r="J157" s="514"/>
      <c r="K157" s="514"/>
      <c r="L157" s="514"/>
      <c r="M157" s="514"/>
      <c r="N157" s="514"/>
    </row>
    <row r="158" spans="1:14" s="855" customFormat="1" x14ac:dyDescent="0.35">
      <c r="A158" s="514"/>
      <c r="B158" s="514"/>
      <c r="C158" s="514"/>
      <c r="D158" s="514"/>
      <c r="E158" s="514"/>
      <c r="F158" s="514"/>
      <c r="G158" s="514"/>
      <c r="H158" s="552"/>
      <c r="I158" s="514"/>
      <c r="J158" s="514"/>
      <c r="K158" s="514"/>
      <c r="L158" s="514"/>
      <c r="M158" s="514"/>
      <c r="N158" s="514"/>
    </row>
    <row r="159" spans="1:14" s="855" customFormat="1" x14ac:dyDescent="0.35">
      <c r="A159" s="514"/>
      <c r="B159" s="514"/>
      <c r="C159" s="514"/>
      <c r="D159" s="514"/>
      <c r="E159" s="514"/>
      <c r="F159" s="514"/>
      <c r="G159" s="514"/>
      <c r="H159" s="552"/>
      <c r="I159" s="514"/>
      <c r="J159" s="514"/>
      <c r="K159" s="514"/>
      <c r="L159" s="514"/>
      <c r="M159" s="514"/>
      <c r="N159" s="514"/>
    </row>
    <row r="160" spans="1:14" s="855" customFormat="1" x14ac:dyDescent="0.35">
      <c r="A160" s="514"/>
      <c r="B160" s="514"/>
      <c r="C160" s="514"/>
      <c r="D160" s="514"/>
      <c r="E160" s="514"/>
      <c r="F160" s="514"/>
      <c r="G160" s="514"/>
      <c r="H160" s="552"/>
      <c r="I160" s="514"/>
      <c r="J160" s="514"/>
      <c r="K160" s="514"/>
      <c r="L160" s="514"/>
      <c r="M160" s="514"/>
      <c r="N160" s="514"/>
    </row>
    <row r="161" spans="1:14" s="855" customFormat="1" x14ac:dyDescent="0.35">
      <c r="A161" s="514"/>
      <c r="B161" s="514"/>
      <c r="C161" s="514"/>
      <c r="D161" s="514"/>
      <c r="E161" s="514"/>
      <c r="F161" s="514"/>
      <c r="G161" s="514"/>
      <c r="H161" s="552"/>
      <c r="I161" s="514"/>
      <c r="J161" s="514"/>
      <c r="K161" s="514"/>
      <c r="L161" s="514"/>
      <c r="M161" s="514"/>
      <c r="N161" s="514"/>
    </row>
    <row r="162" spans="1:14" s="855" customFormat="1" x14ac:dyDescent="0.35">
      <c r="A162" s="514"/>
      <c r="B162" s="514"/>
      <c r="C162" s="514"/>
      <c r="D162" s="514"/>
      <c r="E162" s="514"/>
      <c r="F162" s="514"/>
      <c r="G162" s="514"/>
      <c r="H162" s="552"/>
      <c r="I162" s="514"/>
      <c r="J162" s="514"/>
      <c r="K162" s="514"/>
      <c r="L162" s="514"/>
      <c r="M162" s="514"/>
      <c r="N162" s="514"/>
    </row>
    <row r="163" spans="1:14" s="855" customFormat="1" x14ac:dyDescent="0.35">
      <c r="A163" s="514"/>
      <c r="B163" s="514"/>
      <c r="C163" s="514"/>
      <c r="D163" s="514"/>
      <c r="E163" s="514"/>
      <c r="F163" s="514"/>
      <c r="G163" s="514"/>
      <c r="H163" s="552"/>
      <c r="I163" s="514"/>
      <c r="J163" s="514"/>
      <c r="K163" s="514"/>
      <c r="L163" s="514"/>
      <c r="M163" s="514"/>
      <c r="N163" s="514"/>
    </row>
    <row r="164" spans="1:14" s="855" customFormat="1" x14ac:dyDescent="0.35">
      <c r="A164" s="514"/>
      <c r="B164" s="514"/>
      <c r="C164" s="514"/>
      <c r="D164" s="514"/>
      <c r="E164" s="514"/>
      <c r="F164" s="514"/>
      <c r="G164" s="514"/>
      <c r="H164" s="552"/>
      <c r="I164" s="514"/>
      <c r="J164" s="514"/>
      <c r="K164" s="514"/>
      <c r="L164" s="514"/>
      <c r="M164" s="514"/>
      <c r="N164" s="514"/>
    </row>
    <row r="165" spans="1:14" s="855" customFormat="1" x14ac:dyDescent="0.35">
      <c r="A165" s="514"/>
      <c r="B165" s="514"/>
      <c r="C165" s="514"/>
      <c r="D165" s="514"/>
      <c r="E165" s="514"/>
      <c r="F165" s="514"/>
      <c r="G165" s="514"/>
      <c r="H165" s="552"/>
      <c r="I165" s="514"/>
      <c r="J165" s="514"/>
      <c r="K165" s="514"/>
      <c r="L165" s="514"/>
      <c r="M165" s="514"/>
      <c r="N165" s="514"/>
    </row>
    <row r="166" spans="1:14" s="855" customFormat="1" x14ac:dyDescent="0.35">
      <c r="A166" s="514"/>
      <c r="B166" s="514"/>
      <c r="C166" s="514"/>
      <c r="D166" s="514"/>
      <c r="E166" s="514"/>
      <c r="F166" s="514"/>
      <c r="G166" s="514"/>
      <c r="H166" s="552"/>
      <c r="I166" s="514"/>
      <c r="J166" s="514"/>
      <c r="K166" s="514"/>
      <c r="L166" s="514"/>
      <c r="M166" s="514"/>
      <c r="N166" s="514"/>
    </row>
    <row r="167" spans="1:14" s="855" customFormat="1" x14ac:dyDescent="0.35">
      <c r="A167" s="514"/>
      <c r="B167" s="514"/>
      <c r="C167" s="514"/>
      <c r="D167" s="514"/>
      <c r="E167" s="514"/>
      <c r="F167" s="514"/>
      <c r="G167" s="514"/>
      <c r="H167" s="552"/>
      <c r="I167" s="514"/>
      <c r="J167" s="514"/>
      <c r="K167" s="514"/>
      <c r="L167" s="514"/>
      <c r="M167" s="514"/>
      <c r="N167" s="514"/>
    </row>
    <row r="168" spans="1:14" s="855" customFormat="1" x14ac:dyDescent="0.35">
      <c r="A168" s="514"/>
      <c r="B168" s="514"/>
      <c r="C168" s="514"/>
      <c r="D168" s="514"/>
      <c r="E168" s="514"/>
      <c r="F168" s="514"/>
      <c r="G168" s="514"/>
      <c r="H168" s="552"/>
      <c r="I168" s="514"/>
      <c r="J168" s="514"/>
      <c r="K168" s="514"/>
      <c r="L168" s="514"/>
      <c r="M168" s="514"/>
      <c r="N168" s="514"/>
    </row>
    <row r="169" spans="1:14" s="855" customFormat="1" x14ac:dyDescent="0.35">
      <c r="A169" s="514"/>
      <c r="B169" s="514"/>
      <c r="C169" s="514"/>
      <c r="D169" s="514"/>
      <c r="E169" s="514"/>
      <c r="F169" s="514"/>
      <c r="G169" s="514"/>
      <c r="H169" s="552"/>
      <c r="I169" s="514"/>
      <c r="J169" s="514"/>
      <c r="K169" s="514"/>
      <c r="L169" s="514"/>
      <c r="M169" s="514"/>
      <c r="N169" s="514"/>
    </row>
    <row r="170" spans="1:14" s="855" customFormat="1" x14ac:dyDescent="0.35">
      <c r="A170" s="514"/>
      <c r="B170" s="514"/>
      <c r="C170" s="514"/>
      <c r="D170" s="514"/>
      <c r="E170" s="514"/>
      <c r="F170" s="514"/>
      <c r="G170" s="514"/>
      <c r="H170" s="552"/>
      <c r="I170" s="514"/>
      <c r="J170" s="514"/>
      <c r="K170" s="514"/>
      <c r="L170" s="514"/>
      <c r="M170" s="514"/>
      <c r="N170" s="514"/>
    </row>
    <row r="171" spans="1:14" s="855" customFormat="1" x14ac:dyDescent="0.35">
      <c r="A171" s="514"/>
      <c r="B171" s="514"/>
      <c r="C171" s="514"/>
      <c r="D171" s="514"/>
      <c r="E171" s="514"/>
      <c r="F171" s="514"/>
      <c r="G171" s="514"/>
      <c r="H171" s="552"/>
      <c r="I171" s="514"/>
      <c r="J171" s="514"/>
      <c r="K171" s="514"/>
      <c r="L171" s="514"/>
      <c r="M171" s="514"/>
      <c r="N171" s="514"/>
    </row>
    <row r="172" spans="1:14" s="855" customFormat="1" x14ac:dyDescent="0.35">
      <c r="A172" s="514"/>
      <c r="B172" s="514"/>
      <c r="C172" s="514"/>
      <c r="D172" s="514"/>
      <c r="E172" s="514"/>
      <c r="F172" s="514"/>
      <c r="G172" s="514"/>
      <c r="H172" s="552"/>
      <c r="I172" s="514"/>
      <c r="J172" s="514"/>
      <c r="K172" s="514"/>
      <c r="L172" s="514"/>
      <c r="M172" s="514"/>
      <c r="N172" s="514"/>
    </row>
    <row r="173" spans="1:14" s="855" customFormat="1" x14ac:dyDescent="0.35">
      <c r="A173" s="514"/>
      <c r="B173" s="514"/>
      <c r="C173" s="514"/>
      <c r="D173" s="514"/>
      <c r="E173" s="514"/>
      <c r="F173" s="514"/>
      <c r="G173" s="514"/>
      <c r="H173" s="552"/>
      <c r="I173" s="514"/>
      <c r="J173" s="514"/>
      <c r="K173" s="514"/>
      <c r="L173" s="514"/>
      <c r="M173" s="514"/>
      <c r="N173" s="514"/>
    </row>
    <row r="174" spans="1:14" s="855" customFormat="1" x14ac:dyDescent="0.35">
      <c r="A174" s="514"/>
      <c r="B174" s="514"/>
      <c r="C174" s="514"/>
      <c r="D174" s="514"/>
      <c r="E174" s="514"/>
      <c r="F174" s="514"/>
      <c r="G174" s="514"/>
      <c r="H174" s="552"/>
      <c r="I174" s="514"/>
      <c r="J174" s="514"/>
      <c r="K174" s="514"/>
      <c r="L174" s="514"/>
      <c r="M174" s="514"/>
      <c r="N174" s="514"/>
    </row>
    <row r="175" spans="1:14" s="855" customFormat="1" x14ac:dyDescent="0.35">
      <c r="A175" s="514"/>
      <c r="B175" s="514"/>
      <c r="C175" s="514"/>
      <c r="D175" s="514"/>
      <c r="E175" s="514"/>
      <c r="F175" s="514"/>
      <c r="G175" s="514"/>
      <c r="H175" s="552"/>
      <c r="I175" s="514"/>
      <c r="J175" s="514"/>
      <c r="K175" s="514"/>
      <c r="L175" s="514"/>
      <c r="M175" s="514"/>
      <c r="N175" s="514"/>
    </row>
    <row r="176" spans="1:14" s="855" customFormat="1" x14ac:dyDescent="0.35">
      <c r="A176" s="514"/>
      <c r="B176" s="514"/>
      <c r="C176" s="514"/>
      <c r="D176" s="514"/>
      <c r="E176" s="514"/>
      <c r="F176" s="514"/>
      <c r="G176" s="514"/>
      <c r="H176" s="552"/>
      <c r="I176" s="514"/>
      <c r="J176" s="514"/>
      <c r="K176" s="514"/>
      <c r="L176" s="514"/>
      <c r="M176" s="514"/>
      <c r="N176" s="514"/>
    </row>
    <row r="177" spans="1:14" s="855" customFormat="1" x14ac:dyDescent="0.35">
      <c r="A177" s="514"/>
      <c r="B177" s="514"/>
      <c r="C177" s="514"/>
      <c r="D177" s="514"/>
      <c r="E177" s="514"/>
      <c r="F177" s="514"/>
      <c r="G177" s="514"/>
      <c r="H177" s="552"/>
      <c r="I177" s="514"/>
      <c r="J177" s="514"/>
      <c r="K177" s="514"/>
      <c r="L177" s="514"/>
      <c r="M177" s="514"/>
      <c r="N177" s="514"/>
    </row>
    <row r="178" spans="1:14" s="855" customFormat="1" x14ac:dyDescent="0.35">
      <c r="A178" s="514"/>
      <c r="B178" s="514"/>
      <c r="C178" s="514"/>
      <c r="D178" s="514"/>
      <c r="E178" s="514"/>
      <c r="F178" s="514"/>
      <c r="G178" s="514"/>
      <c r="H178" s="552"/>
      <c r="I178" s="514"/>
      <c r="J178" s="514"/>
      <c r="K178" s="514"/>
      <c r="L178" s="514"/>
      <c r="M178" s="514"/>
      <c r="N178" s="514"/>
    </row>
    <row r="179" spans="1:14" s="855" customFormat="1" x14ac:dyDescent="0.35">
      <c r="A179" s="514"/>
      <c r="B179" s="514"/>
      <c r="C179" s="514"/>
      <c r="D179" s="514"/>
      <c r="E179" s="514"/>
      <c r="F179" s="514"/>
      <c r="G179" s="514"/>
      <c r="H179" s="552"/>
      <c r="I179" s="514"/>
      <c r="J179" s="514"/>
      <c r="K179" s="514"/>
      <c r="L179" s="514"/>
      <c r="M179" s="514"/>
      <c r="N179" s="514"/>
    </row>
    <row r="180" spans="1:14" s="855" customFormat="1" x14ac:dyDescent="0.35">
      <c r="A180" s="514"/>
      <c r="B180" s="514"/>
      <c r="C180" s="514"/>
      <c r="D180" s="514"/>
      <c r="E180" s="514"/>
      <c r="F180" s="514"/>
      <c r="G180" s="514"/>
      <c r="H180" s="552"/>
      <c r="I180" s="514"/>
      <c r="J180" s="514"/>
      <c r="K180" s="514"/>
      <c r="L180" s="514"/>
      <c r="M180" s="514"/>
      <c r="N180" s="514"/>
    </row>
    <row r="181" spans="1:14" s="855" customFormat="1" x14ac:dyDescent="0.35">
      <c r="A181" s="514"/>
      <c r="B181" s="514"/>
      <c r="C181" s="514"/>
      <c r="D181" s="514"/>
      <c r="E181" s="514"/>
      <c r="F181" s="514"/>
      <c r="G181" s="514"/>
      <c r="H181" s="552"/>
      <c r="I181" s="514"/>
      <c r="J181" s="514"/>
      <c r="K181" s="514"/>
      <c r="L181" s="514"/>
      <c r="M181" s="514"/>
      <c r="N181" s="514"/>
    </row>
    <row r="182" spans="1:14" s="855" customFormat="1" x14ac:dyDescent="0.35">
      <c r="A182" s="514"/>
      <c r="B182" s="514"/>
      <c r="C182" s="514"/>
      <c r="D182" s="514"/>
      <c r="E182" s="514"/>
      <c r="F182" s="514"/>
      <c r="G182" s="514"/>
      <c r="H182" s="552"/>
      <c r="I182" s="514"/>
      <c r="J182" s="514"/>
      <c r="K182" s="514"/>
      <c r="L182" s="514"/>
      <c r="M182" s="514"/>
      <c r="N182" s="514"/>
    </row>
    <row r="183" spans="1:14" s="855" customFormat="1" x14ac:dyDescent="0.35">
      <c r="A183" s="514"/>
      <c r="B183" s="514"/>
      <c r="C183" s="514"/>
      <c r="D183" s="514"/>
      <c r="E183" s="514"/>
      <c r="F183" s="514"/>
      <c r="G183" s="514"/>
      <c r="H183" s="552"/>
      <c r="I183" s="514"/>
      <c r="J183" s="514"/>
      <c r="K183" s="514"/>
      <c r="L183" s="514"/>
      <c r="M183" s="514"/>
      <c r="N183" s="514"/>
    </row>
    <row r="184" spans="1:14" s="855" customFormat="1" x14ac:dyDescent="0.35">
      <c r="A184" s="514"/>
      <c r="B184" s="514"/>
      <c r="C184" s="514"/>
      <c r="D184" s="514"/>
      <c r="E184" s="514"/>
      <c r="F184" s="514"/>
      <c r="G184" s="514"/>
      <c r="H184" s="552"/>
      <c r="I184" s="514"/>
      <c r="J184" s="514"/>
      <c r="K184" s="514"/>
      <c r="L184" s="514"/>
      <c r="M184" s="514"/>
      <c r="N184" s="514"/>
    </row>
    <row r="185" spans="1:14" s="855" customFormat="1" x14ac:dyDescent="0.35">
      <c r="A185" s="514"/>
      <c r="B185" s="514"/>
      <c r="C185" s="514"/>
      <c r="D185" s="514"/>
      <c r="E185" s="514"/>
      <c r="F185" s="514"/>
      <c r="G185" s="514"/>
      <c r="H185" s="552"/>
      <c r="I185" s="514"/>
      <c r="J185" s="514"/>
      <c r="K185" s="514"/>
      <c r="L185" s="514"/>
      <c r="M185" s="514"/>
      <c r="N185" s="514"/>
    </row>
    <row r="186" spans="1:14" s="855" customFormat="1" x14ac:dyDescent="0.35">
      <c r="A186" s="514"/>
      <c r="B186" s="514"/>
      <c r="C186" s="514"/>
      <c r="D186" s="514"/>
      <c r="E186" s="514"/>
      <c r="F186" s="514"/>
      <c r="G186" s="514"/>
      <c r="H186" s="552"/>
      <c r="I186" s="514"/>
      <c r="J186" s="514"/>
      <c r="K186" s="514"/>
      <c r="L186" s="514"/>
      <c r="M186" s="514"/>
      <c r="N186" s="514"/>
    </row>
    <row r="187" spans="1:14" s="855" customFormat="1" x14ac:dyDescent="0.35">
      <c r="A187" s="514"/>
      <c r="B187" s="514"/>
      <c r="C187" s="514"/>
      <c r="D187" s="514"/>
      <c r="E187" s="514"/>
      <c r="F187" s="514"/>
      <c r="G187" s="514"/>
      <c r="H187" s="552"/>
      <c r="I187" s="514"/>
      <c r="J187" s="514"/>
      <c r="K187" s="514"/>
      <c r="L187" s="514"/>
      <c r="M187" s="514"/>
      <c r="N187" s="514"/>
    </row>
    <row r="188" spans="1:14" s="855" customFormat="1" x14ac:dyDescent="0.35">
      <c r="A188" s="514"/>
      <c r="B188" s="514"/>
      <c r="C188" s="514"/>
      <c r="D188" s="514"/>
      <c r="E188" s="514"/>
      <c r="F188" s="514"/>
      <c r="G188" s="514"/>
      <c r="H188" s="552"/>
      <c r="I188" s="514"/>
      <c r="J188" s="514"/>
      <c r="K188" s="514"/>
      <c r="L188" s="514"/>
      <c r="M188" s="514"/>
      <c r="N188" s="514"/>
    </row>
    <row r="189" spans="1:14" s="855" customFormat="1" x14ac:dyDescent="0.35">
      <c r="A189" s="514"/>
      <c r="B189" s="514"/>
      <c r="C189" s="514"/>
      <c r="D189" s="514"/>
      <c r="E189" s="514"/>
      <c r="F189" s="514"/>
      <c r="G189" s="514"/>
      <c r="H189" s="552"/>
      <c r="I189" s="514"/>
      <c r="J189" s="514"/>
      <c r="K189" s="514"/>
      <c r="L189" s="514"/>
      <c r="M189" s="514"/>
      <c r="N189" s="514"/>
    </row>
    <row r="190" spans="1:14" s="855" customFormat="1" x14ac:dyDescent="0.35">
      <c r="A190" s="514"/>
      <c r="B190" s="514"/>
      <c r="C190" s="514"/>
      <c r="D190" s="514"/>
      <c r="E190" s="514"/>
      <c r="F190" s="514"/>
      <c r="G190" s="514"/>
      <c r="H190" s="552"/>
      <c r="I190" s="514"/>
      <c r="J190" s="514"/>
      <c r="K190" s="514"/>
      <c r="L190" s="514"/>
      <c r="M190" s="514"/>
      <c r="N190" s="514"/>
    </row>
    <row r="191" spans="1:14" s="855" customFormat="1" x14ac:dyDescent="0.35">
      <c r="A191" s="514"/>
      <c r="B191" s="514"/>
      <c r="C191" s="514"/>
      <c r="D191" s="514"/>
      <c r="E191" s="514"/>
      <c r="F191" s="514"/>
      <c r="G191" s="514"/>
      <c r="H191" s="552"/>
      <c r="I191" s="514"/>
      <c r="J191" s="514"/>
      <c r="K191" s="514"/>
      <c r="L191" s="514"/>
      <c r="M191" s="514"/>
      <c r="N191" s="514"/>
    </row>
    <row r="192" spans="1:14" s="855" customFormat="1" x14ac:dyDescent="0.35">
      <c r="A192" s="514"/>
      <c r="B192" s="514"/>
      <c r="C192" s="514"/>
      <c r="D192" s="514"/>
      <c r="E192" s="514"/>
      <c r="F192" s="514"/>
      <c r="G192" s="514"/>
      <c r="H192" s="552"/>
      <c r="I192" s="514"/>
      <c r="J192" s="514"/>
      <c r="K192" s="514"/>
      <c r="L192" s="514"/>
      <c r="M192" s="514"/>
      <c r="N192" s="514"/>
    </row>
    <row r="193" spans="1:14" s="855" customFormat="1" x14ac:dyDescent="0.35">
      <c r="A193" s="514"/>
      <c r="B193" s="514"/>
      <c r="C193" s="514"/>
      <c r="D193" s="514"/>
      <c r="E193" s="514"/>
      <c r="F193" s="514"/>
      <c r="G193" s="514"/>
      <c r="H193" s="552"/>
      <c r="I193" s="514"/>
      <c r="J193" s="514"/>
      <c r="K193" s="514"/>
      <c r="L193" s="514"/>
      <c r="M193" s="514"/>
      <c r="N193" s="514"/>
    </row>
    <row r="194" spans="1:14" s="855" customFormat="1" x14ac:dyDescent="0.35">
      <c r="A194" s="514"/>
      <c r="B194" s="514"/>
      <c r="C194" s="514"/>
      <c r="D194" s="514"/>
      <c r="E194" s="514"/>
      <c r="F194" s="514"/>
      <c r="G194" s="514"/>
      <c r="H194" s="552"/>
      <c r="I194" s="514"/>
      <c r="J194" s="514"/>
      <c r="K194" s="514"/>
      <c r="L194" s="514"/>
      <c r="M194" s="514"/>
      <c r="N194" s="514"/>
    </row>
    <row r="195" spans="1:14" s="855" customFormat="1" x14ac:dyDescent="0.35">
      <c r="A195" s="514"/>
      <c r="B195" s="514"/>
      <c r="C195" s="514"/>
      <c r="D195" s="514"/>
      <c r="E195" s="514"/>
      <c r="F195" s="514"/>
      <c r="G195" s="514"/>
      <c r="H195" s="552"/>
      <c r="I195" s="514"/>
      <c r="J195" s="514"/>
      <c r="K195" s="514"/>
      <c r="L195" s="514"/>
      <c r="M195" s="514"/>
      <c r="N195" s="514"/>
    </row>
    <row r="196" spans="1:14" s="855" customFormat="1" x14ac:dyDescent="0.35">
      <c r="A196" s="514"/>
      <c r="B196" s="514"/>
      <c r="C196" s="514"/>
      <c r="D196" s="514"/>
      <c r="E196" s="514"/>
      <c r="F196" s="514"/>
      <c r="G196" s="514"/>
      <c r="H196" s="552"/>
      <c r="I196" s="514"/>
      <c r="J196" s="514"/>
      <c r="K196" s="514"/>
      <c r="L196" s="514"/>
      <c r="M196" s="514"/>
      <c r="N196" s="514"/>
    </row>
    <row r="197" spans="1:14" s="855" customFormat="1" x14ac:dyDescent="0.35">
      <c r="A197" s="514"/>
      <c r="B197" s="514"/>
      <c r="C197" s="514"/>
      <c r="D197" s="514"/>
      <c r="E197" s="514"/>
      <c r="F197" s="514"/>
      <c r="G197" s="514"/>
      <c r="H197" s="552"/>
      <c r="I197" s="514"/>
      <c r="J197" s="514"/>
      <c r="K197" s="514"/>
      <c r="L197" s="514"/>
      <c r="M197" s="514"/>
      <c r="N197" s="514"/>
    </row>
    <row r="198" spans="1:14" s="855" customFormat="1" x14ac:dyDescent="0.35">
      <c r="A198" s="514"/>
      <c r="B198" s="514"/>
      <c r="C198" s="514"/>
      <c r="D198" s="514"/>
      <c r="E198" s="514"/>
      <c r="F198" s="514"/>
      <c r="G198" s="514"/>
      <c r="H198" s="552"/>
      <c r="I198" s="514"/>
      <c r="J198" s="514"/>
      <c r="K198" s="514"/>
      <c r="L198" s="514"/>
      <c r="M198" s="514"/>
      <c r="N198" s="514"/>
    </row>
    <row r="199" spans="1:14" s="855" customFormat="1" x14ac:dyDescent="0.35">
      <c r="A199" s="514"/>
      <c r="B199" s="514"/>
      <c r="C199" s="514"/>
      <c r="D199" s="514"/>
      <c r="E199" s="514"/>
      <c r="F199" s="514"/>
      <c r="G199" s="514"/>
      <c r="H199" s="552"/>
      <c r="I199" s="514"/>
      <c r="J199" s="514"/>
      <c r="K199" s="514"/>
      <c r="L199" s="514"/>
      <c r="M199" s="514"/>
      <c r="N199" s="514"/>
    </row>
    <row r="200" spans="1:14" s="855" customFormat="1" x14ac:dyDescent="0.35">
      <c r="A200" s="514"/>
      <c r="B200" s="514"/>
      <c r="C200" s="514"/>
      <c r="D200" s="514"/>
      <c r="E200" s="514"/>
      <c r="F200" s="514"/>
      <c r="G200" s="514"/>
      <c r="H200" s="552"/>
      <c r="I200" s="514"/>
      <c r="J200" s="514"/>
      <c r="K200" s="514"/>
      <c r="L200" s="514"/>
      <c r="M200" s="514"/>
      <c r="N200" s="514"/>
    </row>
    <row r="201" spans="1:14" s="855" customFormat="1" x14ac:dyDescent="0.35">
      <c r="A201" s="514"/>
      <c r="B201" s="514"/>
      <c r="C201" s="514"/>
      <c r="D201" s="514"/>
      <c r="E201" s="514"/>
      <c r="F201" s="514"/>
      <c r="G201" s="514"/>
      <c r="H201" s="552"/>
      <c r="I201" s="514"/>
      <c r="J201" s="514"/>
      <c r="K201" s="514"/>
      <c r="L201" s="514"/>
      <c r="M201" s="514"/>
      <c r="N201" s="514"/>
    </row>
    <row r="202" spans="1:14" s="855" customFormat="1" x14ac:dyDescent="0.35">
      <c r="A202" s="514"/>
      <c r="B202" s="514"/>
      <c r="C202" s="514"/>
      <c r="D202" s="514"/>
      <c r="E202" s="514"/>
      <c r="F202" s="514"/>
      <c r="G202" s="514"/>
      <c r="H202" s="552"/>
      <c r="I202" s="514"/>
      <c r="J202" s="514"/>
      <c r="K202" s="514"/>
      <c r="L202" s="514"/>
      <c r="M202" s="514"/>
      <c r="N202" s="514"/>
    </row>
    <row r="203" spans="1:14" s="855" customFormat="1" x14ac:dyDescent="0.35">
      <c r="A203" s="514"/>
      <c r="B203" s="514"/>
      <c r="C203" s="514"/>
      <c r="D203" s="514"/>
      <c r="E203" s="514"/>
      <c r="F203" s="514"/>
      <c r="G203" s="514"/>
      <c r="H203" s="552"/>
      <c r="I203" s="514"/>
      <c r="J203" s="514"/>
      <c r="K203" s="514"/>
      <c r="L203" s="514"/>
      <c r="M203" s="514"/>
      <c r="N203" s="514"/>
    </row>
    <row r="204" spans="1:14" s="855" customFormat="1" x14ac:dyDescent="0.35">
      <c r="A204" s="514"/>
      <c r="B204" s="514"/>
      <c r="C204" s="514"/>
      <c r="D204" s="514"/>
      <c r="E204" s="514"/>
      <c r="F204" s="514"/>
      <c r="G204" s="514"/>
      <c r="H204" s="552"/>
      <c r="I204" s="514"/>
      <c r="J204" s="514"/>
      <c r="K204" s="514"/>
      <c r="L204" s="514"/>
      <c r="M204" s="514"/>
      <c r="N204" s="514"/>
    </row>
    <row r="205" spans="1:14" s="855" customFormat="1" x14ac:dyDescent="0.35">
      <c r="A205" s="514"/>
      <c r="B205" s="514"/>
      <c r="C205" s="514"/>
      <c r="D205" s="514"/>
      <c r="E205" s="514"/>
      <c r="F205" s="514"/>
      <c r="G205" s="514"/>
      <c r="H205" s="552"/>
      <c r="I205" s="514"/>
      <c r="J205" s="514"/>
      <c r="K205" s="514"/>
      <c r="L205" s="514"/>
      <c r="M205" s="514"/>
      <c r="N205" s="514"/>
    </row>
    <row r="206" spans="1:14" s="855" customFormat="1" x14ac:dyDescent="0.35">
      <c r="A206" s="514"/>
      <c r="B206" s="514"/>
      <c r="C206" s="514"/>
      <c r="D206" s="514"/>
      <c r="E206" s="514"/>
      <c r="F206" s="514"/>
      <c r="G206" s="514"/>
      <c r="H206" s="552"/>
      <c r="I206" s="514"/>
      <c r="J206" s="514"/>
      <c r="K206" s="514"/>
      <c r="L206" s="514"/>
      <c r="M206" s="514"/>
      <c r="N206" s="514"/>
    </row>
    <row r="207" spans="1:14" s="855" customFormat="1" x14ac:dyDescent="0.35">
      <c r="A207" s="514"/>
      <c r="B207" s="514"/>
      <c r="C207" s="514"/>
      <c r="D207" s="514"/>
      <c r="E207" s="514"/>
      <c r="F207" s="514"/>
      <c r="G207" s="514"/>
      <c r="H207" s="552"/>
      <c r="I207" s="514"/>
      <c r="J207" s="514"/>
      <c r="K207" s="514"/>
      <c r="L207" s="514"/>
      <c r="M207" s="514"/>
      <c r="N207" s="514"/>
    </row>
    <row r="208" spans="1:14" s="855" customFormat="1" x14ac:dyDescent="0.35">
      <c r="A208" s="514"/>
      <c r="B208" s="514"/>
      <c r="C208" s="514"/>
      <c r="D208" s="514"/>
      <c r="E208" s="514"/>
      <c r="F208" s="514"/>
      <c r="G208" s="514"/>
      <c r="H208" s="552"/>
      <c r="I208" s="514"/>
      <c r="J208" s="514"/>
      <c r="K208" s="514"/>
      <c r="L208" s="514"/>
      <c r="M208" s="514"/>
      <c r="N208" s="514"/>
    </row>
    <row r="209" spans="1:14" s="855" customFormat="1" x14ac:dyDescent="0.35">
      <c r="A209" s="514"/>
      <c r="B209" s="514"/>
      <c r="C209" s="514"/>
      <c r="D209" s="514"/>
      <c r="E209" s="514"/>
      <c r="F209" s="514"/>
      <c r="G209" s="514"/>
      <c r="H209" s="552"/>
      <c r="I209" s="514"/>
      <c r="J209" s="514"/>
      <c r="K209" s="514"/>
      <c r="L209" s="514"/>
      <c r="M209" s="514"/>
      <c r="N209" s="514"/>
    </row>
    <row r="210" spans="1:14" s="855" customFormat="1" x14ac:dyDescent="0.35">
      <c r="A210" s="514"/>
      <c r="B210" s="514"/>
      <c r="C210" s="514"/>
      <c r="D210" s="514"/>
      <c r="E210" s="514"/>
      <c r="F210" s="514"/>
      <c r="G210" s="514"/>
      <c r="H210" s="552"/>
      <c r="I210" s="514"/>
      <c r="J210" s="514"/>
      <c r="K210" s="514"/>
      <c r="L210" s="514"/>
      <c r="M210" s="514"/>
      <c r="N210" s="514"/>
    </row>
    <row r="211" spans="1:14" s="855" customFormat="1" x14ac:dyDescent="0.35">
      <c r="A211" s="514"/>
      <c r="B211" s="514"/>
      <c r="C211" s="514"/>
      <c r="D211" s="514"/>
      <c r="E211" s="514"/>
      <c r="F211" s="514"/>
      <c r="G211" s="514"/>
      <c r="H211" s="552"/>
      <c r="I211" s="514"/>
      <c r="J211" s="514"/>
      <c r="K211" s="514"/>
      <c r="L211" s="514"/>
      <c r="M211" s="514"/>
      <c r="N211" s="514"/>
    </row>
    <row r="212" spans="1:14" s="855" customFormat="1" x14ac:dyDescent="0.35">
      <c r="A212" s="514"/>
      <c r="B212" s="514"/>
      <c r="C212" s="514"/>
      <c r="D212" s="514"/>
      <c r="E212" s="514"/>
      <c r="F212" s="514"/>
      <c r="G212" s="514"/>
      <c r="H212" s="552"/>
      <c r="I212" s="514"/>
      <c r="J212" s="514"/>
      <c r="K212" s="514"/>
      <c r="L212" s="514"/>
      <c r="M212" s="514"/>
      <c r="N212" s="514"/>
    </row>
    <row r="213" spans="1:14" s="855" customFormat="1" x14ac:dyDescent="0.35">
      <c r="A213" s="514"/>
      <c r="B213" s="514"/>
      <c r="C213" s="514"/>
      <c r="D213" s="514"/>
      <c r="E213" s="514"/>
      <c r="F213" s="514"/>
      <c r="G213" s="514"/>
      <c r="H213" s="552"/>
      <c r="I213" s="514"/>
      <c r="J213" s="514"/>
      <c r="K213" s="514"/>
      <c r="L213" s="514"/>
      <c r="M213" s="514"/>
      <c r="N213" s="514"/>
    </row>
    <row r="214" spans="1:14" s="855" customFormat="1" x14ac:dyDescent="0.35">
      <c r="A214" s="514"/>
      <c r="B214" s="514"/>
      <c r="C214" s="514"/>
      <c r="D214" s="514"/>
      <c r="E214" s="514"/>
      <c r="F214" s="514"/>
      <c r="G214" s="514"/>
      <c r="H214" s="552"/>
      <c r="I214" s="514"/>
      <c r="J214" s="514"/>
      <c r="K214" s="514"/>
      <c r="L214" s="514"/>
      <c r="M214" s="514"/>
      <c r="N214" s="514"/>
    </row>
    <row r="215" spans="1:14" s="855" customFormat="1" x14ac:dyDescent="0.35">
      <c r="A215" s="514"/>
      <c r="B215" s="514"/>
      <c r="C215" s="514"/>
      <c r="D215" s="514"/>
      <c r="E215" s="514"/>
      <c r="F215" s="514"/>
      <c r="G215" s="514"/>
      <c r="H215" s="552"/>
      <c r="I215" s="514"/>
      <c r="J215" s="514"/>
      <c r="K215" s="514"/>
      <c r="L215" s="514"/>
      <c r="M215" s="514"/>
      <c r="N215" s="514"/>
    </row>
    <row r="216" spans="1:14" s="855" customFormat="1" x14ac:dyDescent="0.35">
      <c r="A216" s="514"/>
      <c r="B216" s="514"/>
      <c r="C216" s="514"/>
      <c r="D216" s="514"/>
      <c r="E216" s="514"/>
      <c r="F216" s="514"/>
      <c r="G216" s="514"/>
      <c r="H216" s="552"/>
      <c r="I216" s="514"/>
      <c r="J216" s="514"/>
      <c r="K216" s="514"/>
      <c r="L216" s="514"/>
      <c r="M216" s="514"/>
      <c r="N216" s="514"/>
    </row>
    <row r="217" spans="1:14" s="855" customFormat="1" x14ac:dyDescent="0.35">
      <c r="A217" s="514"/>
      <c r="B217" s="514"/>
      <c r="C217" s="514"/>
      <c r="D217" s="514"/>
      <c r="E217" s="514"/>
      <c r="F217" s="514"/>
      <c r="G217" s="514"/>
      <c r="H217" s="552"/>
      <c r="I217" s="514"/>
      <c r="J217" s="514"/>
      <c r="K217" s="514"/>
      <c r="L217" s="514"/>
      <c r="M217" s="514"/>
      <c r="N217" s="514"/>
    </row>
    <row r="218" spans="1:14" s="855" customFormat="1" x14ac:dyDescent="0.35">
      <c r="A218" s="514"/>
      <c r="B218" s="514"/>
      <c r="C218" s="514"/>
      <c r="D218" s="514"/>
      <c r="E218" s="514"/>
      <c r="F218" s="514"/>
      <c r="G218" s="514"/>
      <c r="H218" s="552"/>
      <c r="I218" s="514"/>
      <c r="J218" s="514"/>
      <c r="K218" s="514"/>
      <c r="L218" s="514"/>
      <c r="M218" s="514"/>
      <c r="N218" s="514"/>
    </row>
    <row r="219" spans="1:14" s="855" customFormat="1" x14ac:dyDescent="0.35">
      <c r="A219" s="514"/>
      <c r="B219" s="514"/>
      <c r="C219" s="514"/>
      <c r="D219" s="514"/>
      <c r="E219" s="514"/>
      <c r="F219" s="514"/>
      <c r="G219" s="514"/>
      <c r="H219" s="552"/>
      <c r="I219" s="514"/>
      <c r="J219" s="514"/>
      <c r="K219" s="514"/>
      <c r="L219" s="514"/>
      <c r="M219" s="514"/>
      <c r="N219" s="514"/>
    </row>
    <row r="220" spans="1:14" s="855" customFormat="1" x14ac:dyDescent="0.35">
      <c r="A220" s="514"/>
      <c r="B220" s="514"/>
      <c r="C220" s="514"/>
      <c r="D220" s="514"/>
      <c r="E220" s="514"/>
      <c r="F220" s="514"/>
      <c r="G220" s="514"/>
      <c r="H220" s="552"/>
      <c r="I220" s="514"/>
      <c r="J220" s="514"/>
      <c r="K220" s="514"/>
      <c r="L220" s="514"/>
      <c r="M220" s="514"/>
      <c r="N220" s="514"/>
    </row>
    <row r="221" spans="1:14" s="855" customFormat="1" x14ac:dyDescent="0.35">
      <c r="A221" s="514"/>
      <c r="B221" s="514"/>
      <c r="C221" s="514"/>
      <c r="D221" s="514"/>
      <c r="E221" s="514"/>
      <c r="F221" s="514"/>
      <c r="G221" s="514"/>
      <c r="H221" s="552"/>
      <c r="I221" s="514"/>
      <c r="J221" s="514"/>
      <c r="K221" s="514"/>
      <c r="L221" s="514"/>
      <c r="M221" s="514"/>
      <c r="N221" s="514"/>
    </row>
    <row r="222" spans="1:14" s="855" customFormat="1" x14ac:dyDescent="0.35">
      <c r="A222" s="514"/>
      <c r="B222" s="514"/>
      <c r="C222" s="514"/>
      <c r="D222" s="514"/>
      <c r="E222" s="514"/>
      <c r="F222" s="514"/>
      <c r="G222" s="514"/>
      <c r="H222" s="552"/>
      <c r="I222" s="514"/>
      <c r="J222" s="514"/>
      <c r="K222" s="514"/>
      <c r="L222" s="514"/>
      <c r="M222" s="514"/>
      <c r="N222" s="514"/>
    </row>
    <row r="223" spans="1:14" s="855" customFormat="1" x14ac:dyDescent="0.35">
      <c r="A223" s="514"/>
      <c r="B223" s="514"/>
      <c r="C223" s="514"/>
      <c r="D223" s="514"/>
      <c r="E223" s="514"/>
      <c r="F223" s="514"/>
      <c r="G223" s="514"/>
      <c r="H223" s="552"/>
      <c r="I223" s="514"/>
      <c r="J223" s="514"/>
      <c r="K223" s="514"/>
      <c r="L223" s="514"/>
      <c r="M223" s="514"/>
      <c r="N223" s="514"/>
    </row>
    <row r="224" spans="1:14" s="855" customFormat="1" x14ac:dyDescent="0.35">
      <c r="A224" s="514"/>
      <c r="B224" s="514"/>
      <c r="C224" s="514"/>
      <c r="D224" s="514"/>
      <c r="E224" s="514"/>
      <c r="F224" s="514"/>
      <c r="G224" s="514"/>
      <c r="H224" s="552"/>
      <c r="I224" s="514"/>
      <c r="J224" s="514"/>
      <c r="K224" s="514"/>
      <c r="L224" s="514"/>
      <c r="M224" s="514"/>
      <c r="N224" s="514"/>
    </row>
    <row r="225" spans="1:14" s="855" customFormat="1" x14ac:dyDescent="0.35">
      <c r="A225" s="514"/>
      <c r="B225" s="514"/>
      <c r="C225" s="514"/>
      <c r="D225" s="514"/>
      <c r="E225" s="514"/>
      <c r="F225" s="514"/>
      <c r="G225" s="514"/>
      <c r="H225" s="552"/>
      <c r="I225" s="514"/>
      <c r="J225" s="514"/>
      <c r="K225" s="514"/>
      <c r="L225" s="514"/>
      <c r="M225" s="514"/>
      <c r="N225" s="514"/>
    </row>
    <row r="226" spans="1:14" s="855" customFormat="1" x14ac:dyDescent="0.35">
      <c r="A226" s="514"/>
      <c r="B226" s="514"/>
      <c r="C226" s="514"/>
      <c r="D226" s="514"/>
      <c r="E226" s="514"/>
      <c r="F226" s="514"/>
      <c r="G226" s="514"/>
      <c r="H226" s="552"/>
      <c r="I226" s="514"/>
      <c r="J226" s="514"/>
      <c r="K226" s="514"/>
      <c r="L226" s="514"/>
      <c r="M226" s="514"/>
      <c r="N226" s="514"/>
    </row>
    <row r="227" spans="1:14" s="855" customFormat="1" x14ac:dyDescent="0.35">
      <c r="A227" s="514"/>
      <c r="B227" s="514"/>
      <c r="C227" s="514"/>
      <c r="D227" s="514"/>
      <c r="E227" s="514"/>
      <c r="F227" s="514"/>
      <c r="G227" s="514"/>
      <c r="H227" s="552"/>
      <c r="I227" s="514"/>
      <c r="J227" s="514"/>
      <c r="K227" s="514"/>
      <c r="L227" s="514"/>
      <c r="M227" s="514"/>
      <c r="N227" s="514"/>
    </row>
    <row r="228" spans="1:14" s="855" customFormat="1" x14ac:dyDescent="0.35">
      <c r="A228" s="514"/>
      <c r="B228" s="514"/>
      <c r="C228" s="514"/>
      <c r="D228" s="514"/>
      <c r="E228" s="514"/>
      <c r="F228" s="514"/>
      <c r="G228" s="514"/>
      <c r="H228" s="552"/>
      <c r="I228" s="514"/>
      <c r="J228" s="514"/>
      <c r="K228" s="514"/>
      <c r="L228" s="514"/>
      <c r="M228" s="514"/>
      <c r="N228" s="514"/>
    </row>
    <row r="229" spans="1:14" s="855" customFormat="1" x14ac:dyDescent="0.35">
      <c r="A229" s="514"/>
      <c r="B229" s="514"/>
      <c r="C229" s="514"/>
      <c r="D229" s="514"/>
      <c r="E229" s="514"/>
      <c r="F229" s="514"/>
      <c r="G229" s="514"/>
      <c r="H229" s="552"/>
      <c r="I229" s="514"/>
      <c r="J229" s="514"/>
      <c r="K229" s="514"/>
      <c r="L229" s="514"/>
      <c r="M229" s="514"/>
      <c r="N229" s="514"/>
    </row>
    <row r="230" spans="1:14" s="855" customFormat="1" x14ac:dyDescent="0.35">
      <c r="A230" s="514"/>
      <c r="B230" s="514"/>
      <c r="C230" s="514"/>
      <c r="D230" s="514"/>
      <c r="E230" s="514"/>
      <c r="F230" s="514"/>
      <c r="G230" s="514"/>
      <c r="H230" s="552"/>
      <c r="I230" s="514"/>
      <c r="J230" s="514"/>
      <c r="K230" s="514"/>
      <c r="L230" s="514"/>
      <c r="M230" s="514"/>
      <c r="N230" s="514"/>
    </row>
    <row r="231" spans="1:14" s="855" customFormat="1" x14ac:dyDescent="0.35">
      <c r="A231" s="514"/>
      <c r="B231" s="514"/>
      <c r="C231" s="514"/>
      <c r="D231" s="514"/>
      <c r="E231" s="514"/>
      <c r="F231" s="514"/>
      <c r="G231" s="514"/>
      <c r="H231" s="552"/>
      <c r="I231" s="514"/>
      <c r="J231" s="514"/>
      <c r="K231" s="514"/>
      <c r="L231" s="514"/>
      <c r="M231" s="514"/>
      <c r="N231" s="514"/>
    </row>
    <row r="232" spans="1:14" s="855" customFormat="1" x14ac:dyDescent="0.35">
      <c r="A232" s="514"/>
      <c r="B232" s="514"/>
      <c r="C232" s="514"/>
      <c r="D232" s="514"/>
      <c r="E232" s="514"/>
      <c r="F232" s="514"/>
      <c r="G232" s="514"/>
      <c r="H232" s="552"/>
      <c r="I232" s="514"/>
      <c r="J232" s="514"/>
      <c r="K232" s="514"/>
      <c r="L232" s="514"/>
      <c r="M232" s="514"/>
      <c r="N232" s="514"/>
    </row>
    <row r="233" spans="1:14" s="855" customFormat="1" x14ac:dyDescent="0.35">
      <c r="A233" s="514"/>
      <c r="B233" s="514"/>
      <c r="C233" s="514"/>
      <c r="D233" s="514"/>
      <c r="E233" s="514"/>
      <c r="F233" s="514"/>
      <c r="G233" s="514"/>
      <c r="H233" s="552"/>
      <c r="I233" s="514"/>
      <c r="J233" s="514"/>
      <c r="K233" s="514"/>
      <c r="L233" s="514"/>
      <c r="M233" s="514"/>
      <c r="N233" s="514"/>
    </row>
    <row r="234" spans="1:14" s="855" customFormat="1" x14ac:dyDescent="0.35">
      <c r="A234" s="514"/>
      <c r="B234" s="514"/>
      <c r="C234" s="514"/>
      <c r="D234" s="514"/>
      <c r="E234" s="514"/>
      <c r="F234" s="514"/>
      <c r="G234" s="514"/>
      <c r="H234" s="552"/>
      <c r="I234" s="514"/>
      <c r="J234" s="514"/>
      <c r="K234" s="514"/>
      <c r="L234" s="514"/>
      <c r="M234" s="514"/>
      <c r="N234" s="514"/>
    </row>
    <row r="235" spans="1:14" s="855" customFormat="1" x14ac:dyDescent="0.35">
      <c r="A235" s="514"/>
      <c r="B235" s="514"/>
      <c r="C235" s="514"/>
      <c r="D235" s="514"/>
      <c r="E235" s="514"/>
      <c r="F235" s="514"/>
      <c r="G235" s="514"/>
      <c r="H235" s="552"/>
      <c r="I235" s="514"/>
      <c r="J235" s="514"/>
      <c r="K235" s="514"/>
      <c r="L235" s="514"/>
      <c r="M235" s="514"/>
      <c r="N235" s="514"/>
    </row>
    <row r="236" spans="1:14" s="855" customFormat="1" x14ac:dyDescent="0.35">
      <c r="A236" s="514"/>
      <c r="B236" s="514"/>
      <c r="C236" s="514"/>
      <c r="D236" s="514"/>
      <c r="E236" s="514"/>
      <c r="F236" s="514"/>
      <c r="G236" s="514"/>
      <c r="H236" s="552"/>
      <c r="I236" s="514"/>
      <c r="J236" s="514"/>
      <c r="K236" s="514"/>
      <c r="L236" s="514"/>
      <c r="M236" s="514"/>
      <c r="N236" s="514"/>
    </row>
    <row r="237" spans="1:14" s="855" customFormat="1" x14ac:dyDescent="0.35">
      <c r="A237" s="514"/>
      <c r="B237" s="514"/>
      <c r="C237" s="514"/>
      <c r="D237" s="514"/>
      <c r="E237" s="514"/>
      <c r="F237" s="514"/>
      <c r="G237" s="514"/>
      <c r="H237" s="552"/>
      <c r="I237" s="514"/>
      <c r="J237" s="514"/>
      <c r="K237" s="514"/>
      <c r="L237" s="514"/>
      <c r="M237" s="514"/>
      <c r="N237" s="514"/>
    </row>
    <row r="238" spans="1:14" s="855" customFormat="1" x14ac:dyDescent="0.35">
      <c r="A238" s="514"/>
      <c r="B238" s="514"/>
      <c r="C238" s="514"/>
      <c r="D238" s="514"/>
      <c r="E238" s="514"/>
      <c r="F238" s="514"/>
      <c r="G238" s="514"/>
      <c r="H238" s="552"/>
      <c r="I238" s="514"/>
      <c r="J238" s="514"/>
      <c r="K238" s="514"/>
      <c r="L238" s="514"/>
      <c r="M238" s="514"/>
      <c r="N238" s="514"/>
    </row>
    <row r="239" spans="1:14" s="855" customFormat="1" x14ac:dyDescent="0.35">
      <c r="A239" s="514"/>
      <c r="B239" s="514"/>
      <c r="C239" s="514"/>
      <c r="D239" s="514"/>
      <c r="E239" s="514"/>
      <c r="F239" s="514"/>
      <c r="G239" s="514"/>
      <c r="H239" s="552"/>
      <c r="I239" s="514"/>
      <c r="J239" s="514"/>
      <c r="K239" s="514"/>
      <c r="L239" s="514"/>
      <c r="M239" s="514"/>
      <c r="N239" s="514"/>
    </row>
    <row r="240" spans="1:14" s="855" customFormat="1" x14ac:dyDescent="0.35">
      <c r="A240" s="514"/>
      <c r="B240" s="514"/>
      <c r="C240" s="514"/>
      <c r="D240" s="514"/>
      <c r="E240" s="514"/>
      <c r="F240" s="514"/>
      <c r="G240" s="514"/>
      <c r="H240" s="552"/>
      <c r="I240" s="514"/>
      <c r="J240" s="514"/>
      <c r="K240" s="514"/>
      <c r="L240" s="514"/>
      <c r="M240" s="514"/>
      <c r="N240" s="514"/>
    </row>
    <row r="241" spans="1:14" s="855" customFormat="1" x14ac:dyDescent="0.35">
      <c r="A241" s="514"/>
      <c r="B241" s="514"/>
      <c r="C241" s="514"/>
      <c r="D241" s="514"/>
      <c r="E241" s="514"/>
      <c r="F241" s="514"/>
      <c r="G241" s="514"/>
      <c r="H241" s="552"/>
      <c r="I241" s="514"/>
      <c r="J241" s="514"/>
      <c r="K241" s="514"/>
      <c r="L241" s="514"/>
      <c r="M241" s="514"/>
      <c r="N241" s="514"/>
    </row>
    <row r="242" spans="1:14" s="855" customFormat="1" x14ac:dyDescent="0.35">
      <c r="A242" s="514"/>
      <c r="B242" s="514"/>
      <c r="C242" s="514"/>
      <c r="D242" s="514"/>
      <c r="E242" s="514"/>
      <c r="F242" s="514"/>
      <c r="G242" s="514"/>
      <c r="H242" s="552"/>
      <c r="I242" s="514"/>
      <c r="J242" s="514"/>
      <c r="K242" s="514"/>
      <c r="L242" s="514"/>
      <c r="M242" s="514"/>
      <c r="N242" s="514"/>
    </row>
    <row r="243" spans="1:14" s="855" customFormat="1" x14ac:dyDescent="0.35">
      <c r="A243" s="514"/>
      <c r="B243" s="514"/>
      <c r="C243" s="514"/>
      <c r="D243" s="514"/>
      <c r="E243" s="514"/>
      <c r="F243" s="514"/>
      <c r="G243" s="514"/>
      <c r="H243" s="552"/>
      <c r="I243" s="514"/>
      <c r="J243" s="514"/>
      <c r="K243" s="514"/>
      <c r="L243" s="514"/>
      <c r="M243" s="514"/>
      <c r="N243" s="514"/>
    </row>
    <row r="244" spans="1:14" s="855" customFormat="1" x14ac:dyDescent="0.35">
      <c r="A244" s="514"/>
      <c r="B244" s="514"/>
      <c r="C244" s="514"/>
      <c r="D244" s="514"/>
      <c r="E244" s="514"/>
      <c r="F244" s="514"/>
      <c r="G244" s="514"/>
      <c r="H244" s="552"/>
      <c r="I244" s="514"/>
      <c r="J244" s="514"/>
      <c r="K244" s="514"/>
      <c r="L244" s="514"/>
      <c r="M244" s="514"/>
      <c r="N244" s="514"/>
    </row>
    <row r="245" spans="1:14" s="855" customFormat="1" x14ac:dyDescent="0.35">
      <c r="A245" s="514"/>
      <c r="B245" s="514"/>
      <c r="C245" s="514"/>
      <c r="D245" s="514"/>
      <c r="E245" s="514"/>
      <c r="F245" s="514"/>
      <c r="G245" s="514"/>
      <c r="H245" s="552"/>
      <c r="I245" s="514"/>
      <c r="J245" s="514"/>
      <c r="K245" s="514"/>
      <c r="L245" s="514"/>
      <c r="M245" s="514"/>
      <c r="N245" s="514"/>
    </row>
    <row r="246" spans="1:14" s="855" customFormat="1" x14ac:dyDescent="0.35">
      <c r="A246" s="514"/>
      <c r="B246" s="514"/>
      <c r="C246" s="514"/>
      <c r="D246" s="514"/>
      <c r="E246" s="514"/>
      <c r="F246" s="514"/>
      <c r="G246" s="514"/>
      <c r="H246" s="552"/>
      <c r="I246" s="514"/>
      <c r="J246" s="514"/>
      <c r="K246" s="514"/>
      <c r="L246" s="514"/>
      <c r="M246" s="514"/>
      <c r="N246" s="514"/>
    </row>
    <row r="247" spans="1:14" s="855" customFormat="1" x14ac:dyDescent="0.35">
      <c r="A247" s="514"/>
      <c r="B247" s="514"/>
      <c r="C247" s="514"/>
      <c r="D247" s="514"/>
      <c r="E247" s="514"/>
      <c r="F247" s="514"/>
      <c r="G247" s="514"/>
      <c r="H247" s="552"/>
      <c r="I247" s="514"/>
      <c r="J247" s="514"/>
      <c r="K247" s="514"/>
      <c r="L247" s="514"/>
      <c r="M247" s="514"/>
      <c r="N247" s="514"/>
    </row>
    <row r="248" spans="1:14" s="855" customFormat="1" x14ac:dyDescent="0.35">
      <c r="A248" s="514"/>
      <c r="B248" s="514"/>
      <c r="C248" s="514"/>
      <c r="D248" s="514"/>
      <c r="E248" s="514"/>
      <c r="F248" s="514"/>
      <c r="G248" s="514"/>
      <c r="H248" s="552"/>
      <c r="I248" s="514"/>
      <c r="J248" s="514"/>
      <c r="K248" s="514"/>
      <c r="L248" s="514"/>
      <c r="M248" s="514"/>
      <c r="N248" s="514"/>
    </row>
    <row r="249" spans="1:14" s="855" customFormat="1" x14ac:dyDescent="0.35">
      <c r="A249" s="514"/>
      <c r="B249" s="514"/>
      <c r="C249" s="514"/>
      <c r="D249" s="514"/>
      <c r="E249" s="514"/>
      <c r="F249" s="514"/>
      <c r="G249" s="514"/>
      <c r="H249" s="552"/>
      <c r="I249" s="514"/>
      <c r="J249" s="514"/>
      <c r="K249" s="514"/>
      <c r="L249" s="514"/>
      <c r="M249" s="514"/>
      <c r="N249" s="514"/>
    </row>
    <row r="250" spans="1:14" s="855" customFormat="1" x14ac:dyDescent="0.35">
      <c r="A250" s="514"/>
      <c r="B250" s="514"/>
      <c r="C250" s="514"/>
      <c r="D250" s="514"/>
      <c r="E250" s="514"/>
      <c r="F250" s="514"/>
      <c r="G250" s="514"/>
      <c r="H250" s="552"/>
      <c r="I250" s="514"/>
      <c r="J250" s="514"/>
      <c r="K250" s="514"/>
      <c r="L250" s="514"/>
      <c r="M250" s="514"/>
      <c r="N250" s="514"/>
    </row>
    <row r="251" spans="1:14" s="855" customFormat="1" x14ac:dyDescent="0.35">
      <c r="A251" s="514"/>
      <c r="B251" s="514"/>
      <c r="C251" s="514"/>
      <c r="D251" s="514"/>
      <c r="E251" s="514"/>
      <c r="F251" s="514"/>
      <c r="G251" s="514"/>
      <c r="H251" s="552"/>
      <c r="I251" s="514"/>
      <c r="J251" s="514"/>
      <c r="K251" s="514"/>
      <c r="L251" s="514"/>
      <c r="M251" s="514"/>
      <c r="N251" s="514"/>
    </row>
    <row r="252" spans="1:14" s="855" customFormat="1" x14ac:dyDescent="0.35">
      <c r="A252" s="514"/>
      <c r="B252" s="514"/>
      <c r="C252" s="514"/>
      <c r="D252" s="514"/>
      <c r="E252" s="514"/>
      <c r="F252" s="514"/>
      <c r="G252" s="514"/>
      <c r="H252" s="552"/>
      <c r="I252" s="514"/>
      <c r="J252" s="514"/>
      <c r="K252" s="514"/>
      <c r="L252" s="514"/>
      <c r="M252" s="514"/>
      <c r="N252" s="514"/>
    </row>
    <row r="253" spans="1:14" s="855" customFormat="1" x14ac:dyDescent="0.35">
      <c r="A253" s="514"/>
      <c r="B253" s="514"/>
      <c r="C253" s="514"/>
      <c r="D253" s="514"/>
      <c r="E253" s="514"/>
      <c r="F253" s="514"/>
      <c r="G253" s="514"/>
      <c r="H253" s="552"/>
      <c r="I253" s="514"/>
      <c r="J253" s="514"/>
      <c r="K253" s="514"/>
      <c r="L253" s="514"/>
      <c r="M253" s="514"/>
      <c r="N253" s="514"/>
    </row>
    <row r="254" spans="1:14" s="855" customFormat="1" x14ac:dyDescent="0.35">
      <c r="A254" s="514"/>
      <c r="B254" s="514"/>
      <c r="C254" s="514"/>
      <c r="D254" s="514"/>
      <c r="E254" s="514"/>
      <c r="F254" s="514"/>
      <c r="G254" s="514"/>
      <c r="H254" s="552"/>
      <c r="I254" s="514"/>
      <c r="J254" s="514"/>
      <c r="K254" s="514"/>
      <c r="L254" s="514"/>
      <c r="M254" s="514"/>
      <c r="N254" s="514"/>
    </row>
    <row r="255" spans="1:14" s="855" customFormat="1" x14ac:dyDescent="0.35">
      <c r="A255" s="514"/>
      <c r="B255" s="514"/>
      <c r="C255" s="514"/>
      <c r="D255" s="514"/>
      <c r="E255" s="514"/>
      <c r="F255" s="514"/>
      <c r="G255" s="514"/>
      <c r="H255" s="552"/>
      <c r="I255" s="514"/>
      <c r="J255" s="514"/>
      <c r="K255" s="514"/>
      <c r="L255" s="514"/>
      <c r="M255" s="514"/>
      <c r="N255" s="514"/>
    </row>
    <row r="256" spans="1:14" s="855" customFormat="1" x14ac:dyDescent="0.35">
      <c r="A256" s="514"/>
      <c r="B256" s="514"/>
      <c r="C256" s="514"/>
      <c r="D256" s="514"/>
      <c r="E256" s="514"/>
      <c r="F256" s="514"/>
      <c r="G256" s="514"/>
      <c r="H256" s="552"/>
      <c r="I256" s="514"/>
      <c r="J256" s="514"/>
      <c r="K256" s="514"/>
      <c r="L256" s="514"/>
      <c r="M256" s="514"/>
      <c r="N256" s="514"/>
    </row>
    <row r="257" spans="1:14" s="855" customFormat="1" x14ac:dyDescent="0.35">
      <c r="A257" s="514"/>
      <c r="B257" s="514"/>
      <c r="C257" s="514"/>
      <c r="D257" s="514"/>
      <c r="E257" s="514"/>
      <c r="F257" s="514"/>
      <c r="G257" s="514"/>
      <c r="H257" s="552"/>
      <c r="I257" s="514"/>
      <c r="J257" s="514"/>
      <c r="K257" s="514"/>
      <c r="L257" s="514"/>
      <c r="M257" s="514"/>
      <c r="N257" s="514"/>
    </row>
    <row r="258" spans="1:14" s="855" customFormat="1" x14ac:dyDescent="0.35">
      <c r="A258" s="514"/>
      <c r="B258" s="514"/>
      <c r="C258" s="514"/>
      <c r="D258" s="514"/>
      <c r="E258" s="514"/>
      <c r="F258" s="514"/>
      <c r="G258" s="514"/>
      <c r="H258" s="552"/>
      <c r="I258" s="514"/>
      <c r="J258" s="514"/>
      <c r="K258" s="514"/>
      <c r="L258" s="514"/>
      <c r="M258" s="514"/>
      <c r="N258" s="514"/>
    </row>
    <row r="259" spans="1:14" s="855" customFormat="1" x14ac:dyDescent="0.35">
      <c r="A259" s="514"/>
      <c r="B259" s="514"/>
      <c r="C259" s="514"/>
      <c r="D259" s="514"/>
      <c r="E259" s="514"/>
      <c r="F259" s="514"/>
      <c r="G259" s="514"/>
      <c r="H259" s="552"/>
      <c r="I259" s="514"/>
      <c r="J259" s="514"/>
      <c r="K259" s="514"/>
      <c r="L259" s="514"/>
      <c r="M259" s="514"/>
      <c r="N259" s="514"/>
    </row>
    <row r="260" spans="1:14" s="855" customFormat="1" x14ac:dyDescent="0.35">
      <c r="A260" s="514"/>
      <c r="B260" s="514"/>
      <c r="C260" s="514"/>
      <c r="D260" s="514"/>
      <c r="E260" s="514"/>
      <c r="F260" s="514"/>
      <c r="G260" s="514"/>
      <c r="H260" s="552"/>
      <c r="I260" s="514"/>
      <c r="J260" s="514"/>
      <c r="K260" s="514"/>
      <c r="L260" s="514"/>
      <c r="M260" s="514"/>
      <c r="N260" s="514"/>
    </row>
    <row r="261" spans="1:14" s="855" customFormat="1" x14ac:dyDescent="0.35">
      <c r="A261" s="514"/>
      <c r="B261" s="514"/>
      <c r="C261" s="514"/>
      <c r="D261" s="514"/>
      <c r="E261" s="514"/>
      <c r="F261" s="514"/>
      <c r="G261" s="514"/>
      <c r="H261" s="552"/>
      <c r="I261" s="514"/>
      <c r="J261" s="514"/>
      <c r="K261" s="514"/>
      <c r="L261" s="514"/>
      <c r="M261" s="514"/>
      <c r="N261" s="514"/>
    </row>
    <row r="262" spans="1:14" s="855" customFormat="1" x14ac:dyDescent="0.35">
      <c r="A262" s="514"/>
      <c r="B262" s="514"/>
      <c r="C262" s="514"/>
      <c r="D262" s="514"/>
      <c r="E262" s="514"/>
      <c r="F262" s="514"/>
      <c r="G262" s="514"/>
      <c r="H262" s="552"/>
      <c r="I262" s="514"/>
      <c r="J262" s="514"/>
      <c r="K262" s="514"/>
      <c r="L262" s="514"/>
      <c r="M262" s="514"/>
      <c r="N262" s="514"/>
    </row>
    <row r="263" spans="1:14" s="855" customFormat="1" x14ac:dyDescent="0.35">
      <c r="A263" s="514"/>
      <c r="B263" s="514"/>
      <c r="C263" s="514"/>
      <c r="D263" s="514"/>
      <c r="E263" s="514"/>
      <c r="F263" s="514"/>
      <c r="G263" s="514"/>
      <c r="H263" s="552"/>
      <c r="I263" s="514"/>
      <c r="J263" s="514"/>
      <c r="K263" s="514"/>
      <c r="L263" s="514"/>
      <c r="M263" s="514"/>
      <c r="N263" s="514"/>
    </row>
    <row r="264" spans="1:14" s="855" customFormat="1" x14ac:dyDescent="0.35">
      <c r="A264" s="514"/>
      <c r="B264" s="514"/>
      <c r="C264" s="514"/>
      <c r="D264" s="514"/>
      <c r="E264" s="514"/>
      <c r="F264" s="514"/>
      <c r="G264" s="514"/>
      <c r="H264" s="552"/>
      <c r="I264" s="514"/>
      <c r="J264" s="514"/>
      <c r="K264" s="514"/>
      <c r="L264" s="514"/>
      <c r="M264" s="514"/>
      <c r="N264" s="514"/>
    </row>
    <row r="265" spans="1:14" s="855" customFormat="1" x14ac:dyDescent="0.35">
      <c r="A265" s="514"/>
      <c r="B265" s="514"/>
      <c r="C265" s="514"/>
      <c r="D265" s="514"/>
      <c r="E265" s="514"/>
      <c r="F265" s="514"/>
      <c r="G265" s="514"/>
      <c r="H265" s="552"/>
      <c r="I265" s="514"/>
      <c r="J265" s="514"/>
      <c r="K265" s="514"/>
      <c r="L265" s="514"/>
      <c r="M265" s="514"/>
      <c r="N265" s="514"/>
    </row>
    <row r="266" spans="1:14" s="855" customFormat="1" x14ac:dyDescent="0.35">
      <c r="A266" s="514"/>
      <c r="B266" s="514"/>
      <c r="C266" s="514"/>
      <c r="D266" s="514"/>
      <c r="E266" s="514"/>
      <c r="F266" s="514"/>
      <c r="G266" s="514"/>
      <c r="H266" s="552"/>
      <c r="I266" s="514"/>
      <c r="J266" s="514"/>
      <c r="K266" s="514"/>
      <c r="L266" s="514"/>
      <c r="M266" s="514"/>
      <c r="N266" s="514"/>
    </row>
    <row r="267" spans="1:14" s="855" customFormat="1" x14ac:dyDescent="0.35">
      <c r="A267" s="514"/>
      <c r="B267" s="514"/>
      <c r="C267" s="514"/>
      <c r="D267" s="514"/>
      <c r="E267" s="514"/>
      <c r="F267" s="514"/>
      <c r="G267" s="514"/>
      <c r="H267" s="552"/>
      <c r="I267" s="514"/>
      <c r="J267" s="514"/>
      <c r="K267" s="514"/>
      <c r="L267" s="514"/>
      <c r="M267" s="514"/>
      <c r="N267" s="514"/>
    </row>
    <row r="268" spans="1:14" s="855" customFormat="1" x14ac:dyDescent="0.35">
      <c r="A268" s="514"/>
      <c r="B268" s="514"/>
      <c r="C268" s="514"/>
      <c r="D268" s="514"/>
      <c r="E268" s="514"/>
      <c r="F268" s="514"/>
      <c r="G268" s="514"/>
      <c r="H268" s="552"/>
      <c r="I268" s="514"/>
      <c r="J268" s="514"/>
      <c r="K268" s="514"/>
      <c r="L268" s="514"/>
      <c r="M268" s="514"/>
      <c r="N268" s="514"/>
    </row>
    <row r="269" spans="1:14" s="855" customFormat="1" x14ac:dyDescent="0.35">
      <c r="A269" s="514"/>
      <c r="B269" s="514"/>
      <c r="C269" s="514"/>
      <c r="D269" s="514"/>
      <c r="E269" s="514"/>
      <c r="F269" s="514"/>
      <c r="G269" s="514"/>
      <c r="H269" s="552"/>
      <c r="I269" s="514"/>
      <c r="J269" s="514"/>
      <c r="K269" s="514"/>
      <c r="L269" s="514"/>
      <c r="M269" s="514"/>
      <c r="N269" s="514"/>
    </row>
    <row r="270" spans="1:14" s="855" customFormat="1" x14ac:dyDescent="0.35">
      <c r="A270" s="514"/>
      <c r="B270" s="514"/>
      <c r="C270" s="514"/>
      <c r="D270" s="514"/>
      <c r="E270" s="514"/>
      <c r="F270" s="514"/>
      <c r="G270" s="514"/>
      <c r="H270" s="552"/>
      <c r="I270" s="514"/>
      <c r="J270" s="514"/>
      <c r="K270" s="514"/>
      <c r="L270" s="514"/>
      <c r="M270" s="514"/>
      <c r="N270" s="514"/>
    </row>
    <row r="271" spans="1:14" s="855" customFormat="1" x14ac:dyDescent="0.35">
      <c r="A271" s="514"/>
      <c r="B271" s="514"/>
      <c r="C271" s="514"/>
      <c r="D271" s="514"/>
      <c r="E271" s="514"/>
      <c r="F271" s="514"/>
      <c r="G271" s="514"/>
      <c r="H271" s="552"/>
      <c r="I271" s="514"/>
      <c r="J271" s="514"/>
      <c r="K271" s="514"/>
      <c r="L271" s="514"/>
      <c r="M271" s="514"/>
      <c r="N271" s="514"/>
    </row>
    <row r="272" spans="1:14" s="855" customFormat="1" x14ac:dyDescent="0.35">
      <c r="A272" s="514"/>
      <c r="B272" s="514"/>
      <c r="C272" s="514"/>
      <c r="D272" s="514"/>
      <c r="E272" s="514"/>
      <c r="F272" s="514"/>
      <c r="G272" s="514"/>
      <c r="H272" s="552"/>
      <c r="I272" s="514"/>
      <c r="J272" s="514"/>
      <c r="K272" s="514"/>
      <c r="L272" s="514"/>
      <c r="M272" s="514"/>
      <c r="N272" s="514"/>
    </row>
    <row r="273" spans="1:14" s="855" customFormat="1" x14ac:dyDescent="0.35">
      <c r="A273" s="514"/>
      <c r="B273" s="514"/>
      <c r="C273" s="514"/>
      <c r="D273" s="514"/>
      <c r="E273" s="514"/>
      <c r="F273" s="514"/>
      <c r="G273" s="514"/>
      <c r="H273" s="552"/>
      <c r="I273" s="514"/>
      <c r="J273" s="514"/>
      <c r="K273" s="514"/>
      <c r="L273" s="514"/>
      <c r="M273" s="514"/>
      <c r="N273" s="514"/>
    </row>
    <row r="274" spans="1:14" s="855" customFormat="1" x14ac:dyDescent="0.35">
      <c r="A274" s="514"/>
      <c r="B274" s="514"/>
      <c r="C274" s="514"/>
      <c r="D274" s="514"/>
      <c r="E274" s="514"/>
      <c r="F274" s="514"/>
      <c r="G274" s="514"/>
      <c r="H274" s="552"/>
      <c r="I274" s="514"/>
      <c r="J274" s="514"/>
      <c r="K274" s="514"/>
      <c r="L274" s="514"/>
      <c r="M274" s="514"/>
      <c r="N274" s="514"/>
    </row>
    <row r="275" spans="1:14" s="855" customFormat="1" x14ac:dyDescent="0.35">
      <c r="A275" s="514"/>
      <c r="B275" s="514"/>
      <c r="C275" s="514"/>
      <c r="D275" s="514"/>
      <c r="E275" s="514"/>
      <c r="F275" s="514"/>
      <c r="G275" s="514"/>
      <c r="H275" s="552"/>
      <c r="I275" s="514"/>
      <c r="J275" s="514"/>
      <c r="K275" s="514"/>
      <c r="L275" s="514"/>
      <c r="M275" s="514"/>
      <c r="N275" s="514"/>
    </row>
    <row r="276" spans="1:14" s="855" customFormat="1" x14ac:dyDescent="0.35">
      <c r="A276" s="514"/>
      <c r="B276" s="514"/>
      <c r="C276" s="514"/>
      <c r="D276" s="514"/>
      <c r="E276" s="514"/>
      <c r="F276" s="514"/>
      <c r="G276" s="514"/>
      <c r="H276" s="552"/>
      <c r="I276" s="514"/>
      <c r="J276" s="514"/>
      <c r="K276" s="514"/>
      <c r="L276" s="514"/>
      <c r="M276" s="514"/>
      <c r="N276" s="514"/>
    </row>
    <row r="277" spans="1:14" s="855" customFormat="1" x14ac:dyDescent="0.35">
      <c r="A277" s="514"/>
      <c r="B277" s="514"/>
      <c r="C277" s="514"/>
      <c r="D277" s="514"/>
      <c r="E277" s="514"/>
      <c r="F277" s="514"/>
      <c r="G277" s="514"/>
      <c r="H277" s="552"/>
      <c r="I277" s="514"/>
      <c r="J277" s="514"/>
      <c r="K277" s="514"/>
      <c r="L277" s="514"/>
      <c r="M277" s="514"/>
      <c r="N277" s="514"/>
    </row>
    <row r="278" spans="1:14" s="855" customFormat="1" x14ac:dyDescent="0.35">
      <c r="A278" s="514"/>
      <c r="B278" s="514"/>
      <c r="C278" s="514"/>
      <c r="D278" s="514"/>
      <c r="E278" s="514"/>
      <c r="F278" s="514"/>
      <c r="G278" s="514"/>
      <c r="H278" s="552"/>
      <c r="I278" s="514"/>
      <c r="J278" s="514"/>
      <c r="K278" s="514"/>
      <c r="L278" s="514"/>
      <c r="M278" s="514"/>
      <c r="N278" s="514"/>
    </row>
    <row r="279" spans="1:14" s="855" customFormat="1" x14ac:dyDescent="0.35">
      <c r="A279" s="514"/>
      <c r="B279" s="514"/>
      <c r="C279" s="514"/>
      <c r="D279" s="514"/>
      <c r="E279" s="514"/>
      <c r="F279" s="514"/>
      <c r="G279" s="514"/>
      <c r="H279" s="552"/>
      <c r="I279" s="514"/>
      <c r="J279" s="514"/>
      <c r="K279" s="514"/>
      <c r="L279" s="514"/>
      <c r="M279" s="514"/>
      <c r="N279" s="514"/>
    </row>
    <row r="280" spans="1:14" s="855" customFormat="1" x14ac:dyDescent="0.35">
      <c r="A280" s="514"/>
      <c r="B280" s="514"/>
      <c r="C280" s="514"/>
      <c r="D280" s="514"/>
      <c r="E280" s="514"/>
      <c r="F280" s="514"/>
      <c r="G280" s="514"/>
      <c r="H280" s="552"/>
      <c r="I280" s="514"/>
      <c r="J280" s="514"/>
      <c r="K280" s="514"/>
      <c r="L280" s="514"/>
      <c r="M280" s="514"/>
      <c r="N280" s="514"/>
    </row>
    <row r="281" spans="1:14" s="855" customFormat="1" x14ac:dyDescent="0.35">
      <c r="A281" s="514"/>
      <c r="B281" s="514"/>
      <c r="C281" s="514"/>
      <c r="D281" s="514"/>
      <c r="E281" s="514"/>
      <c r="F281" s="514"/>
      <c r="G281" s="514"/>
      <c r="H281" s="552"/>
      <c r="I281" s="514"/>
      <c r="J281" s="514"/>
      <c r="K281" s="514"/>
      <c r="L281" s="514"/>
      <c r="M281" s="514"/>
      <c r="N281" s="514"/>
    </row>
    <row r="282" spans="1:14" s="855" customFormat="1" x14ac:dyDescent="0.35">
      <c r="A282" s="514"/>
      <c r="B282" s="514"/>
      <c r="C282" s="514"/>
      <c r="D282" s="514"/>
      <c r="E282" s="514"/>
      <c r="F282" s="514"/>
      <c r="G282" s="514"/>
      <c r="H282" s="552"/>
      <c r="I282" s="514"/>
      <c r="J282" s="514"/>
      <c r="K282" s="514"/>
      <c r="L282" s="514"/>
      <c r="M282" s="514"/>
      <c r="N282" s="514"/>
    </row>
    <row r="283" spans="1:14" s="855" customFormat="1" x14ac:dyDescent="0.35">
      <c r="A283" s="514"/>
      <c r="B283" s="514"/>
      <c r="C283" s="514"/>
      <c r="D283" s="514"/>
      <c r="E283" s="514"/>
      <c r="F283" s="514"/>
      <c r="G283" s="514"/>
      <c r="H283" s="552"/>
      <c r="I283" s="514"/>
      <c r="J283" s="514"/>
      <c r="K283" s="514"/>
      <c r="L283" s="514"/>
      <c r="M283" s="514"/>
      <c r="N283" s="514"/>
    </row>
    <row r="284" spans="1:14" s="855" customFormat="1" x14ac:dyDescent="0.35">
      <c r="A284" s="514"/>
      <c r="B284" s="514"/>
      <c r="C284" s="514"/>
      <c r="D284" s="514"/>
      <c r="E284" s="514"/>
      <c r="F284" s="514"/>
      <c r="G284" s="514"/>
      <c r="H284" s="552"/>
      <c r="I284" s="514"/>
      <c r="J284" s="514"/>
      <c r="K284" s="514"/>
      <c r="L284" s="514"/>
      <c r="M284" s="514"/>
      <c r="N284" s="514"/>
    </row>
    <row r="285" spans="1:14" s="855" customFormat="1" x14ac:dyDescent="0.35">
      <c r="A285" s="514"/>
      <c r="B285" s="514"/>
      <c r="C285" s="514"/>
      <c r="D285" s="514"/>
      <c r="E285" s="514"/>
      <c r="F285" s="514"/>
      <c r="G285" s="514"/>
      <c r="H285" s="552"/>
      <c r="I285" s="514"/>
      <c r="J285" s="514"/>
      <c r="K285" s="514"/>
      <c r="L285" s="514"/>
      <c r="M285" s="514"/>
      <c r="N285" s="514"/>
    </row>
    <row r="286" spans="1:14" s="855" customFormat="1" x14ac:dyDescent="0.35">
      <c r="A286" s="514"/>
      <c r="B286" s="514"/>
      <c r="C286" s="514"/>
      <c r="D286" s="514"/>
      <c r="E286" s="514"/>
      <c r="F286" s="514"/>
      <c r="G286" s="514"/>
      <c r="H286" s="552"/>
      <c r="I286" s="514"/>
      <c r="J286" s="514"/>
      <c r="K286" s="514"/>
      <c r="L286" s="514"/>
      <c r="M286" s="514"/>
      <c r="N286" s="514"/>
    </row>
    <row r="287" spans="1:14" s="855" customFormat="1" x14ac:dyDescent="0.35">
      <c r="A287" s="514"/>
      <c r="B287" s="514"/>
      <c r="C287" s="514"/>
      <c r="D287" s="514"/>
      <c r="E287" s="514"/>
      <c r="F287" s="514"/>
      <c r="G287" s="514"/>
      <c r="H287" s="552"/>
      <c r="I287" s="514"/>
      <c r="J287" s="514"/>
      <c r="K287" s="514"/>
      <c r="L287" s="514"/>
      <c r="M287" s="514"/>
      <c r="N287" s="514"/>
    </row>
    <row r="288" spans="1:14" s="855" customFormat="1" x14ac:dyDescent="0.35">
      <c r="A288" s="514"/>
      <c r="B288" s="514"/>
      <c r="C288" s="514"/>
      <c r="D288" s="514"/>
      <c r="E288" s="514"/>
      <c r="F288" s="514"/>
      <c r="G288" s="514"/>
      <c r="H288" s="552"/>
      <c r="I288" s="514"/>
      <c r="J288" s="514"/>
      <c r="K288" s="514"/>
      <c r="L288" s="514"/>
      <c r="M288" s="514"/>
      <c r="N288" s="514"/>
    </row>
    <row r="289" spans="1:14" s="855" customFormat="1" x14ac:dyDescent="0.35">
      <c r="A289" s="514"/>
      <c r="B289" s="514"/>
      <c r="C289" s="514"/>
      <c r="D289" s="514"/>
      <c r="E289" s="514"/>
      <c r="F289" s="514"/>
      <c r="G289" s="514"/>
      <c r="H289" s="552"/>
      <c r="I289" s="514"/>
      <c r="J289" s="514"/>
      <c r="K289" s="514"/>
      <c r="L289" s="514"/>
      <c r="M289" s="514"/>
      <c r="N289" s="514"/>
    </row>
    <row r="290" spans="1:14" s="855" customFormat="1" x14ac:dyDescent="0.35">
      <c r="A290" s="514"/>
      <c r="B290" s="514"/>
      <c r="C290" s="514"/>
      <c r="D290" s="514"/>
      <c r="E290" s="514"/>
      <c r="F290" s="514"/>
      <c r="G290" s="514"/>
      <c r="H290" s="552"/>
      <c r="I290" s="514"/>
      <c r="J290" s="514"/>
      <c r="K290" s="514"/>
      <c r="L290" s="514"/>
      <c r="M290" s="514"/>
      <c r="N290" s="514"/>
    </row>
    <row r="291" spans="1:14" s="855" customFormat="1" x14ac:dyDescent="0.35">
      <c r="A291" s="514"/>
      <c r="B291" s="514"/>
      <c r="C291" s="514"/>
      <c r="D291" s="514"/>
      <c r="E291" s="514"/>
      <c r="F291" s="514"/>
      <c r="G291" s="514"/>
      <c r="H291" s="552"/>
      <c r="I291" s="514"/>
      <c r="J291" s="514"/>
      <c r="K291" s="514"/>
      <c r="L291" s="514"/>
      <c r="M291" s="514"/>
      <c r="N291" s="514"/>
    </row>
    <row r="292" spans="1:14" s="855" customFormat="1" x14ac:dyDescent="0.35">
      <c r="A292" s="514"/>
      <c r="B292" s="514"/>
      <c r="C292" s="514"/>
      <c r="D292" s="514"/>
      <c r="E292" s="514"/>
      <c r="F292" s="514"/>
      <c r="G292" s="514"/>
      <c r="H292" s="552"/>
      <c r="I292" s="514"/>
      <c r="J292" s="514"/>
      <c r="K292" s="514"/>
      <c r="L292" s="514"/>
      <c r="M292" s="514"/>
      <c r="N292" s="514"/>
    </row>
    <row r="293" spans="1:14" s="855" customFormat="1" x14ac:dyDescent="0.35">
      <c r="A293" s="514"/>
      <c r="B293" s="514"/>
      <c r="C293" s="514"/>
      <c r="D293" s="514"/>
      <c r="E293" s="514"/>
      <c r="F293" s="514"/>
      <c r="G293" s="514"/>
      <c r="H293" s="552"/>
      <c r="I293" s="514"/>
      <c r="J293" s="514"/>
      <c r="K293" s="514"/>
      <c r="L293" s="514"/>
      <c r="M293" s="514"/>
      <c r="N293" s="514"/>
    </row>
    <row r="294" spans="1:14" s="855" customFormat="1" x14ac:dyDescent="0.35">
      <c r="A294" s="514"/>
      <c r="B294" s="514"/>
      <c r="C294" s="514"/>
      <c r="D294" s="514"/>
      <c r="E294" s="514"/>
      <c r="F294" s="514"/>
      <c r="G294" s="514"/>
      <c r="H294" s="552"/>
      <c r="I294" s="514"/>
      <c r="J294" s="514"/>
      <c r="K294" s="514"/>
      <c r="L294" s="514"/>
      <c r="M294" s="514"/>
      <c r="N294" s="514"/>
    </row>
    <row r="295" spans="1:14" s="855" customFormat="1" x14ac:dyDescent="0.35">
      <c r="A295" s="514"/>
      <c r="B295" s="514"/>
      <c r="C295" s="514"/>
      <c r="D295" s="514"/>
      <c r="E295" s="514"/>
      <c r="F295" s="514"/>
      <c r="G295" s="514"/>
      <c r="H295" s="552"/>
      <c r="I295" s="514"/>
      <c r="J295" s="514"/>
      <c r="K295" s="514"/>
      <c r="L295" s="514"/>
      <c r="M295" s="514"/>
      <c r="N295" s="514"/>
    </row>
    <row r="296" spans="1:14" s="855" customFormat="1" x14ac:dyDescent="0.35">
      <c r="A296" s="514"/>
      <c r="B296" s="514"/>
      <c r="C296" s="514"/>
      <c r="D296" s="514"/>
      <c r="E296" s="514"/>
      <c r="F296" s="514"/>
      <c r="G296" s="514"/>
      <c r="H296" s="552"/>
      <c r="I296" s="514"/>
      <c r="J296" s="514"/>
      <c r="K296" s="514"/>
      <c r="L296" s="514"/>
      <c r="M296" s="514"/>
      <c r="N296" s="514"/>
    </row>
    <row r="297" spans="1:14" s="855" customFormat="1" x14ac:dyDescent="0.35">
      <c r="A297" s="514"/>
      <c r="B297" s="514"/>
      <c r="C297" s="514"/>
      <c r="D297" s="514"/>
      <c r="E297" s="514"/>
      <c r="F297" s="514"/>
      <c r="G297" s="514"/>
      <c r="H297" s="552"/>
      <c r="I297" s="514"/>
      <c r="J297" s="514"/>
      <c r="K297" s="514"/>
      <c r="L297" s="514"/>
      <c r="M297" s="514"/>
      <c r="N297" s="514"/>
    </row>
    <row r="298" spans="1:14" s="855" customFormat="1" x14ac:dyDescent="0.35">
      <c r="A298" s="514"/>
      <c r="B298" s="514"/>
      <c r="C298" s="514"/>
      <c r="D298" s="514"/>
      <c r="E298" s="514"/>
      <c r="F298" s="514"/>
      <c r="G298" s="514"/>
      <c r="H298" s="552"/>
      <c r="I298" s="514"/>
      <c r="J298" s="514"/>
      <c r="K298" s="514"/>
      <c r="L298" s="514"/>
      <c r="M298" s="514"/>
      <c r="N298" s="514"/>
    </row>
    <row r="299" spans="1:14" s="855" customFormat="1" x14ac:dyDescent="0.35">
      <c r="A299" s="514"/>
      <c r="B299" s="514"/>
      <c r="C299" s="514"/>
      <c r="D299" s="514"/>
      <c r="E299" s="514"/>
      <c r="F299" s="514"/>
      <c r="G299" s="514"/>
      <c r="H299" s="552"/>
      <c r="I299" s="514"/>
      <c r="J299" s="514"/>
      <c r="K299" s="514"/>
      <c r="L299" s="514"/>
      <c r="M299" s="514"/>
      <c r="N299" s="514"/>
    </row>
    <row r="300" spans="1:14" s="855" customFormat="1" x14ac:dyDescent="0.35">
      <c r="A300" s="514"/>
      <c r="B300" s="514"/>
      <c r="C300" s="514"/>
      <c r="D300" s="514"/>
      <c r="E300" s="514"/>
      <c r="F300" s="514"/>
      <c r="G300" s="514"/>
      <c r="H300" s="552"/>
      <c r="I300" s="514"/>
      <c r="J300" s="514"/>
      <c r="K300" s="514"/>
      <c r="L300" s="514"/>
      <c r="M300" s="514"/>
      <c r="N300" s="514"/>
    </row>
    <row r="301" spans="1:14" s="855" customFormat="1" x14ac:dyDescent="0.35">
      <c r="A301" s="514"/>
      <c r="B301" s="514"/>
      <c r="C301" s="514"/>
      <c r="D301" s="514"/>
      <c r="E301" s="514"/>
      <c r="F301" s="514"/>
      <c r="G301" s="514"/>
      <c r="H301" s="552"/>
      <c r="I301" s="514"/>
      <c r="J301" s="514"/>
      <c r="K301" s="514"/>
      <c r="L301" s="514"/>
      <c r="M301" s="514"/>
      <c r="N301" s="514"/>
    </row>
    <row r="302" spans="1:14" s="855" customFormat="1" x14ac:dyDescent="0.35">
      <c r="A302" s="514"/>
      <c r="B302" s="514"/>
      <c r="C302" s="514"/>
      <c r="D302" s="514"/>
      <c r="E302" s="514"/>
      <c r="F302" s="514"/>
      <c r="G302" s="514"/>
      <c r="H302" s="552"/>
      <c r="I302" s="514"/>
      <c r="J302" s="514"/>
      <c r="K302" s="514"/>
      <c r="L302" s="514"/>
      <c r="M302" s="514"/>
      <c r="N302" s="514"/>
    </row>
    <row r="303" spans="1:14" s="855" customFormat="1" x14ac:dyDescent="0.35">
      <c r="A303" s="514"/>
      <c r="B303" s="514"/>
      <c r="C303" s="514"/>
      <c r="D303" s="514"/>
      <c r="E303" s="514"/>
      <c r="F303" s="514"/>
      <c r="G303" s="514"/>
      <c r="H303" s="552"/>
      <c r="I303" s="514"/>
      <c r="J303" s="514"/>
      <c r="K303" s="514"/>
      <c r="L303" s="514"/>
      <c r="M303" s="514"/>
      <c r="N303" s="514"/>
    </row>
    <row r="304" spans="1:14" s="855" customFormat="1" x14ac:dyDescent="0.35">
      <c r="A304" s="514"/>
      <c r="B304" s="514"/>
      <c r="C304" s="514"/>
      <c r="D304" s="514"/>
      <c r="E304" s="514"/>
      <c r="F304" s="514"/>
      <c r="G304" s="514"/>
      <c r="H304" s="552"/>
      <c r="I304" s="514"/>
      <c r="J304" s="514"/>
      <c r="K304" s="514"/>
      <c r="L304" s="514"/>
      <c r="M304" s="514"/>
      <c r="N304" s="514"/>
    </row>
    <row r="305" spans="1:14" s="855" customFormat="1" x14ac:dyDescent="0.35">
      <c r="A305" s="514"/>
      <c r="B305" s="514"/>
      <c r="C305" s="514"/>
      <c r="D305" s="514"/>
      <c r="E305" s="514"/>
      <c r="F305" s="514"/>
      <c r="G305" s="514"/>
      <c r="H305" s="552"/>
      <c r="I305" s="514"/>
      <c r="J305" s="514"/>
      <c r="K305" s="514"/>
      <c r="L305" s="514"/>
      <c r="M305" s="514"/>
      <c r="N305" s="514"/>
    </row>
    <row r="306" spans="1:14" s="855" customFormat="1" x14ac:dyDescent="0.35">
      <c r="A306" s="514"/>
      <c r="B306" s="514"/>
      <c r="C306" s="514"/>
      <c r="D306" s="514"/>
      <c r="E306" s="514"/>
      <c r="F306" s="514"/>
      <c r="G306" s="514"/>
      <c r="H306" s="552"/>
      <c r="I306" s="514"/>
      <c r="J306" s="514"/>
      <c r="K306" s="514"/>
      <c r="L306" s="514"/>
      <c r="M306" s="514"/>
      <c r="N306" s="514"/>
    </row>
    <row r="307" spans="1:14" s="855" customFormat="1" x14ac:dyDescent="0.35">
      <c r="A307" s="514"/>
      <c r="B307" s="514"/>
      <c r="C307" s="514"/>
      <c r="D307" s="514"/>
      <c r="E307" s="514"/>
      <c r="F307" s="514"/>
      <c r="G307" s="514"/>
      <c r="H307" s="552"/>
      <c r="I307" s="514"/>
      <c r="J307" s="514"/>
      <c r="K307" s="514"/>
      <c r="L307" s="514"/>
      <c r="M307" s="514"/>
      <c r="N307" s="514"/>
    </row>
    <row r="308" spans="1:14" s="855" customFormat="1" x14ac:dyDescent="0.35">
      <c r="A308" s="514"/>
      <c r="B308" s="514"/>
      <c r="C308" s="514"/>
      <c r="D308" s="514"/>
      <c r="E308" s="514"/>
      <c r="F308" s="514"/>
      <c r="G308" s="514"/>
      <c r="H308" s="552"/>
      <c r="I308" s="514"/>
      <c r="J308" s="514"/>
      <c r="K308" s="514"/>
      <c r="L308" s="514"/>
      <c r="M308" s="514"/>
      <c r="N308" s="514"/>
    </row>
    <row r="309" spans="1:14" s="855" customFormat="1" x14ac:dyDescent="0.35">
      <c r="A309" s="514"/>
      <c r="B309" s="514"/>
      <c r="C309" s="514"/>
      <c r="D309" s="514"/>
      <c r="E309" s="514"/>
      <c r="F309" s="514"/>
      <c r="G309" s="514"/>
      <c r="H309" s="552"/>
      <c r="I309" s="514"/>
      <c r="J309" s="514"/>
      <c r="K309" s="514"/>
      <c r="L309" s="514"/>
      <c r="M309" s="514"/>
      <c r="N309" s="514"/>
    </row>
    <row r="310" spans="1:14" s="855" customFormat="1" x14ac:dyDescent="0.35">
      <c r="A310" s="514"/>
      <c r="B310" s="514"/>
      <c r="C310" s="514"/>
      <c r="D310" s="514"/>
      <c r="E310" s="514"/>
      <c r="F310" s="514"/>
      <c r="G310" s="514"/>
      <c r="H310" s="552"/>
      <c r="I310" s="514"/>
      <c r="J310" s="514"/>
      <c r="K310" s="514"/>
      <c r="L310" s="514"/>
      <c r="M310" s="514"/>
      <c r="N310" s="514"/>
    </row>
    <row r="311" spans="1:14" s="855" customFormat="1" x14ac:dyDescent="0.35">
      <c r="A311" s="514"/>
      <c r="B311" s="514"/>
      <c r="C311" s="514"/>
      <c r="D311" s="514"/>
      <c r="E311" s="514"/>
      <c r="F311" s="514"/>
      <c r="G311" s="514"/>
      <c r="H311" s="552"/>
      <c r="I311" s="514"/>
      <c r="J311" s="514"/>
      <c r="K311" s="514"/>
      <c r="L311" s="514"/>
      <c r="M311" s="514"/>
      <c r="N311" s="514"/>
    </row>
    <row r="312" spans="1:14" s="855" customFormat="1" x14ac:dyDescent="0.35">
      <c r="A312" s="514"/>
      <c r="B312" s="514"/>
      <c r="C312" s="514"/>
      <c r="D312" s="514"/>
      <c r="E312" s="514"/>
      <c r="F312" s="514"/>
      <c r="G312" s="514"/>
      <c r="H312" s="552"/>
      <c r="I312" s="514"/>
      <c r="J312" s="514"/>
      <c r="K312" s="514"/>
      <c r="L312" s="514"/>
      <c r="M312" s="514"/>
      <c r="N312" s="514"/>
    </row>
    <row r="313" spans="1:14" s="855" customFormat="1" x14ac:dyDescent="0.35">
      <c r="A313" s="514"/>
      <c r="B313" s="514"/>
      <c r="C313" s="514"/>
      <c r="D313" s="514"/>
      <c r="E313" s="514"/>
      <c r="F313" s="514"/>
      <c r="G313" s="514"/>
      <c r="H313" s="552"/>
      <c r="I313" s="514"/>
      <c r="J313" s="514"/>
      <c r="K313" s="514"/>
      <c r="L313" s="514"/>
      <c r="M313" s="514"/>
      <c r="N313" s="514"/>
    </row>
    <row r="314" spans="1:14" s="855" customFormat="1" x14ac:dyDescent="0.35">
      <c r="A314" s="514"/>
      <c r="B314" s="514"/>
      <c r="C314" s="514"/>
      <c r="D314" s="514"/>
      <c r="E314" s="514"/>
      <c r="F314" s="514"/>
      <c r="G314" s="514"/>
      <c r="H314" s="552"/>
      <c r="I314" s="514"/>
      <c r="J314" s="514"/>
      <c r="K314" s="514"/>
      <c r="L314" s="514"/>
      <c r="M314" s="514"/>
      <c r="N314" s="514"/>
    </row>
    <row r="315" spans="1:14" s="855" customFormat="1" x14ac:dyDescent="0.35">
      <c r="A315" s="514"/>
      <c r="B315" s="514"/>
      <c r="C315" s="514"/>
      <c r="D315" s="514"/>
      <c r="E315" s="514"/>
      <c r="F315" s="514"/>
      <c r="G315" s="514"/>
      <c r="H315" s="552"/>
      <c r="I315" s="514"/>
      <c r="J315" s="514"/>
      <c r="K315" s="514"/>
      <c r="L315" s="514"/>
      <c r="M315" s="514"/>
      <c r="N315" s="514"/>
    </row>
    <row r="316" spans="1:14" s="855" customFormat="1" x14ac:dyDescent="0.35">
      <c r="A316" s="514"/>
      <c r="B316" s="514"/>
      <c r="C316" s="514"/>
      <c r="D316" s="514"/>
      <c r="E316" s="514"/>
      <c r="F316" s="514"/>
      <c r="G316" s="514"/>
      <c r="H316" s="552"/>
      <c r="I316" s="514"/>
      <c r="J316" s="514"/>
      <c r="K316" s="514"/>
      <c r="L316" s="514"/>
      <c r="M316" s="514"/>
      <c r="N316" s="514"/>
    </row>
    <row r="317" spans="1:14" s="855" customFormat="1" x14ac:dyDescent="0.35">
      <c r="A317" s="514"/>
      <c r="B317" s="514"/>
      <c r="C317" s="514"/>
      <c r="D317" s="514"/>
      <c r="E317" s="514"/>
      <c r="F317" s="514"/>
      <c r="G317" s="514"/>
      <c r="H317" s="552"/>
      <c r="I317" s="514"/>
      <c r="J317" s="514"/>
      <c r="K317" s="514"/>
      <c r="L317" s="514"/>
      <c r="M317" s="514"/>
      <c r="N317" s="514"/>
    </row>
    <row r="318" spans="1:14" s="855" customFormat="1" x14ac:dyDescent="0.35">
      <c r="A318" s="514"/>
      <c r="B318" s="514"/>
      <c r="C318" s="514"/>
      <c r="D318" s="514"/>
      <c r="E318" s="514"/>
      <c r="F318" s="514"/>
      <c r="G318" s="514"/>
      <c r="H318" s="552"/>
      <c r="I318" s="514"/>
      <c r="J318" s="514"/>
      <c r="K318" s="514"/>
      <c r="L318" s="514"/>
      <c r="M318" s="514"/>
      <c r="N318" s="514"/>
    </row>
    <row r="319" spans="1:14" s="855" customFormat="1" x14ac:dyDescent="0.35">
      <c r="A319" s="514"/>
      <c r="B319" s="514"/>
      <c r="C319" s="514"/>
      <c r="D319" s="514"/>
      <c r="E319" s="514"/>
      <c r="F319" s="514"/>
      <c r="G319" s="514"/>
      <c r="H319" s="552"/>
      <c r="I319" s="514"/>
      <c r="J319" s="514"/>
      <c r="K319" s="514"/>
      <c r="L319" s="514"/>
      <c r="M319" s="514"/>
      <c r="N319" s="514"/>
    </row>
    <row r="320" spans="1:14" s="855" customFormat="1" x14ac:dyDescent="0.35">
      <c r="A320" s="514"/>
      <c r="B320" s="514"/>
      <c r="C320" s="514"/>
      <c r="D320" s="514"/>
      <c r="E320" s="514"/>
      <c r="F320" s="514"/>
      <c r="G320" s="514"/>
      <c r="H320" s="552"/>
      <c r="I320" s="514"/>
      <c r="J320" s="514"/>
      <c r="K320" s="514"/>
      <c r="L320" s="514"/>
      <c r="M320" s="514"/>
      <c r="N320" s="514"/>
    </row>
    <row r="321" spans="1:14" s="855" customFormat="1" x14ac:dyDescent="0.35">
      <c r="A321" s="514"/>
      <c r="B321" s="514"/>
      <c r="C321" s="514"/>
      <c r="D321" s="514"/>
      <c r="E321" s="514"/>
      <c r="F321" s="514"/>
      <c r="G321" s="514"/>
      <c r="H321" s="552"/>
      <c r="I321" s="514"/>
      <c r="J321" s="514"/>
      <c r="K321" s="514"/>
      <c r="L321" s="514"/>
      <c r="M321" s="514"/>
      <c r="N321" s="514"/>
    </row>
    <row r="322" spans="1:14" s="855" customFormat="1" x14ac:dyDescent="0.35">
      <c r="A322" s="514"/>
      <c r="B322" s="514"/>
      <c r="C322" s="514"/>
      <c r="D322" s="514"/>
      <c r="E322" s="514"/>
      <c r="F322" s="514"/>
      <c r="G322" s="514"/>
      <c r="H322" s="552"/>
      <c r="I322" s="514"/>
      <c r="J322" s="514"/>
      <c r="K322" s="514"/>
      <c r="L322" s="514"/>
      <c r="M322" s="514"/>
      <c r="N322" s="514"/>
    </row>
    <row r="323" spans="1:14" s="855" customFormat="1" x14ac:dyDescent="0.35">
      <c r="A323" s="514"/>
      <c r="B323" s="514"/>
      <c r="C323" s="514"/>
      <c r="D323" s="514"/>
      <c r="E323" s="514"/>
      <c r="F323" s="514"/>
      <c r="G323" s="514"/>
      <c r="H323" s="552"/>
      <c r="I323" s="514"/>
      <c r="J323" s="514"/>
      <c r="K323" s="514"/>
      <c r="L323" s="514"/>
      <c r="M323" s="514"/>
      <c r="N323" s="514"/>
    </row>
    <row r="324" spans="1:14" s="855" customFormat="1" x14ac:dyDescent="0.35">
      <c r="A324" s="514"/>
      <c r="B324" s="514"/>
      <c r="C324" s="514"/>
      <c r="D324" s="514"/>
      <c r="E324" s="514"/>
      <c r="F324" s="514"/>
      <c r="G324" s="514"/>
      <c r="H324" s="552"/>
      <c r="I324" s="514"/>
      <c r="J324" s="514"/>
      <c r="K324" s="514"/>
      <c r="L324" s="514"/>
      <c r="M324" s="514"/>
      <c r="N324" s="514"/>
    </row>
    <row r="325" spans="1:14" s="855" customFormat="1" x14ac:dyDescent="0.35">
      <c r="A325" s="514"/>
      <c r="B325" s="514"/>
      <c r="C325" s="514"/>
      <c r="D325" s="514"/>
      <c r="E325" s="514"/>
      <c r="F325" s="514"/>
      <c r="G325" s="514"/>
      <c r="H325" s="552"/>
      <c r="I325" s="514"/>
      <c r="J325" s="514"/>
      <c r="K325" s="514"/>
      <c r="L325" s="514"/>
      <c r="M325" s="514"/>
      <c r="N325" s="514"/>
    </row>
    <row r="326" spans="1:14" s="855" customFormat="1" x14ac:dyDescent="0.35">
      <c r="A326" s="514"/>
      <c r="B326" s="514"/>
      <c r="C326" s="514"/>
      <c r="D326" s="514"/>
      <c r="E326" s="514"/>
      <c r="F326" s="514"/>
      <c r="G326" s="514"/>
      <c r="H326" s="552"/>
      <c r="I326" s="514"/>
      <c r="J326" s="514"/>
      <c r="K326" s="514"/>
      <c r="L326" s="514"/>
      <c r="M326" s="514"/>
      <c r="N326" s="514"/>
    </row>
    <row r="327" spans="1:14" s="855" customFormat="1" x14ac:dyDescent="0.35">
      <c r="A327" s="514"/>
      <c r="B327" s="514"/>
      <c r="C327" s="514"/>
      <c r="D327" s="514"/>
      <c r="E327" s="514"/>
      <c r="F327" s="514"/>
      <c r="G327" s="514"/>
      <c r="H327" s="552"/>
      <c r="I327" s="514"/>
      <c r="J327" s="514"/>
      <c r="K327" s="514"/>
      <c r="L327" s="514"/>
      <c r="M327" s="514"/>
      <c r="N327" s="514"/>
    </row>
    <row r="328" spans="1:14" s="855" customFormat="1" x14ac:dyDescent="0.35">
      <c r="A328" s="514"/>
      <c r="B328" s="514"/>
      <c r="C328" s="514"/>
      <c r="D328" s="514"/>
      <c r="E328" s="514"/>
      <c r="F328" s="514"/>
      <c r="G328" s="514"/>
      <c r="H328" s="552"/>
      <c r="I328" s="514"/>
      <c r="J328" s="514"/>
      <c r="K328" s="514"/>
      <c r="L328" s="514"/>
      <c r="M328" s="514"/>
      <c r="N328" s="514"/>
    </row>
    <row r="329" spans="1:14" s="855" customFormat="1" x14ac:dyDescent="0.35">
      <c r="A329" s="514"/>
      <c r="B329" s="514"/>
      <c r="C329" s="514"/>
      <c r="D329" s="514"/>
      <c r="E329" s="514"/>
      <c r="F329" s="514"/>
      <c r="G329" s="514"/>
      <c r="H329" s="552"/>
      <c r="I329" s="514"/>
      <c r="J329" s="514"/>
      <c r="K329" s="514"/>
      <c r="L329" s="514"/>
      <c r="M329" s="514"/>
      <c r="N329" s="514"/>
    </row>
    <row r="330" spans="1:14" s="855" customFormat="1" x14ac:dyDescent="0.35">
      <c r="A330" s="514"/>
      <c r="B330" s="514"/>
      <c r="C330" s="514"/>
      <c r="D330" s="514"/>
      <c r="E330" s="514"/>
      <c r="F330" s="514"/>
      <c r="G330" s="514"/>
      <c r="H330" s="552"/>
      <c r="I330" s="514"/>
      <c r="J330" s="514"/>
      <c r="K330" s="514"/>
      <c r="L330" s="514"/>
      <c r="M330" s="514"/>
      <c r="N330" s="514"/>
    </row>
    <row r="331" spans="1:14" s="855" customFormat="1" x14ac:dyDescent="0.35">
      <c r="A331" s="514"/>
      <c r="B331" s="514"/>
      <c r="C331" s="514"/>
      <c r="D331" s="514"/>
      <c r="E331" s="514"/>
      <c r="F331" s="514"/>
      <c r="G331" s="514"/>
      <c r="H331" s="552"/>
      <c r="I331" s="514"/>
      <c r="J331" s="514"/>
      <c r="K331" s="514"/>
      <c r="L331" s="514"/>
      <c r="M331" s="514"/>
      <c r="N331" s="514"/>
    </row>
    <row r="332" spans="1:14" s="855" customFormat="1" x14ac:dyDescent="0.35">
      <c r="A332" s="514"/>
      <c r="B332" s="514"/>
      <c r="C332" s="514"/>
      <c r="D332" s="514"/>
      <c r="E332" s="514"/>
      <c r="F332" s="514"/>
      <c r="G332" s="514"/>
      <c r="H332" s="552"/>
      <c r="I332" s="514"/>
      <c r="J332" s="514"/>
      <c r="K332" s="514"/>
      <c r="L332" s="514"/>
      <c r="M332" s="514"/>
      <c r="N332" s="514"/>
    </row>
    <row r="333" spans="1:14" s="855" customFormat="1" x14ac:dyDescent="0.35">
      <c r="A333" s="514"/>
      <c r="B333" s="514"/>
      <c r="C333" s="514"/>
      <c r="D333" s="514"/>
      <c r="E333" s="514"/>
      <c r="F333" s="514"/>
      <c r="G333" s="514"/>
      <c r="H333" s="552"/>
      <c r="I333" s="514"/>
      <c r="J333" s="514"/>
      <c r="K333" s="514"/>
      <c r="L333" s="514"/>
      <c r="M333" s="514"/>
      <c r="N333" s="514"/>
    </row>
    <row r="334" spans="1:14" s="855" customFormat="1" x14ac:dyDescent="0.35">
      <c r="A334" s="514"/>
      <c r="B334" s="514"/>
      <c r="C334" s="514"/>
      <c r="D334" s="514"/>
      <c r="E334" s="514"/>
      <c r="F334" s="514"/>
      <c r="G334" s="514"/>
      <c r="H334" s="552"/>
      <c r="I334" s="514"/>
      <c r="J334" s="514"/>
      <c r="K334" s="514"/>
      <c r="L334" s="514"/>
      <c r="M334" s="514"/>
      <c r="N334" s="514"/>
    </row>
    <row r="335" spans="1:14" s="855" customFormat="1" x14ac:dyDescent="0.35">
      <c r="A335" s="514"/>
      <c r="B335" s="514"/>
      <c r="C335" s="514"/>
      <c r="D335" s="514"/>
      <c r="E335" s="514"/>
      <c r="F335" s="514"/>
      <c r="G335" s="514"/>
      <c r="H335" s="552"/>
      <c r="I335" s="514"/>
      <c r="J335" s="514"/>
      <c r="K335" s="514"/>
      <c r="L335" s="514"/>
      <c r="M335" s="514"/>
      <c r="N335" s="514"/>
    </row>
    <row r="336" spans="1:14" s="855" customFormat="1" x14ac:dyDescent="0.35">
      <c r="A336" s="514"/>
      <c r="B336" s="514"/>
      <c r="C336" s="514"/>
      <c r="D336" s="514"/>
      <c r="E336" s="514"/>
      <c r="F336" s="514"/>
      <c r="G336" s="514"/>
      <c r="H336" s="552"/>
      <c r="I336" s="514"/>
      <c r="J336" s="514"/>
      <c r="K336" s="514"/>
      <c r="L336" s="514"/>
      <c r="M336" s="514"/>
      <c r="N336" s="514"/>
    </row>
    <row r="337" spans="1:14" s="855" customFormat="1" x14ac:dyDescent="0.35">
      <c r="A337" s="514"/>
      <c r="B337" s="514"/>
      <c r="C337" s="514"/>
      <c r="D337" s="514"/>
      <c r="E337" s="514"/>
      <c r="F337" s="514"/>
      <c r="G337" s="514"/>
      <c r="H337" s="552"/>
      <c r="I337" s="514"/>
      <c r="J337" s="514"/>
      <c r="K337" s="514"/>
      <c r="L337" s="514"/>
      <c r="M337" s="514"/>
      <c r="N337" s="514"/>
    </row>
    <row r="338" spans="1:14" s="855" customFormat="1" x14ac:dyDescent="0.35">
      <c r="A338" s="514"/>
      <c r="B338" s="514"/>
      <c r="C338" s="514"/>
      <c r="D338" s="514"/>
      <c r="E338" s="514"/>
      <c r="F338" s="514"/>
      <c r="G338" s="514"/>
      <c r="H338" s="552"/>
      <c r="I338" s="514"/>
      <c r="J338" s="514"/>
      <c r="K338" s="514"/>
      <c r="L338" s="514"/>
      <c r="M338" s="514"/>
      <c r="N338" s="514"/>
    </row>
    <row r="339" spans="1:14" s="855" customFormat="1" x14ac:dyDescent="0.35">
      <c r="A339" s="514"/>
      <c r="B339" s="514"/>
      <c r="C339" s="514"/>
      <c r="D339" s="514"/>
      <c r="E339" s="514"/>
      <c r="F339" s="514"/>
      <c r="G339" s="514"/>
      <c r="H339" s="552"/>
      <c r="I339" s="514"/>
      <c r="J339" s="514"/>
      <c r="K339" s="514"/>
      <c r="L339" s="514"/>
      <c r="M339" s="514"/>
      <c r="N339" s="514"/>
    </row>
    <row r="340" spans="1:14" s="855" customFormat="1" x14ac:dyDescent="0.35">
      <c r="A340" s="514"/>
      <c r="B340" s="514"/>
      <c r="C340" s="514"/>
      <c r="D340" s="514"/>
      <c r="E340" s="514"/>
      <c r="F340" s="514"/>
      <c r="G340" s="514"/>
      <c r="H340" s="552"/>
      <c r="I340" s="514"/>
      <c r="J340" s="514"/>
      <c r="K340" s="514"/>
      <c r="L340" s="514"/>
      <c r="M340" s="514"/>
      <c r="N340" s="514"/>
    </row>
    <row r="341" spans="1:14" s="855" customFormat="1" x14ac:dyDescent="0.35">
      <c r="A341" s="514"/>
      <c r="B341" s="514"/>
      <c r="C341" s="514"/>
      <c r="D341" s="514"/>
      <c r="E341" s="514"/>
      <c r="F341" s="514"/>
      <c r="G341" s="514"/>
      <c r="H341" s="552"/>
      <c r="I341" s="514"/>
      <c r="J341" s="514"/>
      <c r="K341" s="514"/>
      <c r="L341" s="514"/>
      <c r="M341" s="514"/>
      <c r="N341" s="514"/>
    </row>
    <row r="342" spans="1:14" s="855" customFormat="1" x14ac:dyDescent="0.35">
      <c r="A342" s="514"/>
      <c r="B342" s="514"/>
      <c r="C342" s="514"/>
      <c r="D342" s="514"/>
      <c r="E342" s="514"/>
      <c r="F342" s="514"/>
      <c r="G342" s="514"/>
      <c r="H342" s="552"/>
      <c r="I342" s="514"/>
      <c r="J342" s="514"/>
      <c r="K342" s="514"/>
      <c r="L342" s="514"/>
      <c r="M342" s="514"/>
      <c r="N342" s="514"/>
    </row>
    <row r="343" spans="1:14" s="855" customFormat="1" x14ac:dyDescent="0.35">
      <c r="A343" s="514"/>
      <c r="B343" s="514"/>
      <c r="C343" s="514"/>
      <c r="D343" s="514"/>
      <c r="E343" s="514"/>
      <c r="F343" s="514"/>
      <c r="G343" s="514"/>
      <c r="H343" s="552"/>
      <c r="I343" s="514"/>
      <c r="J343" s="514"/>
      <c r="K343" s="514"/>
      <c r="L343" s="514"/>
      <c r="M343" s="514"/>
      <c r="N343" s="514"/>
    </row>
    <row r="344" spans="1:14" s="855" customFormat="1" x14ac:dyDescent="0.35">
      <c r="A344" s="514"/>
      <c r="B344" s="514"/>
      <c r="C344" s="514"/>
      <c r="D344" s="514"/>
      <c r="E344" s="514"/>
      <c r="F344" s="514"/>
      <c r="G344" s="514"/>
      <c r="H344" s="552"/>
      <c r="I344" s="514"/>
      <c r="J344" s="514"/>
      <c r="K344" s="514"/>
      <c r="L344" s="514"/>
      <c r="M344" s="514"/>
      <c r="N344" s="514"/>
    </row>
    <row r="345" spans="1:14" s="855" customFormat="1" x14ac:dyDescent="0.35">
      <c r="A345" s="514"/>
      <c r="B345" s="514"/>
      <c r="C345" s="514"/>
      <c r="D345" s="514"/>
      <c r="E345" s="514"/>
      <c r="F345" s="514"/>
      <c r="G345" s="514"/>
      <c r="H345" s="552"/>
      <c r="I345" s="514"/>
      <c r="J345" s="514"/>
      <c r="K345" s="514"/>
      <c r="L345" s="514"/>
      <c r="M345" s="514"/>
      <c r="N345" s="514"/>
    </row>
    <row r="346" spans="1:14" s="855" customFormat="1" x14ac:dyDescent="0.35">
      <c r="A346" s="514"/>
      <c r="B346" s="514"/>
      <c r="C346" s="514"/>
      <c r="D346" s="514"/>
      <c r="E346" s="514"/>
      <c r="F346" s="514"/>
      <c r="G346" s="514"/>
      <c r="H346" s="552"/>
      <c r="I346" s="514"/>
      <c r="J346" s="514"/>
      <c r="K346" s="514"/>
      <c r="L346" s="514"/>
      <c r="M346" s="514"/>
      <c r="N346" s="514"/>
    </row>
    <row r="347" spans="1:14" s="855" customFormat="1" x14ac:dyDescent="0.35">
      <c r="A347" s="514"/>
      <c r="B347" s="514"/>
      <c r="C347" s="514"/>
      <c r="D347" s="514"/>
      <c r="E347" s="514"/>
      <c r="F347" s="514"/>
      <c r="G347" s="514"/>
      <c r="H347" s="552"/>
      <c r="I347" s="514"/>
      <c r="J347" s="514"/>
      <c r="K347" s="514"/>
      <c r="L347" s="514"/>
      <c r="M347" s="514"/>
      <c r="N347" s="514"/>
    </row>
    <row r="348" spans="1:14" s="855" customFormat="1" x14ac:dyDescent="0.35">
      <c r="A348" s="514"/>
      <c r="B348" s="514"/>
      <c r="C348" s="514"/>
      <c r="D348" s="514"/>
      <c r="E348" s="514"/>
      <c r="F348" s="514"/>
      <c r="G348" s="514"/>
      <c r="H348" s="552"/>
      <c r="I348" s="514"/>
      <c r="J348" s="514"/>
      <c r="K348" s="514"/>
      <c r="L348" s="514"/>
      <c r="M348" s="514"/>
      <c r="N348" s="514"/>
    </row>
    <row r="349" spans="1:14" s="855" customFormat="1" x14ac:dyDescent="0.35">
      <c r="A349" s="514"/>
      <c r="B349" s="514"/>
      <c r="C349" s="514"/>
      <c r="D349" s="514"/>
      <c r="E349" s="514"/>
      <c r="F349" s="514"/>
      <c r="G349" s="514"/>
      <c r="H349" s="552"/>
      <c r="I349" s="514"/>
      <c r="J349" s="514"/>
      <c r="K349" s="514"/>
      <c r="L349" s="514"/>
      <c r="M349" s="514"/>
      <c r="N349" s="514"/>
    </row>
    <row r="350" spans="1:14" s="855" customFormat="1" x14ac:dyDescent="0.35">
      <c r="A350" s="514"/>
      <c r="B350" s="514"/>
      <c r="C350" s="514"/>
      <c r="D350" s="514"/>
      <c r="E350" s="514"/>
      <c r="F350" s="514"/>
      <c r="G350" s="514"/>
      <c r="H350" s="552"/>
      <c r="I350" s="514"/>
      <c r="J350" s="514"/>
      <c r="K350" s="514"/>
      <c r="L350" s="514"/>
      <c r="M350" s="514"/>
      <c r="N350" s="514"/>
    </row>
    <row r="351" spans="1:14" s="855" customFormat="1" x14ac:dyDescent="0.35">
      <c r="A351" s="514"/>
      <c r="B351" s="514"/>
      <c r="C351" s="514"/>
      <c r="D351" s="514"/>
      <c r="E351" s="514"/>
      <c r="F351" s="514"/>
      <c r="G351" s="514"/>
      <c r="H351" s="552"/>
      <c r="I351" s="514"/>
      <c r="J351" s="514"/>
      <c r="K351" s="514"/>
      <c r="L351" s="514"/>
      <c r="M351" s="514"/>
      <c r="N351" s="514"/>
    </row>
    <row r="352" spans="1:14" s="855" customFormat="1" x14ac:dyDescent="0.35">
      <c r="A352" s="514"/>
      <c r="B352" s="514"/>
      <c r="C352" s="514"/>
      <c r="D352" s="514"/>
      <c r="E352" s="514"/>
      <c r="F352" s="514"/>
      <c r="G352" s="514"/>
      <c r="H352" s="552"/>
      <c r="I352" s="514"/>
      <c r="J352" s="514"/>
      <c r="K352" s="514"/>
      <c r="L352" s="514"/>
      <c r="M352" s="514"/>
      <c r="N352" s="514"/>
    </row>
    <row r="353" spans="1:14" s="855" customFormat="1" x14ac:dyDescent="0.35">
      <c r="A353" s="514"/>
      <c r="B353" s="514"/>
      <c r="C353" s="514"/>
      <c r="D353" s="514"/>
      <c r="E353" s="514"/>
      <c r="F353" s="514"/>
      <c r="G353" s="514"/>
      <c r="H353" s="552"/>
      <c r="I353" s="514"/>
      <c r="J353" s="514"/>
      <c r="K353" s="514"/>
      <c r="L353" s="514"/>
      <c r="M353" s="514"/>
      <c r="N353" s="514"/>
    </row>
    <row r="354" spans="1:14" s="855" customFormat="1" x14ac:dyDescent="0.35">
      <c r="A354" s="514"/>
      <c r="B354" s="514"/>
      <c r="C354" s="514"/>
      <c r="D354" s="514"/>
      <c r="E354" s="514"/>
      <c r="F354" s="514"/>
      <c r="G354" s="514"/>
      <c r="H354" s="552"/>
      <c r="I354" s="514"/>
      <c r="J354" s="514"/>
      <c r="K354" s="514"/>
      <c r="L354" s="514"/>
      <c r="M354" s="514"/>
      <c r="N354" s="514"/>
    </row>
    <row r="355" spans="1:14" s="855" customFormat="1" x14ac:dyDescent="0.35">
      <c r="A355" s="514"/>
      <c r="B355" s="514"/>
      <c r="C355" s="514"/>
      <c r="D355" s="514"/>
      <c r="E355" s="514"/>
      <c r="F355" s="514"/>
      <c r="G355" s="514"/>
      <c r="H355" s="552"/>
      <c r="I355" s="514"/>
      <c r="J355" s="514"/>
      <c r="K355" s="514"/>
      <c r="L355" s="514"/>
      <c r="M355" s="514"/>
      <c r="N355" s="514"/>
    </row>
    <row r="356" spans="1:14" s="855" customFormat="1" x14ac:dyDescent="0.35">
      <c r="A356" s="514"/>
      <c r="B356" s="514"/>
      <c r="C356" s="514"/>
      <c r="D356" s="514"/>
      <c r="E356" s="514"/>
      <c r="F356" s="514"/>
      <c r="G356" s="514"/>
      <c r="H356" s="552"/>
      <c r="I356" s="514"/>
      <c r="J356" s="514"/>
      <c r="K356" s="514"/>
      <c r="L356" s="514"/>
      <c r="M356" s="514"/>
      <c r="N356" s="514"/>
    </row>
    <row r="357" spans="1:14" s="855" customFormat="1" x14ac:dyDescent="0.35">
      <c r="A357" s="514"/>
      <c r="B357" s="514"/>
      <c r="C357" s="514"/>
      <c r="D357" s="514"/>
      <c r="E357" s="514"/>
      <c r="F357" s="514"/>
      <c r="G357" s="514"/>
      <c r="H357" s="552"/>
      <c r="I357" s="514"/>
      <c r="J357" s="514"/>
      <c r="K357" s="514"/>
      <c r="L357" s="514"/>
      <c r="M357" s="514"/>
      <c r="N357" s="514"/>
    </row>
    <row r="358" spans="1:14" s="855" customFormat="1" x14ac:dyDescent="0.35">
      <c r="A358" s="514"/>
      <c r="B358" s="514"/>
      <c r="C358" s="514"/>
      <c r="D358" s="514"/>
      <c r="E358" s="514"/>
      <c r="F358" s="514"/>
      <c r="G358" s="514"/>
      <c r="H358" s="552"/>
      <c r="I358" s="514"/>
      <c r="J358" s="514"/>
      <c r="K358" s="514"/>
      <c r="L358" s="514"/>
      <c r="M358" s="514"/>
      <c r="N358" s="514"/>
    </row>
    <row r="359" spans="1:14" s="855" customFormat="1" x14ac:dyDescent="0.35">
      <c r="A359" s="514"/>
      <c r="B359" s="514"/>
      <c r="C359" s="514"/>
      <c r="D359" s="514"/>
      <c r="E359" s="514"/>
      <c r="F359" s="514"/>
      <c r="G359" s="514"/>
      <c r="H359" s="552"/>
      <c r="I359" s="514"/>
      <c r="J359" s="514"/>
      <c r="K359" s="514"/>
      <c r="L359" s="514"/>
      <c r="M359" s="514"/>
      <c r="N359" s="514"/>
    </row>
    <row r="360" spans="1:14" s="855" customFormat="1" x14ac:dyDescent="0.35">
      <c r="A360" s="514"/>
      <c r="B360" s="514"/>
      <c r="C360" s="514"/>
      <c r="D360" s="514"/>
      <c r="E360" s="514"/>
      <c r="F360" s="514"/>
      <c r="G360" s="514"/>
      <c r="H360" s="552"/>
      <c r="I360" s="514"/>
      <c r="J360" s="514"/>
      <c r="K360" s="514"/>
      <c r="L360" s="514"/>
      <c r="M360" s="514"/>
      <c r="N360" s="514"/>
    </row>
    <row r="361" spans="1:14" s="855" customFormat="1" x14ac:dyDescent="0.35">
      <c r="A361" s="514"/>
      <c r="B361" s="514"/>
      <c r="C361" s="514"/>
      <c r="D361" s="514"/>
      <c r="E361" s="514"/>
      <c r="F361" s="514"/>
      <c r="G361" s="514"/>
      <c r="H361" s="552"/>
      <c r="I361" s="514"/>
      <c r="J361" s="514"/>
      <c r="K361" s="514"/>
      <c r="L361" s="514"/>
      <c r="M361" s="514"/>
      <c r="N361" s="514"/>
    </row>
    <row r="362" spans="1:14" s="855" customFormat="1" x14ac:dyDescent="0.35">
      <c r="A362" s="514"/>
      <c r="B362" s="514"/>
      <c r="C362" s="514"/>
      <c r="D362" s="514"/>
      <c r="E362" s="514"/>
      <c r="F362" s="514"/>
      <c r="G362" s="514"/>
      <c r="H362" s="552"/>
      <c r="I362" s="514"/>
      <c r="J362" s="514"/>
      <c r="K362" s="514"/>
      <c r="L362" s="514"/>
      <c r="M362" s="514"/>
      <c r="N362" s="514"/>
    </row>
    <row r="363" spans="1:14" s="855" customFormat="1" x14ac:dyDescent="0.35">
      <c r="A363" s="514"/>
      <c r="B363" s="514"/>
      <c r="C363" s="514"/>
      <c r="D363" s="514"/>
      <c r="E363" s="514"/>
      <c r="F363" s="514"/>
      <c r="G363" s="514"/>
      <c r="H363" s="552"/>
      <c r="I363" s="514"/>
      <c r="J363" s="514"/>
      <c r="K363" s="514"/>
      <c r="L363" s="514"/>
      <c r="M363" s="514"/>
      <c r="N363" s="514"/>
    </row>
    <row r="364" spans="1:14" s="855" customFormat="1" x14ac:dyDescent="0.35">
      <c r="A364" s="514"/>
      <c r="B364" s="514"/>
      <c r="C364" s="514"/>
      <c r="D364" s="514"/>
      <c r="E364" s="514"/>
      <c r="F364" s="514"/>
      <c r="G364" s="514"/>
      <c r="H364" s="552"/>
      <c r="I364" s="514"/>
      <c r="J364" s="514"/>
      <c r="K364" s="514"/>
      <c r="L364" s="514"/>
      <c r="M364" s="514"/>
      <c r="N364" s="514"/>
    </row>
    <row r="365" spans="1:14" s="855" customFormat="1" x14ac:dyDescent="0.35">
      <c r="A365" s="514"/>
      <c r="B365" s="514"/>
      <c r="C365" s="514"/>
      <c r="D365" s="514"/>
      <c r="E365" s="514"/>
      <c r="F365" s="514"/>
      <c r="G365" s="514"/>
      <c r="H365" s="552"/>
      <c r="I365" s="514"/>
      <c r="J365" s="514"/>
      <c r="K365" s="514"/>
      <c r="L365" s="514"/>
      <c r="M365" s="514"/>
      <c r="N365" s="514"/>
    </row>
    <row r="366" spans="1:14" s="855" customFormat="1" x14ac:dyDescent="0.35">
      <c r="A366" s="514"/>
      <c r="B366" s="514"/>
      <c r="C366" s="514"/>
      <c r="D366" s="514"/>
      <c r="E366" s="514"/>
      <c r="F366" s="514"/>
      <c r="G366" s="514"/>
      <c r="H366" s="552"/>
      <c r="I366" s="514"/>
      <c r="J366" s="514"/>
      <c r="K366" s="514"/>
      <c r="L366" s="514"/>
      <c r="M366" s="514"/>
      <c r="N366" s="514"/>
    </row>
    <row r="367" spans="1:14" s="855" customFormat="1" x14ac:dyDescent="0.35">
      <c r="A367" s="514"/>
      <c r="B367" s="514"/>
      <c r="C367" s="514"/>
      <c r="D367" s="514"/>
      <c r="E367" s="514"/>
      <c r="F367" s="514"/>
      <c r="G367" s="514"/>
      <c r="H367" s="552"/>
      <c r="I367" s="514"/>
      <c r="J367" s="514"/>
      <c r="K367" s="514"/>
      <c r="L367" s="514"/>
      <c r="M367" s="514"/>
      <c r="N367" s="514"/>
    </row>
    <row r="368" spans="1:14" s="855" customFormat="1" x14ac:dyDescent="0.35">
      <c r="A368" s="514"/>
      <c r="B368" s="514"/>
      <c r="C368" s="514"/>
      <c r="D368" s="514"/>
      <c r="E368" s="514"/>
      <c r="F368" s="514"/>
      <c r="G368" s="514"/>
      <c r="H368" s="552"/>
      <c r="I368" s="514"/>
      <c r="J368" s="514"/>
      <c r="K368" s="514"/>
      <c r="L368" s="514"/>
      <c r="M368" s="514"/>
      <c r="N368" s="514"/>
    </row>
    <row r="369" spans="1:14" s="855" customFormat="1" x14ac:dyDescent="0.35">
      <c r="A369" s="514"/>
      <c r="B369" s="514"/>
      <c r="C369" s="514"/>
      <c r="D369" s="514"/>
      <c r="E369" s="514"/>
      <c r="F369" s="514"/>
      <c r="G369" s="514"/>
      <c r="H369" s="552"/>
      <c r="I369" s="514"/>
      <c r="J369" s="514"/>
      <c r="K369" s="514"/>
      <c r="L369" s="514"/>
      <c r="M369" s="514"/>
      <c r="N369" s="514"/>
    </row>
    <row r="370" spans="1:14" s="855" customFormat="1" x14ac:dyDescent="0.35">
      <c r="A370" s="514"/>
      <c r="B370" s="514"/>
      <c r="C370" s="514"/>
      <c r="D370" s="514"/>
      <c r="E370" s="514"/>
      <c r="F370" s="514"/>
      <c r="G370" s="514"/>
      <c r="H370" s="552"/>
      <c r="I370" s="514"/>
      <c r="J370" s="514"/>
      <c r="K370" s="514"/>
      <c r="L370" s="514"/>
      <c r="M370" s="514"/>
      <c r="N370" s="514"/>
    </row>
    <row r="371" spans="1:14" s="855" customFormat="1" x14ac:dyDescent="0.35">
      <c r="A371" s="514"/>
      <c r="B371" s="514"/>
      <c r="C371" s="514"/>
      <c r="D371" s="514"/>
      <c r="E371" s="514"/>
      <c r="F371" s="514"/>
      <c r="G371" s="514"/>
      <c r="H371" s="552"/>
      <c r="I371" s="514"/>
      <c r="J371" s="514"/>
      <c r="K371" s="514"/>
      <c r="L371" s="514"/>
      <c r="M371" s="514"/>
      <c r="N371" s="514"/>
    </row>
    <row r="372" spans="1:14" s="855" customFormat="1" x14ac:dyDescent="0.35">
      <c r="A372" s="514"/>
      <c r="B372" s="514"/>
      <c r="C372" s="514"/>
      <c r="D372" s="514"/>
      <c r="E372" s="514"/>
      <c r="F372" s="514"/>
      <c r="G372" s="514"/>
      <c r="H372" s="552"/>
      <c r="I372" s="514"/>
      <c r="J372" s="514"/>
      <c r="K372" s="514"/>
      <c r="L372" s="514"/>
      <c r="M372" s="514"/>
      <c r="N372" s="514"/>
    </row>
    <row r="373" spans="1:14" s="855" customFormat="1" x14ac:dyDescent="0.35">
      <c r="A373" s="514"/>
      <c r="B373" s="514"/>
      <c r="C373" s="514"/>
      <c r="D373" s="514"/>
      <c r="E373" s="514"/>
      <c r="F373" s="514"/>
      <c r="G373" s="514"/>
      <c r="H373" s="552"/>
      <c r="I373" s="514"/>
      <c r="J373" s="514"/>
      <c r="K373" s="514"/>
      <c r="L373" s="514"/>
      <c r="M373" s="514"/>
      <c r="N373" s="514"/>
    </row>
    <row r="374" spans="1:14" s="855" customFormat="1" x14ac:dyDescent="0.35">
      <c r="A374" s="514"/>
      <c r="B374" s="514"/>
      <c r="C374" s="514"/>
      <c r="D374" s="514"/>
      <c r="E374" s="514"/>
      <c r="F374" s="514"/>
      <c r="G374" s="514"/>
      <c r="H374" s="552"/>
      <c r="I374" s="514"/>
      <c r="J374" s="514"/>
      <c r="K374" s="514"/>
      <c r="L374" s="514"/>
      <c r="M374" s="514"/>
      <c r="N374" s="514"/>
    </row>
    <row r="375" spans="1:14" s="855" customFormat="1" x14ac:dyDescent="0.35">
      <c r="A375" s="514"/>
      <c r="B375" s="514"/>
      <c r="C375" s="514"/>
      <c r="D375" s="514"/>
      <c r="E375" s="514"/>
      <c r="F375" s="514"/>
      <c r="G375" s="514"/>
      <c r="H375" s="552"/>
      <c r="I375" s="514"/>
      <c r="J375" s="514"/>
      <c r="K375" s="514"/>
      <c r="L375" s="514"/>
      <c r="M375" s="514"/>
      <c r="N375" s="514"/>
    </row>
    <row r="376" spans="1:14" s="855" customFormat="1" x14ac:dyDescent="0.35">
      <c r="A376" s="514"/>
      <c r="B376" s="514"/>
      <c r="C376" s="514"/>
      <c r="D376" s="514"/>
      <c r="E376" s="514"/>
      <c r="F376" s="514"/>
      <c r="G376" s="514"/>
      <c r="H376" s="552"/>
      <c r="I376" s="514"/>
      <c r="J376" s="514"/>
      <c r="K376" s="514"/>
      <c r="L376" s="514"/>
      <c r="M376" s="514"/>
      <c r="N376" s="514"/>
    </row>
    <row r="377" spans="1:14" s="855" customFormat="1" x14ac:dyDescent="0.35">
      <c r="A377" s="514"/>
      <c r="B377" s="514"/>
      <c r="C377" s="514"/>
      <c r="D377" s="514"/>
      <c r="E377" s="514"/>
      <c r="F377" s="514"/>
      <c r="G377" s="514"/>
      <c r="H377" s="552"/>
      <c r="I377" s="514"/>
      <c r="J377" s="514"/>
      <c r="K377" s="514"/>
      <c r="L377" s="514"/>
      <c r="M377" s="514"/>
      <c r="N377" s="514"/>
    </row>
    <row r="378" spans="1:14" s="855" customFormat="1" x14ac:dyDescent="0.35">
      <c r="A378" s="514"/>
      <c r="B378" s="514"/>
      <c r="C378" s="514"/>
      <c r="D378" s="514"/>
      <c r="E378" s="514"/>
      <c r="F378" s="514"/>
      <c r="G378" s="514"/>
      <c r="H378" s="552"/>
      <c r="I378" s="514"/>
      <c r="J378" s="514"/>
      <c r="K378" s="514"/>
      <c r="L378" s="514"/>
      <c r="M378" s="514"/>
      <c r="N378" s="514"/>
    </row>
    <row r="379" spans="1:14" s="855" customFormat="1" x14ac:dyDescent="0.35">
      <c r="A379" s="514"/>
      <c r="B379" s="514"/>
      <c r="C379" s="514"/>
      <c r="D379" s="514"/>
      <c r="E379" s="514"/>
      <c r="F379" s="514"/>
      <c r="G379" s="514"/>
      <c r="H379" s="552"/>
      <c r="I379" s="514"/>
      <c r="J379" s="514"/>
      <c r="K379" s="514"/>
      <c r="L379" s="514"/>
      <c r="M379" s="514"/>
      <c r="N379" s="514"/>
    </row>
    <row r="380" spans="1:14" s="855" customFormat="1" x14ac:dyDescent="0.35">
      <c r="A380" s="514"/>
      <c r="B380" s="514"/>
      <c r="C380" s="514"/>
      <c r="D380" s="514"/>
      <c r="E380" s="514"/>
      <c r="F380" s="514"/>
      <c r="G380" s="514"/>
      <c r="H380" s="552"/>
      <c r="I380" s="514"/>
      <c r="J380" s="514"/>
      <c r="K380" s="514"/>
      <c r="L380" s="514"/>
      <c r="M380" s="514"/>
      <c r="N380" s="514"/>
    </row>
    <row r="381" spans="1:14" s="855" customFormat="1" x14ac:dyDescent="0.35">
      <c r="A381" s="514"/>
      <c r="B381" s="514"/>
      <c r="C381" s="514"/>
      <c r="D381" s="514"/>
      <c r="E381" s="514"/>
      <c r="F381" s="514"/>
      <c r="G381" s="514"/>
      <c r="H381" s="552"/>
      <c r="I381" s="514"/>
      <c r="J381" s="514"/>
      <c r="K381" s="514"/>
      <c r="L381" s="514"/>
      <c r="M381" s="514"/>
      <c r="N381" s="514"/>
    </row>
    <row r="382" spans="1:14" s="855" customFormat="1" x14ac:dyDescent="0.35">
      <c r="A382" s="514"/>
      <c r="B382" s="514"/>
      <c r="C382" s="514"/>
      <c r="D382" s="514"/>
      <c r="E382" s="514"/>
      <c r="F382" s="514"/>
      <c r="G382" s="514"/>
      <c r="H382" s="552"/>
      <c r="I382" s="514"/>
      <c r="J382" s="514"/>
      <c r="K382" s="514"/>
      <c r="L382" s="514"/>
      <c r="M382" s="514"/>
      <c r="N382" s="514"/>
    </row>
    <row r="383" spans="1:14" s="855" customFormat="1" x14ac:dyDescent="0.35">
      <c r="A383" s="514"/>
      <c r="B383" s="514"/>
      <c r="C383" s="514"/>
      <c r="D383" s="514"/>
      <c r="E383" s="514"/>
      <c r="F383" s="514"/>
      <c r="G383" s="514"/>
      <c r="H383" s="552"/>
      <c r="I383" s="514"/>
      <c r="J383" s="514"/>
      <c r="K383" s="514"/>
      <c r="L383" s="514"/>
      <c r="M383" s="514"/>
      <c r="N383" s="514"/>
    </row>
    <row r="384" spans="1:14" s="855" customFormat="1" x14ac:dyDescent="0.35">
      <c r="A384" s="514"/>
      <c r="B384" s="514"/>
      <c r="C384" s="514"/>
      <c r="D384" s="514"/>
      <c r="E384" s="514"/>
      <c r="F384" s="514"/>
      <c r="G384" s="514"/>
      <c r="H384" s="552"/>
      <c r="I384" s="514"/>
      <c r="J384" s="514"/>
      <c r="K384" s="514"/>
      <c r="L384" s="514"/>
      <c r="M384" s="514"/>
      <c r="N384" s="514"/>
    </row>
    <row r="385" spans="1:14" s="855" customFormat="1" x14ac:dyDescent="0.35">
      <c r="A385" s="514"/>
      <c r="B385" s="514"/>
      <c r="C385" s="514"/>
      <c r="D385" s="514"/>
      <c r="E385" s="514"/>
      <c r="F385" s="514"/>
      <c r="G385" s="514"/>
      <c r="H385" s="552"/>
      <c r="I385" s="514"/>
      <c r="J385" s="514"/>
      <c r="K385" s="514"/>
      <c r="L385" s="514"/>
      <c r="M385" s="514"/>
      <c r="N385" s="514"/>
    </row>
    <row r="386" spans="1:14" s="855" customFormat="1" x14ac:dyDescent="0.35">
      <c r="A386" s="514"/>
      <c r="B386" s="514"/>
      <c r="C386" s="514"/>
      <c r="D386" s="514"/>
      <c r="E386" s="514"/>
      <c r="F386" s="514"/>
      <c r="G386" s="514"/>
      <c r="H386" s="552"/>
      <c r="I386" s="514"/>
      <c r="J386" s="514"/>
      <c r="K386" s="514"/>
      <c r="L386" s="514"/>
      <c r="M386" s="514"/>
      <c r="N386" s="514"/>
    </row>
    <row r="387" spans="1:14" s="855" customFormat="1" x14ac:dyDescent="0.35">
      <c r="A387" s="514"/>
      <c r="B387" s="514"/>
      <c r="C387" s="514"/>
      <c r="D387" s="514"/>
      <c r="E387" s="514"/>
      <c r="F387" s="514"/>
      <c r="G387" s="514"/>
      <c r="H387" s="552"/>
      <c r="I387" s="514"/>
      <c r="J387" s="514"/>
      <c r="K387" s="514"/>
      <c r="L387" s="514"/>
      <c r="M387" s="514"/>
      <c r="N387" s="514"/>
    </row>
    <row r="388" spans="1:14" s="855" customFormat="1" x14ac:dyDescent="0.35">
      <c r="A388" s="514"/>
      <c r="B388" s="514"/>
      <c r="C388" s="514"/>
      <c r="D388" s="514"/>
      <c r="E388" s="514"/>
      <c r="F388" s="514"/>
      <c r="G388" s="514"/>
      <c r="H388" s="552"/>
      <c r="I388" s="514"/>
      <c r="J388" s="514"/>
      <c r="K388" s="514"/>
      <c r="L388" s="514"/>
      <c r="M388" s="514"/>
      <c r="N388" s="514"/>
    </row>
    <row r="389" spans="1:14" s="855" customFormat="1" x14ac:dyDescent="0.35">
      <c r="A389" s="514"/>
      <c r="B389" s="514"/>
      <c r="C389" s="514"/>
      <c r="D389" s="514"/>
      <c r="E389" s="514"/>
      <c r="F389" s="514"/>
      <c r="G389" s="514"/>
      <c r="H389" s="552"/>
      <c r="I389" s="514"/>
      <c r="J389" s="514"/>
      <c r="K389" s="514"/>
      <c r="L389" s="514"/>
      <c r="M389" s="514"/>
      <c r="N389" s="514"/>
    </row>
    <row r="390" spans="1:14" s="855" customFormat="1" x14ac:dyDescent="0.35">
      <c r="A390" s="514"/>
      <c r="B390" s="514"/>
      <c r="C390" s="514"/>
      <c r="D390" s="514"/>
      <c r="E390" s="514"/>
      <c r="F390" s="514"/>
      <c r="G390" s="514"/>
      <c r="H390" s="552"/>
      <c r="I390" s="514"/>
      <c r="J390" s="514"/>
      <c r="K390" s="514"/>
      <c r="L390" s="514"/>
      <c r="M390" s="514"/>
      <c r="N390" s="514"/>
    </row>
    <row r="391" spans="1:14" s="855" customFormat="1" x14ac:dyDescent="0.35">
      <c r="A391" s="514"/>
      <c r="B391" s="514"/>
      <c r="C391" s="514"/>
      <c r="D391" s="514"/>
      <c r="E391" s="514"/>
      <c r="F391" s="514"/>
      <c r="G391" s="514"/>
      <c r="H391" s="552"/>
      <c r="I391" s="514"/>
      <c r="J391" s="514"/>
      <c r="K391" s="514"/>
      <c r="L391" s="514"/>
      <c r="M391" s="514"/>
      <c r="N391" s="514"/>
    </row>
    <row r="392" spans="1:14" s="855" customFormat="1" x14ac:dyDescent="0.35">
      <c r="A392" s="514"/>
      <c r="B392" s="514"/>
      <c r="C392" s="514"/>
      <c r="D392" s="514"/>
      <c r="E392" s="514"/>
      <c r="F392" s="514"/>
      <c r="G392" s="514"/>
      <c r="H392" s="552"/>
      <c r="I392" s="514"/>
      <c r="J392" s="514"/>
      <c r="K392" s="514"/>
      <c r="L392" s="514"/>
      <c r="M392" s="514"/>
      <c r="N392" s="514"/>
    </row>
    <row r="393" spans="1:14" s="855" customFormat="1" x14ac:dyDescent="0.35">
      <c r="A393" s="514"/>
      <c r="B393" s="514"/>
      <c r="C393" s="514"/>
      <c r="D393" s="514"/>
      <c r="E393" s="514"/>
      <c r="F393" s="514"/>
      <c r="G393" s="514"/>
      <c r="H393" s="552"/>
      <c r="I393" s="514"/>
      <c r="J393" s="514"/>
      <c r="K393" s="514"/>
      <c r="L393" s="514"/>
      <c r="M393" s="514"/>
      <c r="N393" s="514"/>
    </row>
    <row r="394" spans="1:14" s="855" customFormat="1" x14ac:dyDescent="0.35">
      <c r="A394" s="514"/>
      <c r="B394" s="514"/>
      <c r="C394" s="514"/>
      <c r="D394" s="514"/>
      <c r="E394" s="514"/>
      <c r="F394" s="514"/>
      <c r="G394" s="514"/>
      <c r="H394" s="552"/>
      <c r="I394" s="514"/>
      <c r="J394" s="514"/>
      <c r="K394" s="514"/>
      <c r="L394" s="514"/>
      <c r="M394" s="514"/>
      <c r="N394" s="514"/>
    </row>
    <row r="395" spans="1:14" s="855" customFormat="1" x14ac:dyDescent="0.35">
      <c r="A395" s="514"/>
      <c r="B395" s="514"/>
      <c r="C395" s="514"/>
      <c r="D395" s="514"/>
      <c r="E395" s="514"/>
      <c r="F395" s="514"/>
      <c r="G395" s="514"/>
      <c r="H395" s="552"/>
      <c r="I395" s="514"/>
      <c r="J395" s="514"/>
      <c r="K395" s="514"/>
      <c r="L395" s="514"/>
      <c r="M395" s="514"/>
      <c r="N395" s="514"/>
    </row>
    <row r="396" spans="1:14" s="855" customFormat="1" x14ac:dyDescent="0.35">
      <c r="A396" s="514"/>
      <c r="B396" s="514"/>
      <c r="C396" s="514"/>
      <c r="D396" s="514"/>
      <c r="E396" s="514"/>
      <c r="F396" s="514"/>
      <c r="G396" s="514"/>
      <c r="H396" s="552"/>
      <c r="I396" s="514"/>
      <c r="J396" s="514"/>
      <c r="K396" s="514"/>
      <c r="L396" s="514"/>
      <c r="M396" s="514"/>
      <c r="N396" s="514"/>
    </row>
    <row r="397" spans="1:14" s="855" customFormat="1" x14ac:dyDescent="0.35">
      <c r="A397" s="514"/>
      <c r="B397" s="514"/>
      <c r="C397" s="514"/>
      <c r="D397" s="514"/>
      <c r="E397" s="514"/>
      <c r="F397" s="514"/>
      <c r="G397" s="514"/>
      <c r="H397" s="552"/>
      <c r="I397" s="514"/>
      <c r="J397" s="514"/>
      <c r="K397" s="514"/>
      <c r="L397" s="514"/>
      <c r="M397" s="514"/>
      <c r="N397" s="514"/>
    </row>
    <row r="398" spans="1:14" s="855" customFormat="1" x14ac:dyDescent="0.35">
      <c r="A398" s="514"/>
      <c r="B398" s="514"/>
      <c r="C398" s="514"/>
      <c r="D398" s="514"/>
      <c r="E398" s="514"/>
      <c r="F398" s="514"/>
      <c r="G398" s="514"/>
      <c r="H398" s="552"/>
      <c r="I398" s="514"/>
      <c r="J398" s="514"/>
      <c r="K398" s="514"/>
      <c r="L398" s="514"/>
      <c r="M398" s="514"/>
      <c r="N398" s="514"/>
    </row>
    <row r="399" spans="1:14" s="855" customFormat="1" x14ac:dyDescent="0.35">
      <c r="A399" s="514"/>
      <c r="B399" s="514"/>
      <c r="C399" s="514"/>
      <c r="D399" s="514"/>
      <c r="E399" s="514"/>
      <c r="F399" s="514"/>
      <c r="G399" s="514"/>
      <c r="H399" s="552"/>
      <c r="I399" s="514"/>
      <c r="J399" s="514"/>
      <c r="K399" s="514"/>
      <c r="L399" s="514"/>
      <c r="M399" s="514"/>
      <c r="N399" s="514"/>
    </row>
    <row r="400" spans="1:14" s="855" customFormat="1" x14ac:dyDescent="0.35">
      <c r="A400" s="514"/>
      <c r="B400" s="514"/>
      <c r="C400" s="514"/>
      <c r="D400" s="514"/>
      <c r="E400" s="514"/>
      <c r="F400" s="514"/>
      <c r="G400" s="514"/>
      <c r="H400" s="552"/>
      <c r="I400" s="514"/>
      <c r="J400" s="514"/>
      <c r="K400" s="514"/>
      <c r="L400" s="514"/>
      <c r="M400" s="514"/>
      <c r="N400" s="514"/>
    </row>
    <row r="401" spans="1:14" s="855" customFormat="1" x14ac:dyDescent="0.35">
      <c r="A401" s="514"/>
      <c r="B401" s="514"/>
      <c r="C401" s="514"/>
      <c r="D401" s="514"/>
      <c r="E401" s="514"/>
      <c r="F401" s="514"/>
      <c r="G401" s="514"/>
      <c r="H401" s="552"/>
      <c r="I401" s="514"/>
      <c r="J401" s="514"/>
      <c r="K401" s="514"/>
      <c r="L401" s="514"/>
      <c r="M401" s="514"/>
      <c r="N401" s="514"/>
    </row>
    <row r="402" spans="1:14" s="855" customFormat="1" x14ac:dyDescent="0.35">
      <c r="A402" s="514"/>
      <c r="B402" s="514"/>
      <c r="C402" s="514"/>
      <c r="D402" s="514"/>
      <c r="E402" s="514"/>
      <c r="F402" s="514"/>
      <c r="G402" s="514"/>
      <c r="H402" s="552"/>
      <c r="I402" s="514"/>
      <c r="J402" s="514"/>
      <c r="K402" s="514"/>
      <c r="L402" s="514"/>
      <c r="M402" s="514"/>
      <c r="N402" s="514"/>
    </row>
    <row r="403" spans="1:14" s="855" customFormat="1" x14ac:dyDescent="0.35">
      <c r="A403" s="514"/>
      <c r="B403" s="514"/>
      <c r="C403" s="514"/>
      <c r="D403" s="514"/>
      <c r="E403" s="514"/>
      <c r="F403" s="514"/>
      <c r="G403" s="514"/>
      <c r="H403" s="552"/>
      <c r="I403" s="514"/>
      <c r="J403" s="514"/>
      <c r="K403" s="514"/>
      <c r="L403" s="514"/>
      <c r="M403" s="514"/>
      <c r="N403" s="514"/>
    </row>
    <row r="404" spans="1:14" s="855" customFormat="1" x14ac:dyDescent="0.35">
      <c r="A404" s="514"/>
      <c r="B404" s="514"/>
      <c r="C404" s="514"/>
      <c r="D404" s="514"/>
      <c r="E404" s="514"/>
      <c r="F404" s="514"/>
      <c r="G404" s="514"/>
      <c r="H404" s="552"/>
      <c r="I404" s="514"/>
      <c r="J404" s="514"/>
      <c r="K404" s="514"/>
      <c r="L404" s="514"/>
      <c r="M404" s="514"/>
      <c r="N404" s="514"/>
    </row>
    <row r="405" spans="1:14" s="855" customFormat="1" x14ac:dyDescent="0.35">
      <c r="A405" s="514"/>
      <c r="B405" s="514"/>
      <c r="C405" s="514"/>
      <c r="D405" s="514"/>
      <c r="E405" s="514"/>
      <c r="F405" s="514"/>
      <c r="G405" s="514"/>
      <c r="H405" s="552"/>
      <c r="I405" s="514"/>
      <c r="J405" s="514"/>
      <c r="K405" s="514"/>
      <c r="L405" s="514"/>
      <c r="M405" s="514"/>
      <c r="N405" s="514"/>
    </row>
    <row r="406" spans="1:14" s="855" customFormat="1" x14ac:dyDescent="0.35">
      <c r="A406" s="514"/>
      <c r="B406" s="514"/>
      <c r="C406" s="514"/>
      <c r="D406" s="514"/>
      <c r="E406" s="514"/>
      <c r="F406" s="514"/>
      <c r="G406" s="514"/>
      <c r="H406" s="552"/>
      <c r="I406" s="514"/>
      <c r="J406" s="514"/>
      <c r="K406" s="514"/>
      <c r="L406" s="514"/>
      <c r="M406" s="514"/>
      <c r="N406" s="514"/>
    </row>
    <row r="407" spans="1:14" s="855" customFormat="1" x14ac:dyDescent="0.35">
      <c r="A407" s="514"/>
      <c r="B407" s="514"/>
      <c r="C407" s="514"/>
      <c r="D407" s="514"/>
      <c r="E407" s="514"/>
      <c r="F407" s="514"/>
      <c r="G407" s="514"/>
      <c r="H407" s="552"/>
      <c r="I407" s="514"/>
      <c r="J407" s="514"/>
      <c r="K407" s="514"/>
      <c r="L407" s="514"/>
      <c r="M407" s="514"/>
      <c r="N407" s="514"/>
    </row>
    <row r="408" spans="1:14" s="855" customFormat="1" x14ac:dyDescent="0.35">
      <c r="A408" s="514"/>
      <c r="B408" s="514"/>
      <c r="C408" s="514"/>
      <c r="D408" s="514"/>
      <c r="E408" s="514"/>
      <c r="F408" s="514"/>
      <c r="G408" s="514"/>
      <c r="H408" s="552"/>
      <c r="I408" s="514"/>
      <c r="J408" s="514"/>
      <c r="K408" s="514"/>
      <c r="L408" s="514"/>
      <c r="M408" s="514"/>
      <c r="N408" s="514"/>
    </row>
    <row r="409" spans="1:14" s="855" customFormat="1" x14ac:dyDescent="0.35">
      <c r="A409" s="514"/>
      <c r="B409" s="514"/>
      <c r="C409" s="514"/>
      <c r="D409" s="514"/>
      <c r="E409" s="514"/>
      <c r="F409" s="514"/>
      <c r="G409" s="514"/>
      <c r="H409" s="552"/>
      <c r="I409" s="514"/>
      <c r="J409" s="514"/>
      <c r="K409" s="514"/>
      <c r="L409" s="514"/>
      <c r="M409" s="514"/>
      <c r="N409" s="514"/>
    </row>
    <row r="410" spans="1:14" s="855" customFormat="1" x14ac:dyDescent="0.35">
      <c r="A410" s="514"/>
      <c r="B410" s="514"/>
      <c r="C410" s="514"/>
      <c r="D410" s="514"/>
      <c r="E410" s="514"/>
      <c r="F410" s="514"/>
      <c r="G410" s="514"/>
      <c r="H410" s="552"/>
      <c r="I410" s="514"/>
      <c r="J410" s="514"/>
      <c r="K410" s="514"/>
      <c r="L410" s="514"/>
      <c r="M410" s="514"/>
      <c r="N410" s="514"/>
    </row>
    <row r="411" spans="1:14" s="855" customFormat="1" x14ac:dyDescent="0.35">
      <c r="A411" s="514"/>
      <c r="B411" s="514"/>
      <c r="C411" s="514"/>
      <c r="D411" s="514"/>
      <c r="E411" s="514"/>
      <c r="F411" s="514"/>
      <c r="G411" s="514"/>
      <c r="H411" s="552"/>
      <c r="I411" s="514"/>
      <c r="J411" s="514"/>
      <c r="K411" s="514"/>
      <c r="L411" s="514"/>
      <c r="M411" s="514"/>
      <c r="N411" s="514"/>
    </row>
    <row r="412" spans="1:14" s="855" customFormat="1" x14ac:dyDescent="0.35">
      <c r="A412" s="514"/>
      <c r="B412" s="514"/>
      <c r="C412" s="514"/>
      <c r="D412" s="514"/>
      <c r="E412" s="514"/>
      <c r="F412" s="514"/>
      <c r="G412" s="514"/>
      <c r="H412" s="552"/>
      <c r="I412" s="514"/>
      <c r="J412" s="514"/>
      <c r="K412" s="514"/>
      <c r="L412" s="514"/>
      <c r="M412" s="514"/>
      <c r="N412" s="514"/>
    </row>
    <row r="413" spans="1:14" s="855" customFormat="1" x14ac:dyDescent="0.35">
      <c r="A413" s="514"/>
      <c r="B413" s="514"/>
      <c r="C413" s="514"/>
      <c r="D413" s="514"/>
      <c r="E413" s="514"/>
      <c r="F413" s="514"/>
      <c r="G413" s="514"/>
      <c r="H413" s="552"/>
      <c r="I413" s="514"/>
      <c r="J413" s="514"/>
      <c r="K413" s="514"/>
      <c r="L413" s="514"/>
      <c r="M413" s="514"/>
      <c r="N413" s="514"/>
    </row>
    <row r="414" spans="1:14" s="855" customFormat="1" x14ac:dyDescent="0.35">
      <c r="A414" s="514"/>
      <c r="B414" s="514"/>
      <c r="C414" s="514"/>
      <c r="D414" s="514"/>
      <c r="E414" s="514"/>
      <c r="F414" s="514"/>
      <c r="G414" s="514"/>
      <c r="H414" s="552"/>
      <c r="I414" s="514"/>
      <c r="J414" s="514"/>
      <c r="K414" s="514"/>
      <c r="L414" s="514"/>
      <c r="M414" s="514"/>
      <c r="N414" s="514"/>
    </row>
    <row r="415" spans="1:14" s="855" customFormat="1" x14ac:dyDescent="0.35">
      <c r="A415" s="514"/>
      <c r="B415" s="514"/>
      <c r="C415" s="514"/>
      <c r="D415" s="514"/>
      <c r="E415" s="514"/>
      <c r="F415" s="514"/>
      <c r="G415" s="514"/>
      <c r="H415" s="552"/>
      <c r="I415" s="514"/>
      <c r="J415" s="514"/>
      <c r="K415" s="514"/>
      <c r="L415" s="514"/>
      <c r="M415" s="514"/>
      <c r="N415" s="514"/>
    </row>
    <row r="416" spans="1:14" s="855" customFormat="1" x14ac:dyDescent="0.35">
      <c r="A416" s="514"/>
      <c r="B416" s="514"/>
      <c r="C416" s="514"/>
      <c r="D416" s="514"/>
      <c r="E416" s="514"/>
      <c r="F416" s="514"/>
      <c r="G416" s="514"/>
      <c r="H416" s="552"/>
      <c r="I416" s="514"/>
      <c r="J416" s="514"/>
      <c r="K416" s="514"/>
      <c r="L416" s="514"/>
      <c r="M416" s="514"/>
      <c r="N416" s="514"/>
    </row>
    <row r="417" spans="1:14" s="855" customFormat="1" x14ac:dyDescent="0.35">
      <c r="A417" s="514"/>
      <c r="B417" s="514"/>
      <c r="C417" s="514"/>
      <c r="D417" s="514"/>
      <c r="E417" s="514"/>
      <c r="F417" s="514"/>
      <c r="G417" s="514"/>
      <c r="H417" s="552"/>
      <c r="I417" s="514"/>
      <c r="J417" s="514"/>
      <c r="K417" s="514"/>
      <c r="L417" s="514"/>
      <c r="M417" s="514"/>
      <c r="N417" s="514"/>
    </row>
    <row r="418" spans="1:14" s="855" customFormat="1" x14ac:dyDescent="0.35">
      <c r="A418" s="514"/>
      <c r="B418" s="514"/>
      <c r="C418" s="514"/>
      <c r="D418" s="514"/>
      <c r="E418" s="514"/>
      <c r="F418" s="514"/>
      <c r="G418" s="514"/>
      <c r="H418" s="552"/>
      <c r="I418" s="514"/>
      <c r="J418" s="514"/>
      <c r="K418" s="514"/>
      <c r="L418" s="514"/>
      <c r="M418" s="514"/>
      <c r="N418" s="514"/>
    </row>
    <row r="419" spans="1:14" s="855" customFormat="1" x14ac:dyDescent="0.35">
      <c r="A419" s="514"/>
      <c r="B419" s="514"/>
      <c r="C419" s="514"/>
      <c r="D419" s="514"/>
      <c r="E419" s="514"/>
      <c r="F419" s="514"/>
      <c r="G419" s="514"/>
      <c r="H419" s="552"/>
      <c r="I419" s="514"/>
      <c r="J419" s="514"/>
      <c r="K419" s="514"/>
      <c r="L419" s="514"/>
      <c r="M419" s="514"/>
      <c r="N419" s="514"/>
    </row>
    <row r="420" spans="1:14" s="855" customFormat="1" x14ac:dyDescent="0.35">
      <c r="A420" s="514"/>
      <c r="B420" s="514"/>
      <c r="C420" s="514"/>
      <c r="D420" s="514"/>
      <c r="E420" s="514"/>
      <c r="F420" s="514"/>
      <c r="G420" s="514"/>
      <c r="H420" s="552"/>
      <c r="I420" s="514"/>
      <c r="J420" s="514"/>
      <c r="K420" s="514"/>
      <c r="L420" s="514"/>
      <c r="M420" s="514"/>
      <c r="N420" s="514"/>
    </row>
    <row r="421" spans="1:14" s="855" customFormat="1" x14ac:dyDescent="0.35">
      <c r="A421" s="514"/>
      <c r="B421" s="514"/>
      <c r="C421" s="514"/>
      <c r="D421" s="514"/>
      <c r="E421" s="514"/>
      <c r="F421" s="514"/>
      <c r="G421" s="514"/>
      <c r="H421" s="552"/>
      <c r="I421" s="514"/>
      <c r="J421" s="514"/>
      <c r="K421" s="514"/>
      <c r="L421" s="514"/>
      <c r="M421" s="514"/>
      <c r="N421" s="514"/>
    </row>
    <row r="422" spans="1:14" s="855" customFormat="1" x14ac:dyDescent="0.35">
      <c r="A422" s="514"/>
      <c r="B422" s="514"/>
      <c r="C422" s="514"/>
      <c r="D422" s="514"/>
      <c r="E422" s="514"/>
      <c r="F422" s="514"/>
      <c r="G422" s="514"/>
      <c r="H422" s="552"/>
      <c r="I422" s="514"/>
      <c r="J422" s="514"/>
      <c r="K422" s="514"/>
      <c r="L422" s="514"/>
      <c r="M422" s="514"/>
      <c r="N422" s="514"/>
    </row>
    <row r="423" spans="1:14" s="855" customFormat="1" x14ac:dyDescent="0.35">
      <c r="A423" s="514"/>
      <c r="B423" s="514"/>
      <c r="C423" s="514"/>
      <c r="D423" s="514"/>
      <c r="E423" s="514"/>
      <c r="F423" s="514"/>
      <c r="G423" s="514"/>
      <c r="H423" s="552"/>
      <c r="I423" s="514"/>
      <c r="J423" s="514"/>
      <c r="K423" s="514"/>
      <c r="L423" s="514"/>
      <c r="M423" s="514"/>
      <c r="N423" s="514"/>
    </row>
    <row r="424" spans="1:14" s="855" customFormat="1" x14ac:dyDescent="0.35">
      <c r="A424" s="514"/>
      <c r="B424" s="514"/>
      <c r="C424" s="514"/>
      <c r="D424" s="514"/>
      <c r="E424" s="514"/>
      <c r="F424" s="514"/>
      <c r="G424" s="514"/>
      <c r="H424" s="552"/>
      <c r="I424" s="514"/>
      <c r="J424" s="514"/>
      <c r="K424" s="514"/>
      <c r="L424" s="514"/>
      <c r="M424" s="514"/>
      <c r="N424" s="514"/>
    </row>
    <row r="425" spans="1:14" s="855" customFormat="1" x14ac:dyDescent="0.35">
      <c r="A425" s="514"/>
      <c r="B425" s="514"/>
      <c r="C425" s="514"/>
      <c r="D425" s="514"/>
      <c r="E425" s="514"/>
      <c r="F425" s="514"/>
      <c r="G425" s="514"/>
      <c r="H425" s="552"/>
      <c r="I425" s="514"/>
      <c r="J425" s="514"/>
      <c r="K425" s="514"/>
      <c r="L425" s="514"/>
      <c r="M425" s="514"/>
      <c r="N425" s="514"/>
    </row>
    <row r="426" spans="1:14" s="855" customFormat="1" x14ac:dyDescent="0.35">
      <c r="A426" s="514"/>
      <c r="B426" s="514"/>
      <c r="C426" s="514"/>
      <c r="D426" s="514"/>
      <c r="E426" s="514"/>
      <c r="F426" s="514"/>
      <c r="G426" s="514"/>
      <c r="H426" s="552"/>
      <c r="I426" s="514"/>
      <c r="J426" s="514"/>
      <c r="K426" s="514"/>
      <c r="L426" s="514"/>
      <c r="M426" s="514"/>
      <c r="N426" s="514"/>
    </row>
    <row r="427" spans="1:14" s="855" customFormat="1" x14ac:dyDescent="0.35">
      <c r="A427" s="514"/>
      <c r="B427" s="514"/>
      <c r="C427" s="514"/>
      <c r="D427" s="514"/>
      <c r="E427" s="514"/>
      <c r="F427" s="514"/>
      <c r="G427" s="514"/>
      <c r="H427" s="552"/>
      <c r="I427" s="514"/>
      <c r="J427" s="514"/>
      <c r="K427" s="514"/>
      <c r="L427" s="514"/>
      <c r="M427" s="514"/>
      <c r="N427" s="514"/>
    </row>
    <row r="428" spans="1:14" s="855" customFormat="1" x14ac:dyDescent="0.35">
      <c r="A428" s="514"/>
      <c r="B428" s="514"/>
      <c r="C428" s="514"/>
      <c r="D428" s="514"/>
      <c r="E428" s="514"/>
      <c r="F428" s="514"/>
      <c r="G428" s="514"/>
      <c r="H428" s="552"/>
      <c r="I428" s="514"/>
      <c r="J428" s="514"/>
      <c r="K428" s="514"/>
      <c r="L428" s="514"/>
      <c r="M428" s="514"/>
      <c r="N428" s="514"/>
    </row>
    <row r="429" spans="1:14" s="855" customFormat="1" x14ac:dyDescent="0.35">
      <c r="A429" s="514"/>
      <c r="B429" s="514"/>
      <c r="C429" s="514"/>
      <c r="D429" s="514"/>
      <c r="E429" s="514"/>
      <c r="F429" s="514"/>
      <c r="G429" s="514"/>
      <c r="H429" s="552"/>
      <c r="I429" s="514"/>
      <c r="J429" s="514"/>
      <c r="K429" s="514"/>
      <c r="L429" s="514"/>
      <c r="M429" s="514"/>
      <c r="N429" s="514"/>
    </row>
    <row r="430" spans="1:14" s="855" customFormat="1" x14ac:dyDescent="0.35">
      <c r="A430" s="514"/>
      <c r="B430" s="514"/>
      <c r="C430" s="514"/>
      <c r="D430" s="514"/>
      <c r="E430" s="514"/>
      <c r="F430" s="514"/>
      <c r="G430" s="514"/>
      <c r="H430" s="552"/>
      <c r="I430" s="514"/>
      <c r="J430" s="514"/>
      <c r="K430" s="514"/>
      <c r="L430" s="514"/>
      <c r="M430" s="514"/>
      <c r="N430" s="514"/>
    </row>
    <row r="431" spans="1:14" s="855" customFormat="1" x14ac:dyDescent="0.35">
      <c r="A431" s="514"/>
      <c r="B431" s="514"/>
      <c r="C431" s="514"/>
      <c r="D431" s="514"/>
      <c r="E431" s="514"/>
      <c r="F431" s="514"/>
      <c r="G431" s="514"/>
      <c r="H431" s="552"/>
      <c r="I431" s="514"/>
      <c r="J431" s="514"/>
      <c r="K431" s="514"/>
      <c r="L431" s="514"/>
      <c r="M431" s="514"/>
      <c r="N431" s="514"/>
    </row>
    <row r="432" spans="1:14" s="855" customFormat="1" x14ac:dyDescent="0.35">
      <c r="A432" s="514"/>
      <c r="B432" s="514"/>
      <c r="C432" s="514"/>
      <c r="D432" s="514"/>
      <c r="E432" s="514"/>
      <c r="F432" s="514"/>
      <c r="G432" s="514"/>
      <c r="H432" s="552"/>
      <c r="I432" s="514"/>
      <c r="J432" s="514"/>
      <c r="K432" s="514"/>
      <c r="L432" s="514"/>
      <c r="M432" s="514"/>
      <c r="N432" s="514"/>
    </row>
    <row r="433" spans="1:14" s="855" customFormat="1" x14ac:dyDescent="0.35">
      <c r="A433" s="514"/>
      <c r="B433" s="514"/>
      <c r="C433" s="514"/>
      <c r="D433" s="514"/>
      <c r="E433" s="514"/>
      <c r="F433" s="514"/>
      <c r="G433" s="514"/>
      <c r="H433" s="552"/>
      <c r="I433" s="514"/>
      <c r="J433" s="514"/>
      <c r="K433" s="514"/>
      <c r="L433" s="514"/>
      <c r="M433" s="514"/>
      <c r="N433" s="514"/>
    </row>
    <row r="434" spans="1:14" s="855" customFormat="1" x14ac:dyDescent="0.35">
      <c r="A434" s="514"/>
      <c r="B434" s="514"/>
      <c r="C434" s="514"/>
      <c r="D434" s="514"/>
      <c r="E434" s="514"/>
      <c r="F434" s="514"/>
      <c r="G434" s="514"/>
      <c r="H434" s="552"/>
      <c r="I434" s="514"/>
      <c r="J434" s="514"/>
      <c r="K434" s="514"/>
      <c r="L434" s="514"/>
      <c r="M434" s="514"/>
      <c r="N434" s="514"/>
    </row>
    <row r="435" spans="1:14" s="855" customFormat="1" x14ac:dyDescent="0.35">
      <c r="A435" s="514"/>
      <c r="B435" s="514"/>
      <c r="C435" s="514"/>
      <c r="D435" s="514"/>
      <c r="E435" s="514"/>
      <c r="F435" s="514"/>
      <c r="G435" s="514"/>
      <c r="H435" s="552"/>
      <c r="I435" s="514"/>
      <c r="J435" s="514"/>
      <c r="K435" s="514"/>
      <c r="L435" s="514"/>
      <c r="M435" s="514"/>
      <c r="N435" s="514"/>
    </row>
    <row r="436" spans="1:14" s="855" customFormat="1" x14ac:dyDescent="0.35">
      <c r="A436" s="514"/>
      <c r="B436" s="514"/>
      <c r="C436" s="514"/>
      <c r="D436" s="514"/>
      <c r="E436" s="514"/>
      <c r="F436" s="514"/>
      <c r="G436" s="514"/>
      <c r="H436" s="552"/>
      <c r="I436" s="514"/>
      <c r="J436" s="514"/>
      <c r="K436" s="514"/>
      <c r="L436" s="514"/>
      <c r="M436" s="514"/>
      <c r="N436" s="514"/>
    </row>
    <row r="437" spans="1:14" s="855" customFormat="1" x14ac:dyDescent="0.35">
      <c r="A437" s="514"/>
      <c r="B437" s="514"/>
      <c r="C437" s="514"/>
      <c r="D437" s="514"/>
      <c r="E437" s="514"/>
      <c r="F437" s="514"/>
      <c r="G437" s="514"/>
      <c r="H437" s="552"/>
      <c r="I437" s="514"/>
      <c r="J437" s="514"/>
      <c r="K437" s="514"/>
      <c r="L437" s="514"/>
      <c r="M437" s="514"/>
      <c r="N437" s="514"/>
    </row>
    <row r="438" spans="1:14" s="855" customFormat="1" x14ac:dyDescent="0.35">
      <c r="A438" s="514"/>
      <c r="B438" s="514"/>
      <c r="C438" s="514"/>
      <c r="D438" s="514"/>
      <c r="E438" s="514"/>
      <c r="F438" s="514"/>
      <c r="G438" s="514"/>
      <c r="H438" s="552"/>
      <c r="I438" s="514"/>
      <c r="J438" s="514"/>
      <c r="K438" s="514"/>
      <c r="L438" s="514"/>
      <c r="M438" s="514"/>
      <c r="N438" s="514"/>
    </row>
    <row r="439" spans="1:14" s="855" customFormat="1" x14ac:dyDescent="0.35">
      <c r="A439" s="514"/>
      <c r="B439" s="514"/>
      <c r="C439" s="514"/>
      <c r="D439" s="514"/>
      <c r="E439" s="514"/>
      <c r="F439" s="514"/>
      <c r="G439" s="514"/>
      <c r="H439" s="552"/>
      <c r="I439" s="514"/>
      <c r="J439" s="514"/>
      <c r="K439" s="514"/>
      <c r="L439" s="514"/>
      <c r="M439" s="514"/>
      <c r="N439" s="514"/>
    </row>
    <row r="440" spans="1:14" s="855" customFormat="1" x14ac:dyDescent="0.35">
      <c r="A440" s="514"/>
      <c r="B440" s="514"/>
      <c r="C440" s="514"/>
      <c r="D440" s="514"/>
      <c r="E440" s="514"/>
      <c r="F440" s="514"/>
      <c r="G440" s="514"/>
      <c r="H440" s="552"/>
      <c r="I440" s="514"/>
      <c r="J440" s="514"/>
      <c r="K440" s="514"/>
      <c r="L440" s="514"/>
      <c r="M440" s="514"/>
      <c r="N440" s="514"/>
    </row>
    <row r="441" spans="1:14" s="855" customFormat="1" x14ac:dyDescent="0.35">
      <c r="A441" s="514"/>
      <c r="B441" s="514"/>
      <c r="C441" s="514"/>
      <c r="D441" s="514"/>
      <c r="E441" s="514"/>
      <c r="F441" s="514"/>
      <c r="G441" s="514"/>
      <c r="H441" s="552"/>
      <c r="I441" s="514"/>
      <c r="J441" s="514"/>
      <c r="K441" s="514"/>
      <c r="L441" s="514"/>
      <c r="M441" s="514"/>
      <c r="N441" s="514"/>
    </row>
    <row r="442" spans="1:14" s="855" customFormat="1" x14ac:dyDescent="0.35">
      <c r="A442" s="514"/>
      <c r="B442" s="514"/>
      <c r="C442" s="514"/>
      <c r="D442" s="514"/>
      <c r="E442" s="514"/>
      <c r="F442" s="514"/>
      <c r="G442" s="514"/>
      <c r="H442" s="552"/>
      <c r="I442" s="514"/>
      <c r="J442" s="514"/>
      <c r="K442" s="514"/>
      <c r="L442" s="514"/>
      <c r="M442" s="514"/>
      <c r="N442" s="514"/>
    </row>
    <row r="443" spans="1:14" s="855" customFormat="1" x14ac:dyDescent="0.35">
      <c r="A443" s="514"/>
      <c r="B443" s="514"/>
      <c r="C443" s="514"/>
      <c r="D443" s="514"/>
      <c r="E443" s="514"/>
      <c r="F443" s="514"/>
      <c r="G443" s="514"/>
      <c r="H443" s="552"/>
      <c r="I443" s="514"/>
      <c r="J443" s="514"/>
      <c r="K443" s="514"/>
      <c r="L443" s="514"/>
      <c r="M443" s="514"/>
      <c r="N443" s="514"/>
    </row>
    <row r="444" spans="1:14" s="855" customFormat="1" x14ac:dyDescent="0.35">
      <c r="A444" s="514"/>
      <c r="B444" s="514"/>
      <c r="C444" s="514"/>
      <c r="D444" s="514"/>
      <c r="E444" s="514"/>
      <c r="F444" s="514"/>
      <c r="G444" s="514"/>
      <c r="H444" s="552"/>
      <c r="I444" s="514"/>
      <c r="J444" s="514"/>
      <c r="K444" s="514"/>
      <c r="L444" s="514"/>
      <c r="M444" s="514"/>
      <c r="N444" s="514"/>
    </row>
    <row r="445" spans="1:14" s="855" customFormat="1" x14ac:dyDescent="0.35">
      <c r="A445" s="514"/>
      <c r="B445" s="514"/>
      <c r="C445" s="514"/>
      <c r="D445" s="514"/>
      <c r="E445" s="514"/>
      <c r="F445" s="514"/>
      <c r="G445" s="514"/>
      <c r="H445" s="552"/>
      <c r="I445" s="514"/>
      <c r="J445" s="514"/>
      <c r="K445" s="514"/>
      <c r="L445" s="514"/>
      <c r="M445" s="514"/>
      <c r="N445" s="514"/>
    </row>
    <row r="446" spans="1:14" s="855" customFormat="1" x14ac:dyDescent="0.35">
      <c r="A446" s="514"/>
      <c r="B446" s="514"/>
      <c r="C446" s="514"/>
      <c r="D446" s="514"/>
      <c r="E446" s="514"/>
      <c r="F446" s="514"/>
      <c r="G446" s="514"/>
      <c r="H446" s="552"/>
      <c r="I446" s="514"/>
      <c r="J446" s="514"/>
      <c r="K446" s="514"/>
      <c r="L446" s="514"/>
      <c r="M446" s="514"/>
      <c r="N446" s="514"/>
    </row>
    <row r="447" spans="1:14" s="855" customFormat="1" x14ac:dyDescent="0.35">
      <c r="A447" s="514"/>
      <c r="B447" s="514"/>
      <c r="C447" s="514"/>
      <c r="D447" s="514"/>
      <c r="E447" s="514"/>
      <c r="F447" s="514"/>
      <c r="G447" s="514"/>
      <c r="H447" s="552"/>
      <c r="I447" s="514"/>
      <c r="J447" s="514"/>
      <c r="K447" s="514"/>
      <c r="L447" s="514"/>
      <c r="M447" s="514"/>
      <c r="N447" s="514"/>
    </row>
    <row r="448" spans="1:14" s="855" customFormat="1" x14ac:dyDescent="0.35">
      <c r="A448" s="514"/>
      <c r="B448" s="514"/>
      <c r="C448" s="514"/>
      <c r="D448" s="514"/>
      <c r="E448" s="514"/>
      <c r="F448" s="514"/>
      <c r="G448" s="514"/>
      <c r="H448" s="552"/>
      <c r="I448" s="514"/>
      <c r="J448" s="514"/>
      <c r="K448" s="514"/>
      <c r="L448" s="514"/>
      <c r="M448" s="514"/>
      <c r="N448" s="514"/>
    </row>
    <row r="449" spans="1:14" s="855" customFormat="1" x14ac:dyDescent="0.35">
      <c r="A449" s="514"/>
      <c r="B449" s="514"/>
      <c r="C449" s="514"/>
      <c r="D449" s="514"/>
      <c r="E449" s="514"/>
      <c r="F449" s="514"/>
      <c r="G449" s="514"/>
      <c r="H449" s="552"/>
      <c r="I449" s="514"/>
      <c r="J449" s="514"/>
      <c r="K449" s="514"/>
      <c r="L449" s="514"/>
      <c r="M449" s="514"/>
      <c r="N449" s="514"/>
    </row>
    <row r="450" spans="1:14" s="855" customFormat="1" x14ac:dyDescent="0.35">
      <c r="A450" s="514"/>
      <c r="B450" s="514"/>
      <c r="C450" s="514"/>
      <c r="D450" s="514"/>
      <c r="E450" s="514"/>
      <c r="F450" s="514"/>
      <c r="G450" s="514"/>
      <c r="H450" s="552"/>
      <c r="I450" s="514"/>
      <c r="J450" s="514"/>
      <c r="K450" s="514"/>
      <c r="L450" s="514"/>
      <c r="M450" s="514"/>
      <c r="N450" s="514"/>
    </row>
    <row r="451" spans="1:14" s="855" customFormat="1" x14ac:dyDescent="0.35">
      <c r="A451" s="514"/>
      <c r="B451" s="514"/>
      <c r="C451" s="514"/>
      <c r="D451" s="514"/>
      <c r="E451" s="514"/>
      <c r="F451" s="514"/>
      <c r="G451" s="514"/>
      <c r="H451" s="552"/>
      <c r="I451" s="514"/>
      <c r="J451" s="514"/>
      <c r="K451" s="514"/>
      <c r="L451" s="514"/>
      <c r="M451" s="514"/>
      <c r="N451" s="514"/>
    </row>
    <row r="452" spans="1:14" s="855" customFormat="1" x14ac:dyDescent="0.35">
      <c r="A452" s="514"/>
      <c r="B452" s="514"/>
      <c r="C452" s="514"/>
      <c r="D452" s="514"/>
      <c r="E452" s="514"/>
      <c r="F452" s="514"/>
      <c r="G452" s="514"/>
      <c r="H452" s="552"/>
      <c r="I452" s="514"/>
      <c r="J452" s="514"/>
      <c r="K452" s="514"/>
      <c r="L452" s="514"/>
      <c r="M452" s="514"/>
      <c r="N452" s="514"/>
    </row>
    <row r="453" spans="1:14" s="855" customFormat="1" x14ac:dyDescent="0.35">
      <c r="A453" s="514"/>
      <c r="B453" s="514"/>
      <c r="C453" s="514"/>
      <c r="D453" s="514"/>
      <c r="E453" s="514"/>
      <c r="F453" s="514"/>
      <c r="G453" s="514"/>
      <c r="H453" s="552"/>
      <c r="I453" s="514"/>
      <c r="J453" s="514"/>
      <c r="K453" s="514"/>
      <c r="L453" s="514"/>
      <c r="M453" s="514"/>
      <c r="N453" s="514"/>
    </row>
    <row r="454" spans="1:14" s="855" customFormat="1" x14ac:dyDescent="0.35">
      <c r="A454" s="514"/>
      <c r="B454" s="514"/>
      <c r="C454" s="514"/>
      <c r="D454" s="514"/>
      <c r="E454" s="514"/>
      <c r="F454" s="514"/>
      <c r="G454" s="514"/>
      <c r="H454" s="552"/>
      <c r="I454" s="514"/>
      <c r="J454" s="514"/>
      <c r="K454" s="514"/>
      <c r="L454" s="514"/>
      <c r="M454" s="514"/>
      <c r="N454" s="514"/>
    </row>
    <row r="455" spans="1:14" s="855" customFormat="1" x14ac:dyDescent="0.35">
      <c r="A455" s="514"/>
      <c r="B455" s="514"/>
      <c r="C455" s="514"/>
      <c r="D455" s="514"/>
      <c r="E455" s="514"/>
      <c r="F455" s="514"/>
      <c r="G455" s="514"/>
      <c r="H455" s="552"/>
      <c r="I455" s="514"/>
      <c r="J455" s="514"/>
      <c r="K455" s="514"/>
      <c r="L455" s="514"/>
      <c r="M455" s="514"/>
      <c r="N455" s="514"/>
    </row>
    <row r="456" spans="1:14" s="855" customFormat="1" x14ac:dyDescent="0.35">
      <c r="A456" s="514"/>
      <c r="B456" s="514"/>
      <c r="C456" s="514"/>
      <c r="D456" s="514"/>
      <c r="E456" s="514"/>
      <c r="F456" s="514"/>
      <c r="G456" s="514"/>
      <c r="H456" s="552"/>
      <c r="I456" s="514"/>
      <c r="J456" s="514"/>
      <c r="K456" s="514"/>
      <c r="L456" s="514"/>
      <c r="M456" s="514"/>
      <c r="N456" s="514"/>
    </row>
    <row r="457" spans="1:14" s="855" customFormat="1" x14ac:dyDescent="0.35">
      <c r="A457" s="514"/>
      <c r="B457" s="514"/>
      <c r="C457" s="514"/>
      <c r="D457" s="514"/>
      <c r="E457" s="514"/>
      <c r="F457" s="514"/>
      <c r="G457" s="514"/>
      <c r="H457" s="552"/>
      <c r="I457" s="514"/>
      <c r="J457" s="514"/>
      <c r="K457" s="514"/>
      <c r="L457" s="514"/>
      <c r="M457" s="514"/>
      <c r="N457" s="514"/>
    </row>
    <row r="458" spans="1:14" s="855" customFormat="1" x14ac:dyDescent="0.35">
      <c r="A458" s="514"/>
      <c r="B458" s="514"/>
      <c r="C458" s="514"/>
      <c r="D458" s="514"/>
      <c r="E458" s="514"/>
      <c r="F458" s="514"/>
      <c r="G458" s="514"/>
      <c r="H458" s="552"/>
      <c r="I458" s="514"/>
      <c r="J458" s="514"/>
      <c r="K458" s="514"/>
      <c r="L458" s="514"/>
      <c r="M458" s="514"/>
      <c r="N458" s="514"/>
    </row>
    <row r="459" spans="1:14" s="855" customFormat="1" x14ac:dyDescent="0.35">
      <c r="A459" s="514"/>
      <c r="B459" s="514"/>
      <c r="C459" s="514"/>
      <c r="D459" s="514"/>
      <c r="E459" s="514"/>
      <c r="F459" s="514"/>
      <c r="G459" s="514"/>
      <c r="H459" s="552"/>
      <c r="I459" s="514"/>
      <c r="J459" s="514"/>
      <c r="K459" s="514"/>
      <c r="L459" s="514"/>
      <c r="M459" s="514"/>
      <c r="N459" s="514"/>
    </row>
    <row r="460" spans="1:14" s="855" customFormat="1" x14ac:dyDescent="0.35">
      <c r="A460" s="514"/>
      <c r="B460" s="514"/>
      <c r="C460" s="514"/>
      <c r="D460" s="514"/>
      <c r="E460" s="514"/>
      <c r="F460" s="514"/>
      <c r="G460" s="514"/>
      <c r="H460" s="552"/>
      <c r="I460" s="514"/>
      <c r="J460" s="514"/>
      <c r="K460" s="514"/>
      <c r="L460" s="514"/>
      <c r="M460" s="514"/>
      <c r="N460" s="514"/>
    </row>
    <row r="461" spans="1:14" s="855" customFormat="1" x14ac:dyDescent="0.35">
      <c r="A461" s="514"/>
      <c r="B461" s="514"/>
      <c r="C461" s="514"/>
      <c r="D461" s="514"/>
      <c r="E461" s="514"/>
      <c r="F461" s="514"/>
      <c r="G461" s="514"/>
      <c r="H461" s="552"/>
      <c r="I461" s="514"/>
      <c r="J461" s="514"/>
      <c r="K461" s="514"/>
      <c r="L461" s="514"/>
      <c r="M461" s="514"/>
      <c r="N461" s="514"/>
    </row>
    <row r="462" spans="1:14" s="855" customFormat="1" x14ac:dyDescent="0.35">
      <c r="A462" s="514"/>
      <c r="B462" s="514"/>
      <c r="C462" s="514"/>
      <c r="D462" s="514"/>
      <c r="E462" s="514"/>
      <c r="F462" s="514"/>
      <c r="G462" s="514"/>
      <c r="H462" s="552"/>
      <c r="I462" s="514"/>
      <c r="J462" s="514"/>
      <c r="K462" s="514"/>
      <c r="L462" s="514"/>
      <c r="M462" s="514"/>
      <c r="N462" s="514"/>
    </row>
    <row r="463" spans="1:14" s="855" customFormat="1" x14ac:dyDescent="0.35">
      <c r="A463" s="514"/>
      <c r="B463" s="514"/>
      <c r="C463" s="514"/>
      <c r="D463" s="514"/>
      <c r="E463" s="514"/>
      <c r="F463" s="514"/>
      <c r="G463" s="514"/>
      <c r="H463" s="552"/>
      <c r="I463" s="514"/>
      <c r="J463" s="514"/>
      <c r="K463" s="514"/>
      <c r="L463" s="514"/>
      <c r="M463" s="514"/>
      <c r="N463" s="514"/>
    </row>
    <row r="464" spans="1:14" s="855" customFormat="1" x14ac:dyDescent="0.35">
      <c r="A464" s="514"/>
      <c r="B464" s="514"/>
      <c r="C464" s="514"/>
      <c r="D464" s="514"/>
      <c r="E464" s="514"/>
      <c r="F464" s="514"/>
      <c r="G464" s="514"/>
      <c r="H464" s="552"/>
      <c r="I464" s="514"/>
      <c r="J464" s="514"/>
      <c r="K464" s="514"/>
      <c r="L464" s="514"/>
      <c r="M464" s="514"/>
      <c r="N464" s="514"/>
    </row>
    <row r="465" spans="1:14" s="855" customFormat="1" x14ac:dyDescent="0.35">
      <c r="A465" s="514"/>
      <c r="B465" s="514"/>
      <c r="C465" s="514"/>
      <c r="D465" s="514"/>
      <c r="E465" s="514"/>
      <c r="F465" s="514"/>
      <c r="G465" s="514"/>
      <c r="H465" s="552"/>
      <c r="I465" s="514"/>
      <c r="J465" s="514"/>
      <c r="K465" s="514"/>
      <c r="L465" s="514"/>
      <c r="M465" s="514"/>
      <c r="N465" s="514"/>
    </row>
    <row r="466" spans="1:14" s="855" customFormat="1" x14ac:dyDescent="0.35">
      <c r="A466" s="514"/>
      <c r="B466" s="514"/>
      <c r="C466" s="514"/>
      <c r="D466" s="514"/>
      <c r="E466" s="514"/>
      <c r="F466" s="514"/>
      <c r="G466" s="514"/>
      <c r="H466" s="552"/>
      <c r="I466" s="514"/>
      <c r="J466" s="514"/>
      <c r="K466" s="514"/>
      <c r="L466" s="514"/>
      <c r="M466" s="514"/>
      <c r="N466" s="514"/>
    </row>
    <row r="467" spans="1:14" s="855" customFormat="1" x14ac:dyDescent="0.35">
      <c r="A467" s="514"/>
      <c r="B467" s="514"/>
      <c r="C467" s="514"/>
      <c r="D467" s="514"/>
      <c r="E467" s="514"/>
      <c r="F467" s="514"/>
      <c r="G467" s="514"/>
      <c r="H467" s="552"/>
      <c r="I467" s="514"/>
      <c r="J467" s="514"/>
      <c r="K467" s="514"/>
      <c r="L467" s="514"/>
      <c r="M467" s="514"/>
      <c r="N467" s="514"/>
    </row>
    <row r="468" spans="1:14" s="855" customFormat="1" x14ac:dyDescent="0.35">
      <c r="A468" s="514"/>
      <c r="B468" s="514"/>
      <c r="C468" s="514"/>
      <c r="D468" s="514"/>
      <c r="E468" s="514"/>
      <c r="F468" s="514"/>
      <c r="G468" s="514"/>
      <c r="H468" s="552"/>
      <c r="I468" s="514"/>
      <c r="J468" s="514"/>
      <c r="K468" s="514"/>
      <c r="L468" s="514"/>
      <c r="M468" s="514"/>
      <c r="N468" s="514"/>
    </row>
    <row r="469" spans="1:14" s="855" customFormat="1" x14ac:dyDescent="0.35">
      <c r="A469" s="514"/>
      <c r="B469" s="514"/>
      <c r="C469" s="514"/>
      <c r="D469" s="514"/>
      <c r="E469" s="514"/>
      <c r="F469" s="514"/>
      <c r="G469" s="514"/>
      <c r="H469" s="552"/>
      <c r="I469" s="514"/>
      <c r="J469" s="514"/>
      <c r="K469" s="514"/>
      <c r="L469" s="514"/>
      <c r="M469" s="514"/>
      <c r="N469" s="514"/>
    </row>
    <row r="470" spans="1:14" s="855" customFormat="1" x14ac:dyDescent="0.35">
      <c r="A470" s="514"/>
      <c r="B470" s="514"/>
      <c r="C470" s="514"/>
      <c r="D470" s="514"/>
      <c r="E470" s="514"/>
      <c r="F470" s="514"/>
      <c r="G470" s="514"/>
      <c r="H470" s="552"/>
      <c r="I470" s="514"/>
      <c r="J470" s="514"/>
      <c r="K470" s="514"/>
      <c r="L470" s="514"/>
      <c r="M470" s="514"/>
      <c r="N470" s="514"/>
    </row>
    <row r="471" spans="1:14" s="855" customFormat="1" x14ac:dyDescent="0.35">
      <c r="A471" s="514"/>
      <c r="B471" s="514"/>
      <c r="C471" s="514"/>
      <c r="D471" s="514"/>
      <c r="E471" s="514"/>
      <c r="F471" s="514"/>
      <c r="G471" s="514"/>
      <c r="H471" s="552"/>
      <c r="I471" s="514"/>
      <c r="J471" s="514"/>
      <c r="K471" s="514"/>
      <c r="L471" s="514"/>
      <c r="M471" s="514"/>
      <c r="N471" s="514"/>
    </row>
    <row r="472" spans="1:14" s="855" customFormat="1" x14ac:dyDescent="0.35">
      <c r="A472" s="514"/>
      <c r="B472" s="514"/>
      <c r="C472" s="514"/>
      <c r="D472" s="514"/>
      <c r="E472" s="514"/>
      <c r="F472" s="514"/>
      <c r="G472" s="514"/>
      <c r="H472" s="552"/>
      <c r="I472" s="514"/>
      <c r="J472" s="514"/>
      <c r="K472" s="514"/>
      <c r="L472" s="514"/>
      <c r="M472" s="514"/>
      <c r="N472" s="514"/>
    </row>
    <row r="473" spans="1:14" s="855" customFormat="1" x14ac:dyDescent="0.35">
      <c r="A473" s="514"/>
      <c r="B473" s="514"/>
      <c r="C473" s="514"/>
      <c r="D473" s="514"/>
      <c r="E473" s="514"/>
      <c r="F473" s="514"/>
      <c r="G473" s="514"/>
      <c r="H473" s="552"/>
      <c r="I473" s="514"/>
      <c r="J473" s="514"/>
      <c r="K473" s="514"/>
      <c r="L473" s="514"/>
      <c r="M473" s="514"/>
      <c r="N473" s="514"/>
    </row>
    <row r="474" spans="1:14" s="855" customFormat="1" x14ac:dyDescent="0.35">
      <c r="A474" s="514"/>
      <c r="B474" s="514"/>
      <c r="C474" s="514"/>
      <c r="D474" s="514"/>
      <c r="E474" s="514"/>
      <c r="F474" s="514"/>
      <c r="G474" s="514"/>
      <c r="H474" s="552"/>
      <c r="I474" s="514"/>
      <c r="J474" s="514"/>
      <c r="K474" s="514"/>
      <c r="L474" s="514"/>
      <c r="M474" s="514"/>
      <c r="N474" s="514"/>
    </row>
    <row r="475" spans="1:14" s="855" customFormat="1" x14ac:dyDescent="0.35">
      <c r="A475" s="514"/>
      <c r="B475" s="514"/>
      <c r="C475" s="514"/>
      <c r="D475" s="514"/>
      <c r="E475" s="514"/>
      <c r="F475" s="514"/>
      <c r="G475" s="514"/>
      <c r="H475" s="552"/>
      <c r="I475" s="514"/>
      <c r="J475" s="514"/>
      <c r="K475" s="514"/>
      <c r="L475" s="514"/>
      <c r="M475" s="514"/>
      <c r="N475" s="514"/>
    </row>
    <row r="476" spans="1:14" s="855" customFormat="1" x14ac:dyDescent="0.35">
      <c r="A476" s="514"/>
      <c r="B476" s="514"/>
      <c r="C476" s="514"/>
      <c r="D476" s="514"/>
      <c r="E476" s="514"/>
      <c r="F476" s="514"/>
      <c r="G476" s="514"/>
      <c r="H476" s="552"/>
      <c r="I476" s="514"/>
      <c r="J476" s="514"/>
      <c r="K476" s="514"/>
      <c r="L476" s="514"/>
      <c r="M476" s="514"/>
      <c r="N476" s="514"/>
    </row>
    <row r="477" spans="1:14" s="855" customFormat="1" x14ac:dyDescent="0.35">
      <c r="A477" s="514"/>
      <c r="B477" s="514"/>
      <c r="C477" s="514"/>
      <c r="D477" s="514"/>
      <c r="E477" s="514"/>
      <c r="F477" s="514"/>
      <c r="G477" s="514"/>
      <c r="H477" s="552"/>
      <c r="I477" s="514"/>
      <c r="J477" s="514"/>
      <c r="K477" s="514"/>
      <c r="L477" s="514"/>
      <c r="M477" s="514"/>
      <c r="N477" s="514"/>
    </row>
    <row r="478" spans="1:14" s="855" customFormat="1" x14ac:dyDescent="0.35">
      <c r="A478" s="514"/>
      <c r="B478" s="514"/>
      <c r="C478" s="514"/>
      <c r="D478" s="514"/>
      <c r="E478" s="514"/>
      <c r="F478" s="514"/>
      <c r="G478" s="514"/>
      <c r="H478" s="552"/>
      <c r="I478" s="514"/>
      <c r="J478" s="514"/>
      <c r="K478" s="514"/>
      <c r="L478" s="514"/>
      <c r="M478" s="514"/>
      <c r="N478" s="514"/>
    </row>
    <row r="479" spans="1:14" s="855" customFormat="1" x14ac:dyDescent="0.35">
      <c r="A479" s="514"/>
      <c r="B479" s="514"/>
      <c r="C479" s="514"/>
      <c r="D479" s="514"/>
      <c r="E479" s="514"/>
      <c r="F479" s="514"/>
      <c r="G479" s="514"/>
      <c r="H479" s="552"/>
      <c r="I479" s="514"/>
      <c r="J479" s="514"/>
      <c r="K479" s="514"/>
      <c r="L479" s="514"/>
      <c r="M479" s="514"/>
      <c r="N479" s="514"/>
    </row>
    <row r="480" spans="1:14" s="855" customFormat="1" x14ac:dyDescent="0.35">
      <c r="A480" s="514"/>
      <c r="B480" s="514"/>
      <c r="C480" s="514"/>
      <c r="D480" s="514"/>
      <c r="E480" s="514"/>
      <c r="F480" s="514"/>
      <c r="G480" s="514"/>
      <c r="H480" s="552"/>
      <c r="I480" s="514"/>
      <c r="J480" s="514"/>
      <c r="K480" s="514"/>
      <c r="L480" s="514"/>
      <c r="M480" s="514"/>
      <c r="N480" s="514"/>
    </row>
    <row r="481" spans="1:14" s="855" customFormat="1" x14ac:dyDescent="0.35">
      <c r="A481" s="514"/>
      <c r="B481" s="514"/>
      <c r="C481" s="514"/>
      <c r="D481" s="514"/>
      <c r="E481" s="514"/>
      <c r="F481" s="514"/>
      <c r="G481" s="514"/>
      <c r="H481" s="552"/>
      <c r="I481" s="514"/>
      <c r="J481" s="514"/>
      <c r="K481" s="514"/>
      <c r="L481" s="514"/>
      <c r="M481" s="514"/>
      <c r="N481" s="514"/>
    </row>
    <row r="482" spans="1:14" s="855" customFormat="1" x14ac:dyDescent="0.35">
      <c r="A482" s="514"/>
      <c r="B482" s="514"/>
      <c r="C482" s="514"/>
      <c r="D482" s="514"/>
      <c r="E482" s="514"/>
      <c r="F482" s="514"/>
      <c r="G482" s="514"/>
      <c r="H482" s="552"/>
      <c r="I482" s="514"/>
      <c r="J482" s="514"/>
      <c r="K482" s="514"/>
      <c r="L482" s="514"/>
      <c r="M482" s="514"/>
      <c r="N482" s="514"/>
    </row>
    <row r="483" spans="1:14" s="855" customFormat="1" x14ac:dyDescent="0.35">
      <c r="A483" s="514"/>
      <c r="B483" s="514"/>
      <c r="C483" s="514"/>
      <c r="D483" s="514"/>
      <c r="E483" s="514"/>
      <c r="F483" s="514"/>
      <c r="G483" s="514"/>
      <c r="H483" s="552"/>
      <c r="I483" s="514"/>
      <c r="J483" s="514"/>
      <c r="K483" s="514"/>
      <c r="L483" s="514"/>
      <c r="M483" s="514"/>
      <c r="N483" s="514"/>
    </row>
    <row r="484" spans="1:14" s="855" customFormat="1" x14ac:dyDescent="0.35">
      <c r="A484" s="514"/>
      <c r="B484" s="514"/>
      <c r="C484" s="514"/>
      <c r="D484" s="514"/>
      <c r="E484" s="514"/>
      <c r="F484" s="514"/>
      <c r="G484" s="514"/>
      <c r="H484" s="552"/>
      <c r="I484" s="514"/>
      <c r="J484" s="514"/>
      <c r="K484" s="514"/>
      <c r="L484" s="514"/>
      <c r="M484" s="514"/>
      <c r="N484" s="514"/>
    </row>
    <row r="485" spans="1:14" s="855" customFormat="1" x14ac:dyDescent="0.35">
      <c r="A485" s="514"/>
      <c r="B485" s="514"/>
      <c r="C485" s="514"/>
      <c r="D485" s="514"/>
      <c r="E485" s="514"/>
      <c r="F485" s="514"/>
      <c r="G485" s="514"/>
      <c r="H485" s="552"/>
      <c r="I485" s="514"/>
      <c r="J485" s="514"/>
      <c r="K485" s="514"/>
      <c r="L485" s="514"/>
      <c r="M485" s="514"/>
      <c r="N485" s="514"/>
    </row>
    <row r="486" spans="1:14" s="855" customFormat="1" x14ac:dyDescent="0.35">
      <c r="A486" s="514"/>
      <c r="B486" s="514"/>
      <c r="C486" s="514"/>
      <c r="D486" s="514"/>
      <c r="E486" s="514"/>
      <c r="F486" s="514"/>
      <c r="G486" s="514"/>
      <c r="H486" s="552"/>
      <c r="I486" s="514"/>
      <c r="J486" s="514"/>
      <c r="K486" s="514"/>
      <c r="L486" s="514"/>
      <c r="M486" s="514"/>
      <c r="N486" s="514"/>
    </row>
    <row r="487" spans="1:14" s="855" customFormat="1" x14ac:dyDescent="0.35">
      <c r="A487" s="514"/>
      <c r="B487" s="514"/>
      <c r="C487" s="514"/>
      <c r="D487" s="514"/>
      <c r="E487" s="514"/>
      <c r="F487" s="514"/>
      <c r="G487" s="514"/>
      <c r="H487" s="552"/>
      <c r="I487" s="514"/>
      <c r="J487" s="514"/>
      <c r="K487" s="514"/>
      <c r="L487" s="514"/>
      <c r="M487" s="514"/>
      <c r="N487" s="514"/>
    </row>
    <row r="488" spans="1:14" s="855" customFormat="1" x14ac:dyDescent="0.35">
      <c r="A488" s="514"/>
      <c r="B488" s="514"/>
      <c r="C488" s="514"/>
      <c r="D488" s="514"/>
      <c r="E488" s="514"/>
      <c r="F488" s="514"/>
      <c r="G488" s="514"/>
      <c r="H488" s="552"/>
      <c r="I488" s="514"/>
      <c r="J488" s="514"/>
      <c r="K488" s="514"/>
      <c r="L488" s="514"/>
      <c r="M488" s="514"/>
      <c r="N488" s="514"/>
    </row>
    <row r="489" spans="1:14" s="855" customFormat="1" x14ac:dyDescent="0.35">
      <c r="A489" s="514"/>
      <c r="B489" s="514"/>
      <c r="C489" s="514"/>
      <c r="D489" s="514"/>
      <c r="E489" s="514"/>
      <c r="F489" s="514"/>
      <c r="G489" s="514"/>
      <c r="H489" s="552"/>
      <c r="I489" s="514"/>
      <c r="J489" s="514"/>
      <c r="K489" s="514"/>
      <c r="L489" s="514"/>
      <c r="M489" s="514"/>
      <c r="N489" s="514"/>
    </row>
    <row r="490" spans="1:14" s="855" customFormat="1" x14ac:dyDescent="0.35">
      <c r="A490" s="514"/>
      <c r="B490" s="514"/>
      <c r="C490" s="514"/>
      <c r="D490" s="514"/>
      <c r="E490" s="514"/>
      <c r="F490" s="514"/>
      <c r="G490" s="514"/>
      <c r="H490" s="552"/>
      <c r="I490" s="514"/>
      <c r="J490" s="514"/>
      <c r="K490" s="514"/>
      <c r="L490" s="514"/>
      <c r="M490" s="514"/>
      <c r="N490" s="514"/>
    </row>
    <row r="491" spans="1:14" s="855" customFormat="1" x14ac:dyDescent="0.35">
      <c r="A491" s="514"/>
      <c r="B491" s="514"/>
      <c r="C491" s="514"/>
      <c r="D491" s="514"/>
      <c r="E491" s="514"/>
      <c r="F491" s="514"/>
      <c r="G491" s="514"/>
      <c r="H491" s="552"/>
      <c r="I491" s="514"/>
      <c r="J491" s="514"/>
      <c r="K491" s="514"/>
      <c r="L491" s="514"/>
      <c r="M491" s="514"/>
      <c r="N491" s="514"/>
    </row>
    <row r="492" spans="1:14" s="855" customFormat="1" x14ac:dyDescent="0.35">
      <c r="A492" s="514"/>
      <c r="B492" s="514"/>
      <c r="C492" s="514"/>
      <c r="D492" s="514"/>
      <c r="E492" s="514"/>
      <c r="F492" s="514"/>
      <c r="G492" s="514"/>
      <c r="H492" s="552"/>
      <c r="I492" s="514"/>
      <c r="J492" s="514"/>
      <c r="K492" s="514"/>
      <c r="L492" s="514"/>
      <c r="M492" s="514"/>
      <c r="N492" s="514"/>
    </row>
    <row r="493" spans="1:14" s="855" customFormat="1" x14ac:dyDescent="0.35">
      <c r="A493" s="514"/>
      <c r="B493" s="514"/>
      <c r="C493" s="514"/>
      <c r="D493" s="514"/>
      <c r="E493" s="514"/>
      <c r="F493" s="514"/>
      <c r="G493" s="514"/>
      <c r="H493" s="552"/>
      <c r="I493" s="514"/>
      <c r="J493" s="514"/>
      <c r="K493" s="514"/>
      <c r="L493" s="514"/>
      <c r="M493" s="514"/>
      <c r="N493" s="514"/>
    </row>
    <row r="494" spans="1:14" s="855" customFormat="1" x14ac:dyDescent="0.35">
      <c r="A494" s="514"/>
      <c r="B494" s="514"/>
      <c r="C494" s="514"/>
      <c r="D494" s="514"/>
      <c r="E494" s="514"/>
      <c r="F494" s="514"/>
      <c r="G494" s="514"/>
      <c r="H494" s="552"/>
      <c r="I494" s="514"/>
      <c r="J494" s="514"/>
      <c r="K494" s="514"/>
      <c r="L494" s="514"/>
      <c r="M494" s="514"/>
      <c r="N494" s="514"/>
    </row>
    <row r="495" spans="1:14" s="855" customFormat="1" x14ac:dyDescent="0.35">
      <c r="A495" s="514"/>
      <c r="B495" s="514"/>
      <c r="C495" s="514"/>
      <c r="D495" s="514"/>
      <c r="E495" s="514"/>
      <c r="F495" s="514"/>
      <c r="G495" s="514"/>
      <c r="H495" s="552"/>
      <c r="I495" s="514"/>
      <c r="J495" s="514"/>
      <c r="K495" s="514"/>
      <c r="L495" s="514"/>
      <c r="M495" s="514"/>
      <c r="N495" s="514"/>
    </row>
    <row r="496" spans="1:14" s="855" customFormat="1" x14ac:dyDescent="0.35">
      <c r="A496" s="514"/>
      <c r="B496" s="514"/>
      <c r="C496" s="514"/>
      <c r="D496" s="514"/>
      <c r="E496" s="514"/>
      <c r="F496" s="514"/>
      <c r="G496" s="514"/>
      <c r="H496" s="552"/>
      <c r="I496" s="514"/>
      <c r="J496" s="514"/>
      <c r="K496" s="514"/>
      <c r="L496" s="514"/>
      <c r="M496" s="514"/>
      <c r="N496" s="514"/>
    </row>
    <row r="497" spans="1:14" s="855" customFormat="1" x14ac:dyDescent="0.35">
      <c r="A497" s="514"/>
      <c r="B497" s="514"/>
      <c r="C497" s="514"/>
      <c r="D497" s="514"/>
      <c r="E497" s="514"/>
      <c r="F497" s="514"/>
      <c r="G497" s="514"/>
      <c r="H497" s="552"/>
      <c r="I497" s="514"/>
      <c r="J497" s="514"/>
      <c r="K497" s="514"/>
      <c r="L497" s="514"/>
      <c r="M497" s="514"/>
      <c r="N497" s="514"/>
    </row>
    <row r="498" spans="1:14" s="855" customFormat="1" x14ac:dyDescent="0.35">
      <c r="A498" s="514"/>
      <c r="B498" s="514"/>
      <c r="C498" s="514"/>
      <c r="D498" s="514"/>
      <c r="E498" s="514"/>
      <c r="F498" s="514"/>
      <c r="G498" s="514"/>
      <c r="H498" s="552"/>
      <c r="I498" s="514"/>
      <c r="J498" s="514"/>
      <c r="K498" s="514"/>
      <c r="L498" s="514"/>
      <c r="M498" s="514"/>
      <c r="N498" s="514"/>
    </row>
    <row r="499" spans="1:14" s="855" customFormat="1" x14ac:dyDescent="0.35">
      <c r="A499" s="514"/>
      <c r="B499" s="514"/>
      <c r="C499" s="514"/>
      <c r="D499" s="514"/>
      <c r="E499" s="514"/>
      <c r="F499" s="514"/>
      <c r="G499" s="514"/>
      <c r="H499" s="552"/>
      <c r="I499" s="514"/>
      <c r="J499" s="514"/>
      <c r="K499" s="514"/>
      <c r="L499" s="514"/>
      <c r="M499" s="514"/>
      <c r="N499" s="514"/>
    </row>
    <row r="500" spans="1:14" s="855" customFormat="1" x14ac:dyDescent="0.35">
      <c r="A500" s="514"/>
      <c r="B500" s="514"/>
      <c r="C500" s="514"/>
      <c r="D500" s="514"/>
      <c r="E500" s="514"/>
      <c r="F500" s="514"/>
      <c r="G500" s="514"/>
      <c r="H500" s="552"/>
      <c r="I500" s="514"/>
      <c r="J500" s="514"/>
      <c r="K500" s="514"/>
      <c r="L500" s="514"/>
      <c r="M500" s="514"/>
      <c r="N500" s="514"/>
    </row>
    <row r="501" spans="1:14" s="855" customFormat="1" x14ac:dyDescent="0.35">
      <c r="A501" s="514"/>
      <c r="B501" s="514"/>
      <c r="C501" s="514"/>
      <c r="D501" s="514"/>
      <c r="E501" s="514"/>
      <c r="F501" s="514"/>
      <c r="G501" s="514"/>
      <c r="H501" s="552"/>
      <c r="I501" s="514"/>
      <c r="J501" s="514"/>
      <c r="K501" s="514"/>
      <c r="L501" s="514"/>
      <c r="M501" s="514"/>
      <c r="N501" s="514"/>
    </row>
    <row r="502" spans="1:14" s="855" customFormat="1" x14ac:dyDescent="0.35">
      <c r="A502" s="514"/>
      <c r="B502" s="514"/>
      <c r="C502" s="514"/>
      <c r="D502" s="514"/>
      <c r="E502" s="514"/>
      <c r="F502" s="514"/>
      <c r="G502" s="514"/>
      <c r="H502" s="552"/>
      <c r="I502" s="514"/>
      <c r="J502" s="514"/>
      <c r="K502" s="514"/>
      <c r="L502" s="514"/>
      <c r="M502" s="514"/>
      <c r="N502" s="514"/>
    </row>
    <row r="503" spans="1:14" s="855" customFormat="1" x14ac:dyDescent="0.35">
      <c r="A503" s="514"/>
      <c r="B503" s="514"/>
      <c r="C503" s="514"/>
      <c r="D503" s="514"/>
      <c r="E503" s="514"/>
      <c r="F503" s="514"/>
      <c r="G503" s="514"/>
      <c r="H503" s="552"/>
      <c r="I503" s="514"/>
      <c r="J503" s="514"/>
      <c r="K503" s="514"/>
      <c r="L503" s="514"/>
      <c r="M503" s="514"/>
      <c r="N503" s="514"/>
    </row>
    <row r="504" spans="1:14" s="855" customFormat="1" x14ac:dyDescent="0.35">
      <c r="A504" s="514"/>
      <c r="B504" s="514"/>
      <c r="C504" s="514"/>
      <c r="D504" s="514"/>
      <c r="E504" s="514"/>
      <c r="F504" s="514"/>
      <c r="G504" s="514"/>
      <c r="H504" s="552"/>
      <c r="I504" s="514"/>
      <c r="J504" s="514"/>
      <c r="K504" s="514"/>
      <c r="L504" s="514"/>
      <c r="M504" s="514"/>
      <c r="N504" s="514"/>
    </row>
    <row r="505" spans="1:14" s="855" customFormat="1" x14ac:dyDescent="0.35">
      <c r="A505" s="514"/>
      <c r="B505" s="514"/>
      <c r="C505" s="514"/>
      <c r="D505" s="514"/>
      <c r="E505" s="514"/>
      <c r="F505" s="514"/>
      <c r="G505" s="514"/>
      <c r="H505" s="552"/>
      <c r="I505" s="514"/>
      <c r="J505" s="514"/>
      <c r="K505" s="514"/>
      <c r="L505" s="514"/>
      <c r="M505" s="514"/>
      <c r="N505" s="514"/>
    </row>
    <row r="506" spans="1:14" s="855" customFormat="1" x14ac:dyDescent="0.35">
      <c r="A506" s="514"/>
      <c r="B506" s="514"/>
      <c r="C506" s="514"/>
      <c r="D506" s="514"/>
      <c r="E506" s="514"/>
      <c r="F506" s="514"/>
      <c r="G506" s="514"/>
      <c r="H506" s="552"/>
      <c r="I506" s="514"/>
      <c r="J506" s="514"/>
      <c r="K506" s="514"/>
      <c r="L506" s="514"/>
      <c r="M506" s="514"/>
      <c r="N506" s="514"/>
    </row>
    <row r="507" spans="1:14" s="855" customFormat="1" x14ac:dyDescent="0.35">
      <c r="A507" s="514"/>
      <c r="B507" s="514"/>
      <c r="C507" s="514"/>
      <c r="D507" s="514"/>
      <c r="E507" s="514"/>
      <c r="F507" s="514"/>
      <c r="G507" s="514"/>
      <c r="H507" s="552"/>
      <c r="I507" s="514"/>
      <c r="J507" s="514"/>
      <c r="K507" s="514"/>
      <c r="L507" s="514"/>
      <c r="M507" s="514"/>
      <c r="N507" s="514"/>
    </row>
    <row r="508" spans="1:14" s="855" customFormat="1" x14ac:dyDescent="0.35">
      <c r="A508" s="514"/>
      <c r="B508" s="514"/>
      <c r="C508" s="514"/>
      <c r="D508" s="514"/>
      <c r="E508" s="514"/>
      <c r="F508" s="514"/>
      <c r="G508" s="514"/>
      <c r="H508" s="552"/>
      <c r="I508" s="514"/>
      <c r="J508" s="514"/>
      <c r="K508" s="514"/>
      <c r="L508" s="514"/>
      <c r="M508" s="514"/>
      <c r="N508" s="514"/>
    </row>
    <row r="509" spans="1:14" s="855" customFormat="1" x14ac:dyDescent="0.35">
      <c r="A509" s="514"/>
      <c r="B509" s="514"/>
      <c r="C509" s="514"/>
      <c r="D509" s="514"/>
      <c r="E509" s="514"/>
      <c r="F509" s="514"/>
      <c r="G509" s="514"/>
      <c r="H509" s="552"/>
      <c r="I509" s="514"/>
      <c r="J509" s="514"/>
      <c r="K509" s="514"/>
      <c r="L509" s="514"/>
      <c r="M509" s="514"/>
      <c r="N509" s="514"/>
    </row>
    <row r="510" spans="1:14" s="855" customFormat="1" x14ac:dyDescent="0.35">
      <c r="A510" s="514"/>
      <c r="B510" s="514"/>
      <c r="C510" s="514"/>
      <c r="D510" s="514"/>
      <c r="E510" s="514"/>
      <c r="F510" s="514"/>
      <c r="G510" s="514"/>
      <c r="H510" s="552"/>
      <c r="I510" s="514"/>
      <c r="J510" s="514"/>
      <c r="K510" s="514"/>
      <c r="L510" s="514"/>
      <c r="M510" s="514"/>
      <c r="N510" s="514"/>
    </row>
    <row r="511" spans="1:14" s="855" customFormat="1" x14ac:dyDescent="0.35">
      <c r="A511" s="514"/>
      <c r="B511" s="514"/>
      <c r="C511" s="514"/>
      <c r="D511" s="514"/>
      <c r="E511" s="514"/>
      <c r="F511" s="514"/>
      <c r="G511" s="514"/>
      <c r="H511" s="552"/>
      <c r="I511" s="514"/>
      <c r="J511" s="514"/>
      <c r="K511" s="514"/>
      <c r="L511" s="514"/>
      <c r="M511" s="514"/>
      <c r="N511" s="514"/>
    </row>
    <row r="512" spans="1:14" s="855" customFormat="1" x14ac:dyDescent="0.35">
      <c r="A512" s="514"/>
      <c r="B512" s="514"/>
      <c r="C512" s="514"/>
      <c r="D512" s="514"/>
      <c r="E512" s="514"/>
      <c r="F512" s="514"/>
      <c r="G512" s="514"/>
      <c r="H512" s="552"/>
      <c r="I512" s="514"/>
      <c r="J512" s="514"/>
      <c r="K512" s="514"/>
      <c r="L512" s="514"/>
      <c r="M512" s="514"/>
      <c r="N512" s="514"/>
    </row>
    <row r="513" spans="1:14" s="855" customFormat="1" x14ac:dyDescent="0.35">
      <c r="A513" s="514"/>
      <c r="B513" s="514"/>
      <c r="C513" s="514"/>
      <c r="D513" s="514"/>
      <c r="E513" s="514"/>
      <c r="F513" s="514"/>
      <c r="G513" s="514"/>
      <c r="H513" s="552"/>
      <c r="I513" s="514"/>
      <c r="J513" s="514"/>
      <c r="K513" s="514"/>
      <c r="L513" s="514"/>
      <c r="M513" s="514"/>
      <c r="N513" s="514"/>
    </row>
    <row r="514" spans="1:14" s="855" customFormat="1" x14ac:dyDescent="0.35">
      <c r="A514" s="514"/>
      <c r="B514" s="514"/>
      <c r="C514" s="514"/>
      <c r="D514" s="514"/>
      <c r="E514" s="514"/>
      <c r="F514" s="514"/>
      <c r="G514" s="514"/>
      <c r="H514" s="552"/>
      <c r="I514" s="514"/>
      <c r="J514" s="514"/>
      <c r="K514" s="514"/>
      <c r="L514" s="514"/>
      <c r="M514" s="514"/>
      <c r="N514" s="514"/>
    </row>
    <row r="515" spans="1:14" s="855" customFormat="1" x14ac:dyDescent="0.35">
      <c r="A515" s="514"/>
      <c r="B515" s="514"/>
      <c r="C515" s="514"/>
      <c r="D515" s="514"/>
      <c r="E515" s="514"/>
      <c r="F515" s="514"/>
      <c r="G515" s="514"/>
      <c r="H515" s="552"/>
      <c r="I515" s="514"/>
      <c r="J515" s="514"/>
      <c r="K515" s="514"/>
      <c r="L515" s="514"/>
      <c r="M515" s="514"/>
      <c r="N515" s="514"/>
    </row>
    <row r="516" spans="1:14" s="855" customFormat="1" x14ac:dyDescent="0.35">
      <c r="A516" s="514"/>
      <c r="B516" s="514"/>
      <c r="C516" s="514"/>
      <c r="D516" s="514"/>
      <c r="E516" s="514"/>
      <c r="F516" s="514"/>
      <c r="G516" s="514"/>
      <c r="H516" s="552"/>
      <c r="I516" s="514"/>
      <c r="J516" s="514"/>
      <c r="K516" s="514"/>
      <c r="L516" s="514"/>
      <c r="M516" s="514"/>
      <c r="N516" s="514"/>
    </row>
    <row r="517" spans="1:14" s="855" customFormat="1" x14ac:dyDescent="0.35">
      <c r="A517" s="514"/>
      <c r="B517" s="514"/>
      <c r="C517" s="514"/>
      <c r="D517" s="514"/>
      <c r="E517" s="514"/>
      <c r="F517" s="514"/>
      <c r="G517" s="514"/>
      <c r="H517" s="552"/>
      <c r="I517" s="514"/>
      <c r="J517" s="514"/>
      <c r="K517" s="514"/>
      <c r="L517" s="514"/>
      <c r="M517" s="514"/>
      <c r="N517" s="514"/>
    </row>
    <row r="518" spans="1:14" s="855" customFormat="1" x14ac:dyDescent="0.35">
      <c r="A518" s="514"/>
      <c r="B518" s="514"/>
      <c r="C518" s="514"/>
      <c r="D518" s="514"/>
      <c r="E518" s="514"/>
      <c r="F518" s="514"/>
      <c r="G518" s="514"/>
      <c r="H518" s="552"/>
      <c r="I518" s="514"/>
      <c r="J518" s="514"/>
      <c r="K518" s="514"/>
      <c r="L518" s="514"/>
      <c r="M518" s="514"/>
      <c r="N518" s="514"/>
    </row>
    <row r="519" spans="1:14" s="855" customFormat="1" x14ac:dyDescent="0.35">
      <c r="A519" s="514"/>
      <c r="B519" s="514"/>
      <c r="C519" s="514"/>
      <c r="D519" s="514"/>
      <c r="E519" s="514"/>
      <c r="F519" s="514"/>
      <c r="G519" s="514"/>
      <c r="H519" s="552"/>
      <c r="I519" s="514"/>
      <c r="J519" s="514"/>
      <c r="K519" s="514"/>
      <c r="L519" s="514"/>
      <c r="M519" s="514"/>
      <c r="N519" s="514"/>
    </row>
    <row r="520" spans="1:14" s="855" customFormat="1" x14ac:dyDescent="0.35">
      <c r="A520" s="514"/>
      <c r="B520" s="514"/>
      <c r="C520" s="514"/>
      <c r="D520" s="514"/>
      <c r="E520" s="514"/>
      <c r="F520" s="514"/>
      <c r="G520" s="514"/>
      <c r="H520" s="552"/>
      <c r="I520" s="514"/>
      <c r="J520" s="514"/>
      <c r="K520" s="514"/>
      <c r="L520" s="514"/>
      <c r="M520" s="514"/>
      <c r="N520" s="514"/>
    </row>
    <row r="521" spans="1:14" s="855" customFormat="1" x14ac:dyDescent="0.35">
      <c r="A521" s="514"/>
      <c r="B521" s="514"/>
      <c r="C521" s="514"/>
      <c r="D521" s="514"/>
      <c r="E521" s="514"/>
      <c r="F521" s="514"/>
      <c r="G521" s="514"/>
      <c r="H521" s="552"/>
      <c r="I521" s="514"/>
      <c r="J521" s="514"/>
      <c r="K521" s="514"/>
      <c r="L521" s="514"/>
      <c r="M521" s="514"/>
      <c r="N521" s="514"/>
    </row>
    <row r="522" spans="1:14" s="855" customFormat="1" x14ac:dyDescent="0.35">
      <c r="A522" s="514"/>
      <c r="B522" s="514"/>
      <c r="C522" s="514"/>
      <c r="D522" s="514"/>
      <c r="E522" s="514"/>
      <c r="F522" s="514"/>
      <c r="G522" s="514"/>
      <c r="H522" s="552"/>
      <c r="I522" s="514"/>
      <c r="J522" s="514"/>
      <c r="K522" s="514"/>
      <c r="L522" s="514"/>
      <c r="M522" s="514"/>
      <c r="N522" s="514"/>
    </row>
    <row r="523" spans="1:14" s="855" customFormat="1" x14ac:dyDescent="0.35">
      <c r="A523" s="514"/>
      <c r="B523" s="514"/>
      <c r="C523" s="514"/>
      <c r="D523" s="514"/>
      <c r="E523" s="514"/>
      <c r="F523" s="514"/>
      <c r="G523" s="514"/>
      <c r="H523" s="552"/>
      <c r="I523" s="514"/>
      <c r="J523" s="514"/>
      <c r="K523" s="514"/>
      <c r="L523" s="514"/>
      <c r="M523" s="514"/>
      <c r="N523" s="514"/>
    </row>
    <row r="524" spans="1:14" s="855" customFormat="1" x14ac:dyDescent="0.35">
      <c r="A524" s="514"/>
      <c r="B524" s="514"/>
      <c r="C524" s="514"/>
      <c r="D524" s="514"/>
      <c r="E524" s="514"/>
      <c r="F524" s="514"/>
      <c r="G524" s="514"/>
      <c r="H524" s="552"/>
      <c r="I524" s="514"/>
      <c r="J524" s="514"/>
      <c r="K524" s="514"/>
      <c r="L524" s="514"/>
      <c r="M524" s="514"/>
      <c r="N524" s="514"/>
    </row>
    <row r="525" spans="1:14" s="855" customFormat="1" x14ac:dyDescent="0.35">
      <c r="A525" s="514"/>
      <c r="B525" s="514"/>
      <c r="C525" s="514"/>
      <c r="D525" s="514"/>
      <c r="E525" s="514"/>
      <c r="F525" s="514"/>
      <c r="G525" s="514"/>
      <c r="H525" s="552"/>
      <c r="I525" s="514"/>
      <c r="J525" s="514"/>
      <c r="K525" s="514"/>
      <c r="L525" s="514"/>
      <c r="M525" s="514"/>
      <c r="N525" s="514"/>
    </row>
    <row r="526" spans="1:14" s="855" customFormat="1" x14ac:dyDescent="0.35">
      <c r="A526" s="514"/>
      <c r="B526" s="514"/>
      <c r="C526" s="514"/>
      <c r="D526" s="514"/>
      <c r="E526" s="514"/>
      <c r="F526" s="514"/>
      <c r="G526" s="514"/>
      <c r="H526" s="552"/>
      <c r="I526" s="514"/>
      <c r="J526" s="514"/>
      <c r="K526" s="514"/>
      <c r="L526" s="514"/>
      <c r="M526" s="514"/>
      <c r="N526" s="514"/>
    </row>
    <row r="527" spans="1:14" s="855" customFormat="1" x14ac:dyDescent="0.35">
      <c r="A527" s="514"/>
      <c r="B527" s="514"/>
      <c r="C527" s="514"/>
      <c r="D527" s="514"/>
      <c r="E527" s="514"/>
      <c r="F527" s="514"/>
      <c r="G527" s="514"/>
      <c r="H527" s="552"/>
      <c r="I527" s="514"/>
      <c r="J527" s="514"/>
      <c r="K527" s="514"/>
      <c r="L527" s="514"/>
      <c r="M527" s="514"/>
      <c r="N527" s="514"/>
    </row>
    <row r="528" spans="1:14" s="855" customFormat="1" x14ac:dyDescent="0.35">
      <c r="A528" s="514"/>
      <c r="B528" s="514"/>
      <c r="C528" s="514"/>
      <c r="D528" s="514"/>
      <c r="E528" s="514"/>
      <c r="F528" s="514"/>
      <c r="G528" s="514"/>
      <c r="H528" s="552"/>
      <c r="I528" s="514"/>
      <c r="J528" s="514"/>
      <c r="K528" s="514"/>
      <c r="L528" s="514"/>
      <c r="M528" s="514"/>
      <c r="N528" s="514"/>
    </row>
    <row r="529" spans="1:14" s="855" customFormat="1" x14ac:dyDescent="0.35">
      <c r="A529" s="514"/>
      <c r="B529" s="514"/>
      <c r="C529" s="514"/>
      <c r="D529" s="514"/>
      <c r="E529" s="514"/>
      <c r="F529" s="514"/>
      <c r="G529" s="514"/>
      <c r="H529" s="552"/>
      <c r="I529" s="514"/>
      <c r="J529" s="514"/>
      <c r="K529" s="514"/>
      <c r="L529" s="514"/>
      <c r="M529" s="514"/>
      <c r="N529" s="514"/>
    </row>
    <row r="530" spans="1:14" s="855" customFormat="1" x14ac:dyDescent="0.35">
      <c r="A530" s="514"/>
      <c r="B530" s="514"/>
      <c r="C530" s="514"/>
      <c r="D530" s="514"/>
      <c r="E530" s="514"/>
      <c r="F530" s="514"/>
      <c r="G530" s="514"/>
      <c r="H530" s="552"/>
      <c r="I530" s="514"/>
      <c r="J530" s="514"/>
      <c r="K530" s="514"/>
      <c r="L530" s="514"/>
      <c r="M530" s="514"/>
      <c r="N530" s="514"/>
    </row>
    <row r="531" spans="1:14" s="855" customFormat="1" x14ac:dyDescent="0.35">
      <c r="A531" s="514"/>
      <c r="B531" s="514"/>
      <c r="C531" s="514"/>
      <c r="D531" s="514"/>
      <c r="E531" s="514"/>
      <c r="F531" s="514"/>
      <c r="G531" s="514"/>
      <c r="H531" s="552"/>
      <c r="I531" s="514"/>
      <c r="J531" s="514"/>
      <c r="K531" s="514"/>
      <c r="L531" s="514"/>
      <c r="M531" s="514"/>
      <c r="N531" s="514"/>
    </row>
    <row r="532" spans="1:14" s="855" customFormat="1" x14ac:dyDescent="0.35">
      <c r="A532" s="514"/>
      <c r="B532" s="514"/>
      <c r="C532" s="514"/>
      <c r="D532" s="514"/>
      <c r="E532" s="514"/>
      <c r="F532" s="514"/>
      <c r="G532" s="514"/>
      <c r="H532" s="552"/>
      <c r="I532" s="514"/>
      <c r="J532" s="514"/>
      <c r="K532" s="514"/>
      <c r="L532" s="514"/>
      <c r="M532" s="514"/>
      <c r="N532" s="514"/>
    </row>
    <row r="533" spans="1:14" s="855" customFormat="1" x14ac:dyDescent="0.35">
      <c r="A533" s="514"/>
      <c r="B533" s="514"/>
      <c r="C533" s="514"/>
      <c r="D533" s="514"/>
      <c r="E533" s="514"/>
      <c r="F533" s="514"/>
      <c r="G533" s="514"/>
      <c r="H533" s="552"/>
      <c r="I533" s="514"/>
      <c r="J533" s="514"/>
      <c r="K533" s="514"/>
      <c r="L533" s="514"/>
      <c r="M533" s="514"/>
      <c r="N533" s="514"/>
    </row>
    <row r="534" spans="1:14" s="855" customFormat="1" x14ac:dyDescent="0.35">
      <c r="A534" s="514"/>
      <c r="B534" s="514"/>
      <c r="C534" s="514"/>
      <c r="D534" s="514"/>
      <c r="E534" s="514"/>
      <c r="F534" s="514"/>
      <c r="G534" s="514"/>
      <c r="H534" s="552"/>
      <c r="I534" s="514"/>
      <c r="J534" s="514"/>
      <c r="K534" s="514"/>
      <c r="L534" s="514"/>
      <c r="M534" s="514"/>
      <c r="N534" s="514"/>
    </row>
    <row r="535" spans="1:14" s="855" customFormat="1" x14ac:dyDescent="0.35">
      <c r="A535" s="514"/>
      <c r="B535" s="514"/>
      <c r="C535" s="514"/>
      <c r="D535" s="514"/>
      <c r="E535" s="514"/>
      <c r="F535" s="514"/>
      <c r="G535" s="514"/>
      <c r="H535" s="552"/>
      <c r="I535" s="514"/>
      <c r="J535" s="514"/>
      <c r="K535" s="514"/>
      <c r="L535" s="514"/>
      <c r="M535" s="514"/>
      <c r="N535" s="514"/>
    </row>
    <row r="536" spans="1:14" s="855" customFormat="1" x14ac:dyDescent="0.35">
      <c r="A536" s="514"/>
      <c r="B536" s="514"/>
      <c r="C536" s="514"/>
      <c r="D536" s="514"/>
      <c r="E536" s="514"/>
      <c r="F536" s="514"/>
      <c r="G536" s="514"/>
      <c r="H536" s="552"/>
      <c r="I536" s="514"/>
      <c r="J536" s="514"/>
      <c r="K536" s="514"/>
      <c r="L536" s="514"/>
      <c r="M536" s="514"/>
      <c r="N536" s="514"/>
    </row>
    <row r="537" spans="1:14" s="855" customFormat="1" x14ac:dyDescent="0.35">
      <c r="A537" s="514"/>
      <c r="B537" s="514"/>
      <c r="C537" s="514"/>
      <c r="D537" s="514"/>
      <c r="E537" s="514"/>
      <c r="F537" s="514"/>
      <c r="G537" s="514"/>
      <c r="H537" s="552"/>
      <c r="I537" s="514"/>
      <c r="J537" s="514"/>
      <c r="K537" s="514"/>
      <c r="L537" s="514"/>
      <c r="M537" s="514"/>
      <c r="N537" s="514"/>
    </row>
    <row r="538" spans="1:14" s="855" customFormat="1" x14ac:dyDescent="0.35">
      <c r="A538" s="514"/>
      <c r="B538" s="514"/>
      <c r="C538" s="514"/>
      <c r="D538" s="514"/>
      <c r="E538" s="514"/>
      <c r="F538" s="514"/>
      <c r="G538" s="514"/>
      <c r="H538" s="552"/>
      <c r="I538" s="514"/>
      <c r="J538" s="514"/>
      <c r="K538" s="514"/>
      <c r="L538" s="514"/>
      <c r="M538" s="514"/>
      <c r="N538" s="514"/>
    </row>
    <row r="539" spans="1:14" s="855" customFormat="1" x14ac:dyDescent="0.35">
      <c r="A539" s="514"/>
      <c r="B539" s="514"/>
      <c r="C539" s="514"/>
      <c r="D539" s="514"/>
      <c r="E539" s="514"/>
      <c r="F539" s="514"/>
      <c r="G539" s="514"/>
      <c r="H539" s="552"/>
      <c r="I539" s="514"/>
      <c r="J539" s="514"/>
      <c r="K539" s="514"/>
      <c r="L539" s="514"/>
      <c r="M539" s="514"/>
      <c r="N539" s="514"/>
    </row>
    <row r="540" spans="1:14" s="855" customFormat="1" x14ac:dyDescent="0.35">
      <c r="A540" s="514"/>
      <c r="B540" s="514"/>
      <c r="C540" s="514"/>
      <c r="D540" s="514"/>
      <c r="E540" s="514"/>
      <c r="F540" s="514"/>
      <c r="G540" s="514"/>
      <c r="H540" s="552"/>
      <c r="I540" s="514"/>
      <c r="J540" s="514"/>
      <c r="K540" s="514"/>
      <c r="L540" s="514"/>
      <c r="M540" s="514"/>
      <c r="N540" s="514"/>
    </row>
    <row r="541" spans="1:14" s="855" customFormat="1" x14ac:dyDescent="0.35">
      <c r="A541" s="514"/>
      <c r="B541" s="514"/>
      <c r="C541" s="514"/>
      <c r="D541" s="514"/>
      <c r="E541" s="514"/>
      <c r="F541" s="514"/>
      <c r="G541" s="514"/>
      <c r="H541" s="552"/>
      <c r="I541" s="514"/>
      <c r="J541" s="514"/>
      <c r="K541" s="514"/>
      <c r="L541" s="514"/>
      <c r="M541" s="514"/>
      <c r="N541" s="514"/>
    </row>
    <row r="542" spans="1:14" s="855" customFormat="1" x14ac:dyDescent="0.35">
      <c r="A542" s="514"/>
      <c r="B542" s="514"/>
      <c r="C542" s="514"/>
      <c r="D542" s="514"/>
      <c r="E542" s="514"/>
      <c r="F542" s="514"/>
      <c r="G542" s="514"/>
      <c r="H542" s="552"/>
      <c r="I542" s="514"/>
      <c r="J542" s="514"/>
      <c r="K542" s="514"/>
      <c r="L542" s="514"/>
      <c r="M542" s="514"/>
      <c r="N542" s="514"/>
    </row>
    <row r="543" spans="1:14" s="855" customFormat="1" x14ac:dyDescent="0.35">
      <c r="A543" s="514"/>
      <c r="B543" s="514"/>
      <c r="C543" s="514"/>
      <c r="D543" s="514"/>
      <c r="E543" s="514"/>
      <c r="F543" s="514"/>
      <c r="G543" s="514"/>
      <c r="H543" s="552"/>
      <c r="I543" s="514"/>
      <c r="J543" s="514"/>
      <c r="K543" s="514"/>
      <c r="L543" s="514"/>
      <c r="M543" s="514"/>
      <c r="N543" s="514"/>
    </row>
    <row r="544" spans="1:14" s="855" customFormat="1" x14ac:dyDescent="0.35">
      <c r="A544" s="514"/>
      <c r="B544" s="514"/>
      <c r="C544" s="514"/>
      <c r="D544" s="514"/>
      <c r="E544" s="514"/>
      <c r="F544" s="514"/>
      <c r="G544" s="514"/>
      <c r="H544" s="552"/>
      <c r="I544" s="514"/>
      <c r="J544" s="514"/>
      <c r="K544" s="514"/>
      <c r="L544" s="514"/>
      <c r="M544" s="514"/>
      <c r="N544" s="514"/>
    </row>
    <row r="545" spans="1:14" s="855" customFormat="1" x14ac:dyDescent="0.35">
      <c r="A545" s="514"/>
      <c r="B545" s="514"/>
      <c r="C545" s="514"/>
      <c r="D545" s="514"/>
      <c r="E545" s="514"/>
      <c r="F545" s="514"/>
      <c r="G545" s="514"/>
      <c r="H545" s="552"/>
      <c r="I545" s="514"/>
      <c r="J545" s="514"/>
      <c r="K545" s="514"/>
      <c r="L545" s="514"/>
      <c r="M545" s="514"/>
      <c r="N545" s="514"/>
    </row>
    <row r="546" spans="1:14" s="855" customFormat="1" x14ac:dyDescent="0.35">
      <c r="A546" s="514"/>
      <c r="B546" s="514"/>
      <c r="C546" s="514"/>
      <c r="D546" s="514"/>
      <c r="E546" s="514"/>
      <c r="F546" s="514"/>
      <c r="G546" s="514"/>
      <c r="H546" s="552"/>
      <c r="I546" s="514"/>
      <c r="J546" s="514"/>
      <c r="K546" s="514"/>
      <c r="L546" s="514"/>
      <c r="M546" s="514"/>
      <c r="N546" s="514"/>
    </row>
    <row r="547" spans="1:14" s="855" customFormat="1" x14ac:dyDescent="0.35">
      <c r="A547" s="514"/>
      <c r="B547" s="514"/>
      <c r="C547" s="514"/>
      <c r="D547" s="514"/>
      <c r="E547" s="514"/>
      <c r="F547" s="514"/>
      <c r="G547" s="514"/>
      <c r="H547" s="552"/>
      <c r="I547" s="514"/>
      <c r="J547" s="514"/>
      <c r="K547" s="514"/>
      <c r="L547" s="514"/>
      <c r="M547" s="514"/>
      <c r="N547" s="514"/>
    </row>
    <row r="548" spans="1:14" s="855" customFormat="1" x14ac:dyDescent="0.35">
      <c r="A548" s="514"/>
      <c r="B548" s="514"/>
      <c r="C548" s="514"/>
      <c r="D548" s="514"/>
      <c r="E548" s="514"/>
      <c r="F548" s="514"/>
      <c r="G548" s="514"/>
      <c r="H548" s="552"/>
      <c r="I548" s="514"/>
      <c r="J548" s="514"/>
      <c r="K548" s="514"/>
      <c r="L548" s="514"/>
      <c r="M548" s="514"/>
      <c r="N548" s="514"/>
    </row>
    <row r="549" spans="1:14" s="855" customFormat="1" x14ac:dyDescent="0.35">
      <c r="A549" s="514"/>
      <c r="B549" s="514"/>
      <c r="C549" s="514"/>
      <c r="D549" s="514"/>
      <c r="E549" s="514"/>
      <c r="F549" s="514"/>
      <c r="G549" s="514"/>
      <c r="H549" s="552"/>
      <c r="I549" s="514"/>
      <c r="J549" s="514"/>
      <c r="K549" s="514"/>
      <c r="L549" s="514"/>
      <c r="M549" s="514"/>
      <c r="N549" s="514"/>
    </row>
    <row r="550" spans="1:14" s="855" customFormat="1" x14ac:dyDescent="0.35">
      <c r="A550" s="514"/>
      <c r="B550" s="514"/>
      <c r="C550" s="514"/>
      <c r="D550" s="514"/>
      <c r="E550" s="514"/>
      <c r="F550" s="514"/>
      <c r="G550" s="514"/>
      <c r="H550" s="552"/>
      <c r="I550" s="514"/>
      <c r="J550" s="514"/>
      <c r="K550" s="514"/>
      <c r="L550" s="514"/>
      <c r="M550" s="514"/>
      <c r="N550" s="514"/>
    </row>
    <row r="551" spans="1:14" s="855" customFormat="1" x14ac:dyDescent="0.35">
      <c r="A551" s="514"/>
      <c r="B551" s="514"/>
      <c r="C551" s="514"/>
      <c r="D551" s="514"/>
      <c r="E551" s="514"/>
      <c r="F551" s="514"/>
      <c r="G551" s="514"/>
      <c r="H551" s="552"/>
      <c r="I551" s="514"/>
      <c r="J551" s="514"/>
      <c r="K551" s="514"/>
      <c r="L551" s="514"/>
      <c r="M551" s="514"/>
      <c r="N551" s="514"/>
    </row>
    <row r="552" spans="1:14" s="855" customFormat="1" x14ac:dyDescent="0.35">
      <c r="A552" s="514"/>
      <c r="B552" s="514"/>
      <c r="C552" s="514"/>
      <c r="D552" s="514"/>
      <c r="E552" s="514"/>
      <c r="F552" s="514"/>
      <c r="G552" s="514"/>
      <c r="H552" s="552"/>
      <c r="I552" s="514"/>
      <c r="J552" s="514"/>
      <c r="K552" s="514"/>
      <c r="L552" s="514"/>
      <c r="M552" s="514"/>
      <c r="N552" s="514"/>
    </row>
    <row r="553" spans="1:14" s="855" customFormat="1" x14ac:dyDescent="0.35">
      <c r="A553" s="514"/>
      <c r="B553" s="514"/>
      <c r="C553" s="514"/>
      <c r="D553" s="514"/>
      <c r="E553" s="514"/>
      <c r="F553" s="514"/>
      <c r="G553" s="514"/>
      <c r="H553" s="552"/>
      <c r="I553" s="514"/>
      <c r="J553" s="514"/>
      <c r="K553" s="514"/>
      <c r="L553" s="514"/>
      <c r="M553" s="514"/>
      <c r="N553" s="514"/>
    </row>
    <row r="554" spans="1:14" s="855" customFormat="1" x14ac:dyDescent="0.35">
      <c r="A554" s="514"/>
      <c r="B554" s="514"/>
      <c r="C554" s="514"/>
      <c r="D554" s="514"/>
      <c r="E554" s="514"/>
      <c r="F554" s="514"/>
      <c r="G554" s="514"/>
      <c r="H554" s="552"/>
      <c r="I554" s="514"/>
      <c r="J554" s="514"/>
      <c r="K554" s="514"/>
      <c r="L554" s="514"/>
      <c r="M554" s="514"/>
      <c r="N554" s="514"/>
    </row>
    <row r="555" spans="1:14" s="855" customFormat="1" x14ac:dyDescent="0.35">
      <c r="A555" s="514"/>
      <c r="B555" s="514"/>
      <c r="C555" s="514"/>
      <c r="D555" s="514"/>
      <c r="E555" s="514"/>
      <c r="F555" s="514"/>
      <c r="G555" s="514"/>
      <c r="H555" s="552"/>
      <c r="I555" s="514"/>
      <c r="J555" s="514"/>
      <c r="K555" s="514"/>
      <c r="L555" s="514"/>
      <c r="M555" s="514"/>
      <c r="N555" s="514"/>
    </row>
    <row r="556" spans="1:14" s="855" customFormat="1" x14ac:dyDescent="0.35">
      <c r="A556" s="514"/>
      <c r="B556" s="514"/>
      <c r="C556" s="514"/>
      <c r="D556" s="514"/>
      <c r="E556" s="514"/>
      <c r="F556" s="514"/>
      <c r="G556" s="514"/>
      <c r="H556" s="552"/>
      <c r="I556" s="514"/>
      <c r="J556" s="514"/>
      <c r="K556" s="514"/>
      <c r="L556" s="514"/>
      <c r="M556" s="514"/>
      <c r="N556" s="514"/>
    </row>
    <row r="557" spans="1:14" s="855" customFormat="1" x14ac:dyDescent="0.35">
      <c r="A557" s="514"/>
      <c r="B557" s="514"/>
      <c r="C557" s="514"/>
      <c r="D557" s="514"/>
      <c r="E557" s="514"/>
      <c r="F557" s="514"/>
      <c r="G557" s="514"/>
      <c r="H557" s="552"/>
      <c r="I557" s="514"/>
      <c r="J557" s="514"/>
      <c r="K557" s="514"/>
      <c r="L557" s="514"/>
      <c r="M557" s="514"/>
      <c r="N557" s="514"/>
    </row>
    <row r="558" spans="1:14" s="855" customFormat="1" x14ac:dyDescent="0.35">
      <c r="A558" s="514"/>
      <c r="B558" s="514"/>
      <c r="C558" s="514"/>
      <c r="D558" s="514"/>
      <c r="E558" s="514"/>
      <c r="F558" s="514"/>
      <c r="G558" s="514"/>
      <c r="H558" s="552"/>
      <c r="I558" s="514"/>
      <c r="J558" s="514"/>
      <c r="K558" s="514"/>
      <c r="L558" s="514"/>
      <c r="M558" s="514"/>
      <c r="N558" s="514"/>
    </row>
    <row r="559" spans="1:14" s="855" customFormat="1" x14ac:dyDescent="0.35">
      <c r="A559" s="514"/>
      <c r="B559" s="514"/>
      <c r="C559" s="514"/>
      <c r="D559" s="514"/>
      <c r="E559" s="514"/>
      <c r="F559" s="514"/>
      <c r="G559" s="514"/>
      <c r="H559" s="552"/>
      <c r="I559" s="514"/>
      <c r="J559" s="514"/>
      <c r="K559" s="514"/>
      <c r="L559" s="514"/>
      <c r="M559" s="514"/>
      <c r="N559" s="514"/>
    </row>
    <row r="560" spans="1:14" s="855" customFormat="1" x14ac:dyDescent="0.35">
      <c r="A560" s="514"/>
      <c r="B560" s="514"/>
      <c r="C560" s="514"/>
      <c r="D560" s="514"/>
      <c r="E560" s="514"/>
      <c r="F560" s="514"/>
      <c r="G560" s="514"/>
      <c r="H560" s="552"/>
      <c r="I560" s="514"/>
      <c r="J560" s="514"/>
      <c r="K560" s="514"/>
      <c r="L560" s="514"/>
      <c r="M560" s="514"/>
      <c r="N560" s="514"/>
    </row>
    <row r="561" spans="1:14" s="855" customFormat="1" x14ac:dyDescent="0.35">
      <c r="A561" s="514"/>
      <c r="B561" s="514"/>
      <c r="C561" s="514"/>
      <c r="D561" s="514"/>
      <c r="E561" s="514"/>
      <c r="F561" s="514"/>
      <c r="G561" s="514"/>
      <c r="H561" s="552"/>
      <c r="I561" s="514"/>
      <c r="J561" s="514"/>
      <c r="K561" s="514"/>
      <c r="L561" s="514"/>
      <c r="M561" s="514"/>
      <c r="N561" s="514"/>
    </row>
    <row r="562" spans="1:14" s="855" customFormat="1" x14ac:dyDescent="0.35">
      <c r="A562" s="514"/>
      <c r="B562" s="514"/>
      <c r="C562" s="514"/>
      <c r="D562" s="514"/>
      <c r="E562" s="514"/>
      <c r="F562" s="514"/>
      <c r="G562" s="514"/>
      <c r="H562" s="552"/>
      <c r="I562" s="514"/>
      <c r="J562" s="514"/>
      <c r="K562" s="514"/>
      <c r="L562" s="514"/>
      <c r="M562" s="514"/>
      <c r="N562" s="514"/>
    </row>
    <row r="563" spans="1:14" s="855" customFormat="1" x14ac:dyDescent="0.35">
      <c r="A563" s="514"/>
      <c r="B563" s="514"/>
      <c r="C563" s="514"/>
      <c r="D563" s="514"/>
      <c r="E563" s="514"/>
      <c r="F563" s="514"/>
      <c r="G563" s="514"/>
      <c r="H563" s="552"/>
      <c r="I563" s="514"/>
      <c r="J563" s="514"/>
      <c r="K563" s="514"/>
      <c r="L563" s="514"/>
      <c r="M563" s="514"/>
      <c r="N563" s="514"/>
    </row>
    <row r="564" spans="1:14" s="855" customFormat="1" x14ac:dyDescent="0.35">
      <c r="A564" s="514"/>
      <c r="B564" s="514"/>
      <c r="C564" s="514"/>
      <c r="D564" s="514"/>
      <c r="E564" s="514"/>
      <c r="F564" s="514"/>
      <c r="G564" s="514"/>
      <c r="H564" s="552"/>
      <c r="I564" s="514"/>
      <c r="J564" s="514"/>
      <c r="K564" s="514"/>
      <c r="L564" s="514"/>
      <c r="M564" s="514"/>
      <c r="N564" s="514"/>
    </row>
    <row r="565" spans="1:14" s="855" customFormat="1" x14ac:dyDescent="0.35">
      <c r="A565" s="514"/>
      <c r="B565" s="514"/>
      <c r="C565" s="514"/>
      <c r="D565" s="514"/>
      <c r="E565" s="514"/>
      <c r="F565" s="514"/>
      <c r="G565" s="514"/>
      <c r="H565" s="552"/>
      <c r="I565" s="514"/>
      <c r="J565" s="514"/>
      <c r="K565" s="514"/>
      <c r="L565" s="514"/>
      <c r="M565" s="514"/>
      <c r="N565" s="514"/>
    </row>
    <row r="566" spans="1:14" s="855" customFormat="1" x14ac:dyDescent="0.35">
      <c r="A566" s="514"/>
      <c r="B566" s="514"/>
      <c r="C566" s="514"/>
      <c r="D566" s="514"/>
      <c r="E566" s="514"/>
      <c r="F566" s="514"/>
      <c r="G566" s="514"/>
      <c r="H566" s="552"/>
      <c r="I566" s="514"/>
      <c r="J566" s="514"/>
      <c r="K566" s="514"/>
      <c r="L566" s="514"/>
      <c r="M566" s="514"/>
      <c r="N566" s="514"/>
    </row>
    <row r="567" spans="1:14" s="855" customFormat="1" x14ac:dyDescent="0.35">
      <c r="A567" s="514"/>
      <c r="B567" s="514"/>
      <c r="C567" s="514"/>
      <c r="D567" s="514"/>
      <c r="E567" s="514"/>
      <c r="F567" s="514"/>
      <c r="G567" s="514"/>
      <c r="H567" s="552"/>
      <c r="I567" s="514"/>
      <c r="J567" s="514"/>
      <c r="K567" s="514"/>
      <c r="L567" s="514"/>
      <c r="M567" s="514"/>
      <c r="N567" s="514"/>
    </row>
    <row r="568" spans="1:14" s="855" customFormat="1" x14ac:dyDescent="0.35">
      <c r="A568" s="514"/>
      <c r="B568" s="514"/>
      <c r="C568" s="514"/>
      <c r="D568" s="514"/>
      <c r="E568" s="514"/>
      <c r="F568" s="514"/>
      <c r="G568" s="514"/>
      <c r="H568" s="552"/>
      <c r="I568" s="514"/>
      <c r="J568" s="514"/>
      <c r="K568" s="514"/>
      <c r="L568" s="514"/>
      <c r="M568" s="514"/>
      <c r="N568" s="514"/>
    </row>
    <row r="569" spans="1:14" s="855" customFormat="1" x14ac:dyDescent="0.35">
      <c r="A569" s="514"/>
      <c r="B569" s="514"/>
      <c r="C569" s="514"/>
      <c r="D569" s="514"/>
      <c r="E569" s="514"/>
      <c r="F569" s="514"/>
      <c r="G569" s="514"/>
      <c r="H569" s="552"/>
      <c r="I569" s="514"/>
      <c r="J569" s="514"/>
      <c r="K569" s="514"/>
      <c r="L569" s="514"/>
      <c r="M569" s="514"/>
      <c r="N569" s="514"/>
    </row>
    <row r="570" spans="1:14" s="855" customFormat="1" x14ac:dyDescent="0.35">
      <c r="A570" s="514"/>
      <c r="B570" s="514"/>
      <c r="C570" s="514"/>
      <c r="D570" s="514"/>
      <c r="E570" s="514"/>
      <c r="F570" s="514"/>
      <c r="G570" s="514"/>
      <c r="H570" s="552"/>
      <c r="I570" s="514"/>
      <c r="J570" s="514"/>
      <c r="K570" s="514"/>
      <c r="L570" s="514"/>
      <c r="M570" s="514"/>
      <c r="N570" s="514"/>
    </row>
    <row r="571" spans="1:14" s="855" customFormat="1" x14ac:dyDescent="0.35">
      <c r="A571" s="514"/>
      <c r="B571" s="514"/>
      <c r="C571" s="514"/>
      <c r="D571" s="514"/>
      <c r="E571" s="514"/>
      <c r="F571" s="514"/>
      <c r="G571" s="514"/>
      <c r="H571" s="552"/>
      <c r="I571" s="514"/>
      <c r="J571" s="514"/>
      <c r="K571" s="514"/>
      <c r="L571" s="514"/>
      <c r="M571" s="514"/>
      <c r="N571" s="514"/>
    </row>
    <row r="572" spans="1:14" s="855" customFormat="1" x14ac:dyDescent="0.35">
      <c r="A572" s="514"/>
      <c r="B572" s="514"/>
      <c r="C572" s="514"/>
      <c r="D572" s="514"/>
      <c r="E572" s="514"/>
      <c r="F572" s="514"/>
      <c r="G572" s="514"/>
      <c r="H572" s="552"/>
      <c r="I572" s="514"/>
      <c r="J572" s="514"/>
      <c r="K572" s="514"/>
      <c r="L572" s="514"/>
      <c r="M572" s="514"/>
      <c r="N572" s="514"/>
    </row>
    <row r="573" spans="1:14" s="855" customFormat="1" x14ac:dyDescent="0.35">
      <c r="A573" s="514"/>
      <c r="B573" s="514"/>
      <c r="C573" s="514"/>
      <c r="D573" s="514"/>
      <c r="E573" s="514"/>
      <c r="F573" s="514"/>
      <c r="G573" s="514"/>
      <c r="H573" s="552"/>
      <c r="I573" s="514"/>
      <c r="J573" s="514"/>
      <c r="K573" s="514"/>
      <c r="L573" s="514"/>
      <c r="M573" s="514"/>
      <c r="N573" s="514"/>
    </row>
    <row r="574" spans="1:14" s="855" customFormat="1" x14ac:dyDescent="0.35">
      <c r="A574" s="514"/>
      <c r="B574" s="514"/>
      <c r="C574" s="514"/>
      <c r="D574" s="514"/>
      <c r="E574" s="514"/>
      <c r="F574" s="514"/>
      <c r="G574" s="514"/>
      <c r="H574" s="552"/>
      <c r="I574" s="514"/>
      <c r="J574" s="514"/>
      <c r="K574" s="514"/>
      <c r="L574" s="514"/>
      <c r="M574" s="514"/>
      <c r="N574" s="514"/>
    </row>
    <row r="575" spans="1:14" s="855" customFormat="1" x14ac:dyDescent="0.35">
      <c r="A575" s="514"/>
      <c r="B575" s="514"/>
      <c r="C575" s="514"/>
      <c r="D575" s="514"/>
      <c r="E575" s="514"/>
      <c r="F575" s="514"/>
      <c r="G575" s="514"/>
      <c r="H575" s="552"/>
      <c r="I575" s="514"/>
      <c r="J575" s="514"/>
      <c r="K575" s="514"/>
      <c r="L575" s="514"/>
      <c r="M575" s="514"/>
      <c r="N575" s="514"/>
    </row>
    <row r="576" spans="1:14" s="855" customFormat="1" x14ac:dyDescent="0.35">
      <c r="A576" s="514"/>
      <c r="B576" s="514"/>
      <c r="C576" s="514"/>
      <c r="D576" s="514"/>
      <c r="E576" s="514"/>
      <c r="F576" s="514"/>
      <c r="G576" s="514"/>
      <c r="H576" s="552"/>
      <c r="I576" s="514"/>
      <c r="J576" s="514"/>
      <c r="K576" s="514"/>
      <c r="L576" s="514"/>
      <c r="M576" s="514"/>
      <c r="N576" s="514"/>
    </row>
    <row r="577" spans="1:14" s="855" customFormat="1" x14ac:dyDescent="0.35">
      <c r="A577" s="514"/>
      <c r="B577" s="514"/>
      <c r="C577" s="514"/>
      <c r="D577" s="514"/>
      <c r="E577" s="514"/>
      <c r="F577" s="514"/>
      <c r="G577" s="514"/>
      <c r="H577" s="552"/>
      <c r="I577" s="514"/>
      <c r="J577" s="514"/>
      <c r="K577" s="514"/>
      <c r="L577" s="514"/>
      <c r="M577" s="514"/>
      <c r="N577" s="514"/>
    </row>
    <row r="578" spans="1:14" s="855" customFormat="1" x14ac:dyDescent="0.35">
      <c r="A578" s="514"/>
      <c r="B578" s="514"/>
      <c r="C578" s="514"/>
      <c r="D578" s="514"/>
      <c r="E578" s="514"/>
      <c r="F578" s="514"/>
      <c r="G578" s="514"/>
      <c r="H578" s="552"/>
      <c r="I578" s="514"/>
      <c r="J578" s="514"/>
      <c r="K578" s="514"/>
      <c r="L578" s="514"/>
      <c r="M578" s="514"/>
      <c r="N578" s="514"/>
    </row>
    <row r="579" spans="1:14" s="855" customFormat="1" x14ac:dyDescent="0.35">
      <c r="A579" s="514"/>
      <c r="B579" s="514"/>
      <c r="C579" s="514"/>
      <c r="D579" s="514"/>
      <c r="E579" s="514"/>
      <c r="F579" s="514"/>
      <c r="G579" s="514"/>
      <c r="H579" s="552"/>
      <c r="I579" s="514"/>
      <c r="J579" s="514"/>
      <c r="K579" s="514"/>
      <c r="L579" s="514"/>
      <c r="M579" s="514"/>
      <c r="N579" s="514"/>
    </row>
    <row r="580" spans="1:14" s="855" customFormat="1" x14ac:dyDescent="0.35">
      <c r="A580" s="514"/>
      <c r="B580" s="514"/>
      <c r="C580" s="514"/>
      <c r="D580" s="514"/>
      <c r="E580" s="514"/>
      <c r="F580" s="514"/>
      <c r="G580" s="514"/>
      <c r="H580" s="552"/>
      <c r="I580" s="514"/>
      <c r="J580" s="514"/>
      <c r="K580" s="514"/>
      <c r="L580" s="514"/>
      <c r="M580" s="514"/>
      <c r="N580" s="514"/>
    </row>
    <row r="581" spans="1:14" s="855" customFormat="1" x14ac:dyDescent="0.35">
      <c r="A581" s="514"/>
      <c r="B581" s="514"/>
      <c r="C581" s="514"/>
      <c r="D581" s="514"/>
      <c r="E581" s="514"/>
      <c r="F581" s="514"/>
      <c r="G581" s="514"/>
      <c r="H581" s="552"/>
      <c r="I581" s="514"/>
      <c r="J581" s="514"/>
      <c r="K581" s="514"/>
      <c r="L581" s="514"/>
      <c r="M581" s="514"/>
      <c r="N581" s="514"/>
    </row>
    <row r="582" spans="1:14" s="855" customFormat="1" x14ac:dyDescent="0.35">
      <c r="A582" s="514"/>
      <c r="B582" s="514"/>
      <c r="C582" s="514"/>
      <c r="D582" s="514"/>
      <c r="E582" s="514"/>
      <c r="F582" s="514"/>
      <c r="G582" s="514"/>
      <c r="H582" s="552"/>
      <c r="I582" s="514"/>
      <c r="J582" s="514"/>
      <c r="K582" s="514"/>
      <c r="L582" s="514"/>
      <c r="M582" s="514"/>
      <c r="N582" s="514"/>
    </row>
    <row r="583" spans="1:14" s="855" customFormat="1" x14ac:dyDescent="0.35">
      <c r="A583" s="514"/>
      <c r="B583" s="514"/>
      <c r="C583" s="514"/>
      <c r="D583" s="514"/>
      <c r="E583" s="514"/>
      <c r="F583" s="514"/>
      <c r="G583" s="514"/>
      <c r="H583" s="552"/>
      <c r="I583" s="514"/>
      <c r="J583" s="514"/>
      <c r="K583" s="514"/>
      <c r="L583" s="514"/>
      <c r="M583" s="514"/>
      <c r="N583" s="514"/>
    </row>
    <row r="584" spans="1:14" s="855" customFormat="1" x14ac:dyDescent="0.35">
      <c r="A584" s="514"/>
      <c r="B584" s="514"/>
      <c r="C584" s="514"/>
      <c r="D584" s="514"/>
      <c r="E584" s="514"/>
      <c r="F584" s="514"/>
      <c r="G584" s="514"/>
      <c r="H584" s="552"/>
      <c r="I584" s="514"/>
      <c r="J584" s="514"/>
      <c r="K584" s="514"/>
      <c r="L584" s="514"/>
      <c r="M584" s="514"/>
      <c r="N584" s="514"/>
    </row>
    <row r="585" spans="1:14" s="855" customFormat="1" x14ac:dyDescent="0.35">
      <c r="A585" s="514"/>
      <c r="B585" s="514"/>
      <c r="C585" s="514"/>
      <c r="D585" s="514"/>
      <c r="E585" s="514"/>
      <c r="F585" s="514"/>
      <c r="G585" s="514"/>
      <c r="H585" s="552"/>
      <c r="I585" s="514"/>
      <c r="J585" s="514"/>
      <c r="K585" s="514"/>
      <c r="L585" s="514"/>
      <c r="M585" s="514"/>
      <c r="N585" s="514"/>
    </row>
    <row r="586" spans="1:14" s="855" customFormat="1" x14ac:dyDescent="0.35">
      <c r="A586" s="514"/>
      <c r="B586" s="514"/>
      <c r="C586" s="514"/>
      <c r="D586" s="514"/>
      <c r="E586" s="514"/>
      <c r="F586" s="514"/>
      <c r="G586" s="514"/>
      <c r="H586" s="552"/>
      <c r="I586" s="514"/>
      <c r="J586" s="514"/>
      <c r="K586" s="514"/>
      <c r="L586" s="514"/>
      <c r="M586" s="514"/>
      <c r="N586" s="514"/>
    </row>
    <row r="587" spans="1:14" s="855" customFormat="1" x14ac:dyDescent="0.35">
      <c r="A587" s="514"/>
      <c r="B587" s="514"/>
      <c r="C587" s="514"/>
      <c r="D587" s="514"/>
      <c r="E587" s="514"/>
      <c r="F587" s="514"/>
      <c r="G587" s="514"/>
      <c r="H587" s="552"/>
      <c r="I587" s="514"/>
      <c r="J587" s="514"/>
      <c r="K587" s="514"/>
      <c r="L587" s="514"/>
      <c r="M587" s="514"/>
      <c r="N587" s="514"/>
    </row>
    <row r="588" spans="1:14" s="855" customFormat="1" x14ac:dyDescent="0.35">
      <c r="A588" s="514"/>
      <c r="B588" s="514"/>
      <c r="C588" s="514"/>
      <c r="D588" s="514"/>
      <c r="E588" s="514"/>
      <c r="F588" s="514"/>
      <c r="G588" s="514"/>
      <c r="H588" s="552"/>
      <c r="I588" s="514"/>
      <c r="J588" s="514"/>
      <c r="K588" s="514"/>
      <c r="L588" s="514"/>
      <c r="M588" s="514"/>
      <c r="N588" s="514"/>
    </row>
    <row r="589" spans="1:14" s="855" customFormat="1" x14ac:dyDescent="0.35">
      <c r="A589" s="514"/>
      <c r="B589" s="514"/>
      <c r="C589" s="514"/>
      <c r="D589" s="514"/>
      <c r="E589" s="514"/>
      <c r="F589" s="514"/>
      <c r="G589" s="514"/>
      <c r="H589" s="552"/>
      <c r="I589" s="514"/>
      <c r="J589" s="514"/>
      <c r="K589" s="514"/>
      <c r="L589" s="514"/>
      <c r="M589" s="514"/>
      <c r="N589" s="514"/>
    </row>
    <row r="590" spans="1:14" s="855" customFormat="1" x14ac:dyDescent="0.35">
      <c r="A590" s="514"/>
      <c r="B590" s="514"/>
      <c r="C590" s="514"/>
      <c r="D590" s="514"/>
      <c r="E590" s="514"/>
      <c r="F590" s="514"/>
      <c r="G590" s="514"/>
      <c r="H590" s="552"/>
      <c r="I590" s="514"/>
      <c r="J590" s="514"/>
      <c r="K590" s="514"/>
      <c r="L590" s="514"/>
      <c r="M590" s="514"/>
      <c r="N590" s="514"/>
    </row>
    <row r="591" spans="1:14" s="855" customFormat="1" x14ac:dyDescent="0.35">
      <c r="A591" s="514"/>
      <c r="B591" s="514"/>
      <c r="C591" s="514"/>
      <c r="D591" s="514"/>
      <c r="E591" s="514"/>
      <c r="F591" s="514"/>
      <c r="G591" s="514"/>
      <c r="H591" s="552"/>
      <c r="I591" s="514"/>
      <c r="J591" s="514"/>
      <c r="K591" s="514"/>
      <c r="L591" s="514"/>
      <c r="M591" s="514"/>
      <c r="N591" s="514"/>
    </row>
    <row r="592" spans="1:14" s="855" customFormat="1" x14ac:dyDescent="0.35">
      <c r="A592" s="514"/>
      <c r="B592" s="514"/>
      <c r="C592" s="514"/>
      <c r="D592" s="514"/>
      <c r="E592" s="514"/>
      <c r="F592" s="514"/>
      <c r="G592" s="514"/>
      <c r="H592" s="552"/>
      <c r="I592" s="514"/>
      <c r="J592" s="514"/>
      <c r="K592" s="514"/>
      <c r="L592" s="514"/>
      <c r="M592" s="514"/>
      <c r="N592" s="514"/>
    </row>
    <row r="593" spans="1:14" s="855" customFormat="1" x14ac:dyDescent="0.35">
      <c r="A593" s="514"/>
      <c r="B593" s="514"/>
      <c r="C593" s="514"/>
      <c r="D593" s="514"/>
      <c r="E593" s="514"/>
      <c r="F593" s="514"/>
      <c r="G593" s="514"/>
      <c r="H593" s="552"/>
      <c r="I593" s="514"/>
      <c r="J593" s="514"/>
      <c r="K593" s="514"/>
      <c r="L593" s="514"/>
      <c r="M593" s="514"/>
      <c r="N593" s="514"/>
    </row>
    <row r="594" spans="1:14" s="855" customFormat="1" x14ac:dyDescent="0.35">
      <c r="A594" s="514"/>
      <c r="B594" s="514"/>
      <c r="C594" s="514"/>
      <c r="D594" s="514"/>
      <c r="E594" s="514"/>
      <c r="F594" s="514"/>
      <c r="G594" s="514"/>
      <c r="H594" s="552"/>
      <c r="I594" s="514"/>
      <c r="J594" s="514"/>
      <c r="K594" s="514"/>
      <c r="L594" s="514"/>
      <c r="M594" s="514"/>
      <c r="N594" s="514"/>
    </row>
    <row r="595" spans="1:14" s="855" customFormat="1" x14ac:dyDescent="0.35">
      <c r="A595" s="514"/>
      <c r="B595" s="514"/>
      <c r="C595" s="514"/>
      <c r="D595" s="514"/>
      <c r="E595" s="514"/>
      <c r="F595" s="514"/>
      <c r="G595" s="514"/>
      <c r="H595" s="552"/>
      <c r="I595" s="514"/>
      <c r="J595" s="514"/>
      <c r="K595" s="514"/>
      <c r="L595" s="514"/>
      <c r="M595" s="514"/>
      <c r="N595" s="514"/>
    </row>
    <row r="596" spans="1:14" s="855" customFormat="1" x14ac:dyDescent="0.35">
      <c r="A596" s="514"/>
      <c r="B596" s="514"/>
      <c r="C596" s="514"/>
      <c r="D596" s="514"/>
      <c r="E596" s="514"/>
      <c r="F596" s="514"/>
      <c r="G596" s="514"/>
      <c r="H596" s="552"/>
      <c r="I596" s="514"/>
      <c r="J596" s="514"/>
      <c r="K596" s="514"/>
      <c r="L596" s="514"/>
      <c r="M596" s="514"/>
      <c r="N596" s="514"/>
    </row>
    <row r="597" spans="1:14" s="855" customFormat="1" x14ac:dyDescent="0.35">
      <c r="A597" s="514"/>
      <c r="B597" s="514"/>
      <c r="C597" s="514"/>
      <c r="D597" s="514"/>
      <c r="E597" s="514"/>
      <c r="F597" s="514"/>
      <c r="G597" s="514"/>
      <c r="H597" s="552"/>
      <c r="I597" s="514"/>
      <c r="J597" s="514"/>
      <c r="K597" s="514"/>
      <c r="L597" s="514"/>
      <c r="M597" s="514"/>
      <c r="N597" s="514"/>
    </row>
    <row r="598" spans="1:14" s="855" customFormat="1" x14ac:dyDescent="0.35">
      <c r="A598" s="514"/>
      <c r="B598" s="514"/>
      <c r="C598" s="514"/>
      <c r="D598" s="514"/>
      <c r="E598" s="514"/>
      <c r="F598" s="514"/>
      <c r="G598" s="514"/>
      <c r="H598" s="552"/>
      <c r="I598" s="514"/>
      <c r="J598" s="514"/>
      <c r="K598" s="514"/>
      <c r="L598" s="514"/>
      <c r="M598" s="514"/>
      <c r="N598" s="514"/>
    </row>
    <row r="599" spans="1:14" s="855" customFormat="1" x14ac:dyDescent="0.35">
      <c r="A599" s="514"/>
      <c r="B599" s="514"/>
      <c r="C599" s="514"/>
      <c r="D599" s="514"/>
      <c r="E599" s="514"/>
      <c r="F599" s="514"/>
      <c r="G599" s="514"/>
      <c r="H599" s="552"/>
      <c r="I599" s="514"/>
      <c r="J599" s="514"/>
      <c r="K599" s="514"/>
      <c r="L599" s="514"/>
      <c r="M599" s="514"/>
      <c r="N599" s="514"/>
    </row>
    <row r="600" spans="1:14" s="855" customFormat="1" x14ac:dyDescent="0.35">
      <c r="A600" s="514"/>
      <c r="B600" s="514"/>
      <c r="C600" s="514"/>
      <c r="D600" s="514"/>
      <c r="E600" s="514"/>
      <c r="F600" s="514"/>
      <c r="G600" s="514"/>
      <c r="H600" s="552"/>
      <c r="I600" s="514"/>
      <c r="J600" s="514"/>
      <c r="K600" s="514"/>
      <c r="L600" s="514"/>
      <c r="M600" s="514"/>
      <c r="N600" s="514"/>
    </row>
    <row r="601" spans="1:14" s="855" customFormat="1" x14ac:dyDescent="0.35">
      <c r="A601" s="514"/>
      <c r="B601" s="514"/>
      <c r="C601" s="514"/>
      <c r="D601" s="514"/>
      <c r="E601" s="514"/>
      <c r="F601" s="514"/>
      <c r="G601" s="514"/>
      <c r="H601" s="552"/>
      <c r="I601" s="514"/>
      <c r="J601" s="514"/>
      <c r="K601" s="514"/>
      <c r="L601" s="514"/>
      <c r="M601" s="514"/>
      <c r="N601" s="514"/>
    </row>
    <row r="602" spans="1:14" s="855" customFormat="1" x14ac:dyDescent="0.35">
      <c r="A602" s="514"/>
      <c r="B602" s="514"/>
      <c r="C602" s="514"/>
      <c r="D602" s="514"/>
      <c r="E602" s="514"/>
      <c r="F602" s="514"/>
      <c r="G602" s="514"/>
      <c r="H602" s="552"/>
      <c r="I602" s="514"/>
      <c r="J602" s="514"/>
      <c r="K602" s="514"/>
      <c r="L602" s="514"/>
      <c r="M602" s="514"/>
      <c r="N602" s="514"/>
    </row>
    <row r="603" spans="1:14" s="855" customFormat="1" x14ac:dyDescent="0.35">
      <c r="A603" s="514"/>
      <c r="B603" s="514"/>
      <c r="C603" s="514"/>
      <c r="D603" s="514"/>
      <c r="E603" s="514"/>
      <c r="F603" s="514"/>
      <c r="G603" s="514"/>
      <c r="H603" s="552"/>
      <c r="I603" s="514"/>
      <c r="J603" s="514"/>
      <c r="K603" s="514"/>
      <c r="L603" s="514"/>
      <c r="M603" s="514"/>
      <c r="N603" s="514"/>
    </row>
    <row r="604" spans="1:14" s="855" customFormat="1" x14ac:dyDescent="0.35">
      <c r="A604" s="514"/>
      <c r="B604" s="514"/>
      <c r="C604" s="514"/>
      <c r="D604" s="514"/>
      <c r="E604" s="514"/>
      <c r="F604" s="514"/>
      <c r="G604" s="514"/>
      <c r="H604" s="552"/>
      <c r="I604" s="514"/>
      <c r="J604" s="514"/>
      <c r="K604" s="514"/>
      <c r="L604" s="514"/>
      <c r="M604" s="514"/>
      <c r="N604" s="514"/>
    </row>
    <row r="605" spans="1:14" s="855" customFormat="1" x14ac:dyDescent="0.35">
      <c r="A605" s="514"/>
      <c r="B605" s="514"/>
      <c r="C605" s="514"/>
      <c r="D605" s="514"/>
      <c r="E605" s="514"/>
      <c r="F605" s="514"/>
      <c r="G605" s="514"/>
      <c r="H605" s="552"/>
      <c r="I605" s="514"/>
      <c r="J605" s="514"/>
      <c r="K605" s="514"/>
      <c r="L605" s="514"/>
      <c r="M605" s="514"/>
      <c r="N605" s="514"/>
    </row>
    <row r="606" spans="1:14" s="855" customFormat="1" x14ac:dyDescent="0.35">
      <c r="A606" s="514"/>
      <c r="B606" s="514"/>
      <c r="C606" s="514"/>
      <c r="D606" s="514"/>
      <c r="E606" s="514"/>
      <c r="F606" s="514"/>
      <c r="G606" s="514"/>
      <c r="H606" s="552"/>
      <c r="I606" s="514"/>
      <c r="J606" s="514"/>
      <c r="K606" s="514"/>
      <c r="L606" s="514"/>
      <c r="M606" s="514"/>
      <c r="N606" s="514"/>
    </row>
    <row r="607" spans="1:14" s="855" customFormat="1" x14ac:dyDescent="0.35">
      <c r="A607" s="514"/>
      <c r="B607" s="514"/>
      <c r="C607" s="514"/>
      <c r="D607" s="514"/>
      <c r="E607" s="514"/>
      <c r="F607" s="514"/>
      <c r="G607" s="514"/>
      <c r="H607" s="552"/>
      <c r="I607" s="514"/>
      <c r="J607" s="514"/>
      <c r="K607" s="514"/>
      <c r="L607" s="514"/>
      <c r="M607" s="514"/>
      <c r="N607" s="514"/>
    </row>
    <row r="608" spans="1:14" s="855" customFormat="1" x14ac:dyDescent="0.35">
      <c r="A608" s="514"/>
      <c r="B608" s="514"/>
      <c r="C608" s="514"/>
      <c r="D608" s="514"/>
      <c r="E608" s="514"/>
      <c r="F608" s="514"/>
      <c r="G608" s="514"/>
      <c r="H608" s="552"/>
      <c r="I608" s="514"/>
      <c r="J608" s="514"/>
      <c r="K608" s="514"/>
      <c r="L608" s="514"/>
      <c r="M608" s="514"/>
      <c r="N608" s="514"/>
    </row>
    <row r="609" spans="1:14" s="855" customFormat="1" x14ac:dyDescent="0.35">
      <c r="A609" s="514"/>
      <c r="B609" s="514"/>
      <c r="C609" s="514"/>
      <c r="D609" s="514"/>
      <c r="E609" s="514"/>
      <c r="F609" s="514"/>
      <c r="G609" s="514"/>
      <c r="H609" s="552"/>
      <c r="I609" s="514"/>
      <c r="J609" s="514"/>
      <c r="K609" s="514"/>
      <c r="L609" s="514"/>
      <c r="M609" s="514"/>
      <c r="N609" s="514"/>
    </row>
    <row r="610" spans="1:14" s="855" customFormat="1" x14ac:dyDescent="0.35">
      <c r="A610" s="514"/>
      <c r="B610" s="514"/>
      <c r="C610" s="514"/>
      <c r="D610" s="514"/>
      <c r="E610" s="514"/>
      <c r="F610" s="514"/>
      <c r="G610" s="514"/>
      <c r="H610" s="552"/>
      <c r="I610" s="514"/>
      <c r="J610" s="514"/>
      <c r="K610" s="514"/>
      <c r="L610" s="514"/>
      <c r="M610" s="514"/>
      <c r="N610" s="514"/>
    </row>
    <row r="611" spans="1:14" s="855" customFormat="1" x14ac:dyDescent="0.35">
      <c r="A611" s="514"/>
      <c r="B611" s="514"/>
      <c r="C611" s="514"/>
      <c r="D611" s="514"/>
      <c r="E611" s="514"/>
      <c r="F611" s="514"/>
      <c r="G611" s="514"/>
      <c r="H611" s="552"/>
      <c r="I611" s="514"/>
      <c r="J611" s="514"/>
      <c r="K611" s="514"/>
      <c r="L611" s="514"/>
      <c r="M611" s="514"/>
      <c r="N611" s="514"/>
    </row>
    <row r="612" spans="1:14" s="855" customFormat="1" x14ac:dyDescent="0.35">
      <c r="A612" s="514"/>
      <c r="B612" s="514"/>
      <c r="C612" s="514"/>
      <c r="D612" s="514"/>
      <c r="E612" s="514"/>
      <c r="F612" s="514"/>
      <c r="G612" s="514"/>
      <c r="H612" s="552"/>
      <c r="I612" s="514"/>
      <c r="J612" s="514"/>
      <c r="K612" s="514"/>
      <c r="L612" s="514"/>
      <c r="M612" s="514"/>
      <c r="N612" s="514"/>
    </row>
    <row r="613" spans="1:14" s="855" customFormat="1" x14ac:dyDescent="0.35">
      <c r="A613" s="514"/>
      <c r="B613" s="514"/>
      <c r="C613" s="514"/>
      <c r="D613" s="514"/>
      <c r="E613" s="514"/>
      <c r="F613" s="514"/>
      <c r="G613" s="514"/>
      <c r="H613" s="552"/>
      <c r="I613" s="514"/>
      <c r="J613" s="514"/>
      <c r="K613" s="514"/>
      <c r="L613" s="514"/>
      <c r="M613" s="514"/>
      <c r="N613" s="514"/>
    </row>
    <row r="614" spans="1:14" s="855" customFormat="1" x14ac:dyDescent="0.35">
      <c r="A614" s="514"/>
      <c r="B614" s="514"/>
      <c r="C614" s="514"/>
      <c r="D614" s="514"/>
      <c r="E614" s="514"/>
      <c r="F614" s="514"/>
      <c r="G614" s="514"/>
      <c r="H614" s="552"/>
      <c r="I614" s="514"/>
      <c r="J614" s="514"/>
      <c r="K614" s="514"/>
      <c r="L614" s="514"/>
      <c r="M614" s="514"/>
      <c r="N614" s="514"/>
    </row>
    <row r="615" spans="1:14" s="855" customFormat="1" x14ac:dyDescent="0.35">
      <c r="A615" s="514"/>
      <c r="B615" s="514"/>
      <c r="C615" s="514"/>
      <c r="D615" s="514"/>
      <c r="E615" s="514"/>
      <c r="F615" s="514"/>
      <c r="G615" s="514"/>
      <c r="H615" s="552"/>
      <c r="I615" s="514"/>
      <c r="J615" s="514"/>
      <c r="K615" s="514"/>
      <c r="L615" s="514"/>
      <c r="M615" s="514"/>
      <c r="N615" s="514"/>
    </row>
    <row r="616" spans="1:14" s="855" customFormat="1" x14ac:dyDescent="0.35">
      <c r="A616" s="514"/>
      <c r="B616" s="514"/>
      <c r="C616" s="514"/>
      <c r="D616" s="514"/>
      <c r="E616" s="514"/>
      <c r="F616" s="514"/>
      <c r="G616" s="514"/>
      <c r="H616" s="552"/>
      <c r="I616" s="514"/>
      <c r="J616" s="514"/>
      <c r="K616" s="514"/>
      <c r="L616" s="514"/>
      <c r="M616" s="514"/>
      <c r="N616" s="514"/>
    </row>
    <row r="617" spans="1:14" s="855" customFormat="1" x14ac:dyDescent="0.35">
      <c r="A617" s="514"/>
      <c r="B617" s="514"/>
      <c r="C617" s="514"/>
      <c r="D617" s="514"/>
      <c r="E617" s="514"/>
      <c r="F617" s="514"/>
      <c r="G617" s="514"/>
      <c r="H617" s="552"/>
      <c r="I617" s="514"/>
      <c r="J617" s="514"/>
      <c r="K617" s="514"/>
      <c r="L617" s="514"/>
      <c r="M617" s="514"/>
      <c r="N617" s="514"/>
    </row>
    <row r="618" spans="1:14" s="855" customFormat="1" x14ac:dyDescent="0.35">
      <c r="A618" s="514"/>
      <c r="B618" s="514"/>
      <c r="C618" s="514"/>
      <c r="D618" s="514"/>
      <c r="E618" s="514"/>
      <c r="F618" s="514"/>
      <c r="G618" s="514"/>
      <c r="H618" s="552"/>
      <c r="I618" s="514"/>
      <c r="J618" s="514"/>
      <c r="K618" s="514"/>
      <c r="L618" s="514"/>
      <c r="M618" s="514"/>
      <c r="N618" s="514"/>
    </row>
    <row r="619" spans="1:14" s="855" customFormat="1" x14ac:dyDescent="0.35">
      <c r="A619" s="514"/>
      <c r="B619" s="514"/>
      <c r="C619" s="514"/>
      <c r="D619" s="514"/>
      <c r="E619" s="514"/>
      <c r="F619" s="514"/>
      <c r="G619" s="514"/>
      <c r="H619" s="552"/>
      <c r="I619" s="514"/>
      <c r="J619" s="514"/>
      <c r="K619" s="514"/>
      <c r="L619" s="514"/>
      <c r="M619" s="514"/>
      <c r="N619" s="514"/>
    </row>
    <row r="620" spans="1:14" s="855" customFormat="1" x14ac:dyDescent="0.35">
      <c r="A620" s="514"/>
      <c r="B620" s="514"/>
      <c r="C620" s="514"/>
      <c r="D620" s="514"/>
      <c r="E620" s="514"/>
      <c r="F620" s="514"/>
      <c r="G620" s="514"/>
      <c r="H620" s="552"/>
      <c r="I620" s="514"/>
      <c r="J620" s="514"/>
      <c r="K620" s="514"/>
      <c r="L620" s="514"/>
      <c r="M620" s="514"/>
      <c r="N620" s="514"/>
    </row>
    <row r="621" spans="1:14" s="855" customFormat="1" x14ac:dyDescent="0.35">
      <c r="A621" s="514"/>
      <c r="B621" s="514"/>
      <c r="C621" s="514"/>
      <c r="D621" s="514"/>
      <c r="E621" s="514"/>
      <c r="F621" s="514"/>
      <c r="G621" s="514"/>
      <c r="H621" s="552"/>
      <c r="I621" s="514"/>
      <c r="J621" s="514"/>
      <c r="K621" s="514"/>
      <c r="L621" s="514"/>
      <c r="M621" s="514"/>
      <c r="N621" s="514"/>
    </row>
    <row r="622" spans="1:14" s="855" customFormat="1" x14ac:dyDescent="0.35">
      <c r="A622" s="514"/>
      <c r="B622" s="514"/>
      <c r="C622" s="514"/>
      <c r="D622" s="514"/>
      <c r="E622" s="514"/>
      <c r="F622" s="514"/>
      <c r="G622" s="514"/>
      <c r="H622" s="552"/>
      <c r="I622" s="514"/>
      <c r="J622" s="514"/>
      <c r="K622" s="514"/>
      <c r="L622" s="514"/>
      <c r="M622" s="514"/>
      <c r="N622" s="514"/>
    </row>
    <row r="623" spans="1:14" s="855" customFormat="1" x14ac:dyDescent="0.35">
      <c r="A623" s="514"/>
      <c r="B623" s="514"/>
      <c r="C623" s="514"/>
      <c r="D623" s="514"/>
      <c r="E623" s="514"/>
      <c r="F623" s="514"/>
      <c r="G623" s="514"/>
      <c r="H623" s="552"/>
      <c r="I623" s="514"/>
      <c r="J623" s="514"/>
      <c r="K623" s="514"/>
      <c r="L623" s="514"/>
      <c r="M623" s="514"/>
      <c r="N623" s="514"/>
    </row>
    <row r="624" spans="1:14" s="855" customFormat="1" x14ac:dyDescent="0.35">
      <c r="A624" s="514"/>
      <c r="B624" s="514"/>
      <c r="C624" s="514"/>
      <c r="D624" s="514"/>
      <c r="E624" s="514"/>
      <c r="F624" s="514"/>
      <c r="G624" s="514"/>
      <c r="H624" s="552"/>
      <c r="I624" s="514"/>
      <c r="J624" s="514"/>
      <c r="K624" s="514"/>
      <c r="L624" s="514"/>
      <c r="M624" s="514"/>
      <c r="N624" s="514"/>
    </row>
    <row r="625" spans="1:14" s="855" customFormat="1" x14ac:dyDescent="0.35">
      <c r="A625" s="514"/>
      <c r="B625" s="514"/>
      <c r="C625" s="514"/>
      <c r="D625" s="514"/>
      <c r="E625" s="514"/>
      <c r="F625" s="514"/>
      <c r="G625" s="514"/>
      <c r="H625" s="552"/>
      <c r="I625" s="514"/>
      <c r="J625" s="514"/>
      <c r="K625" s="514"/>
      <c r="L625" s="514"/>
      <c r="M625" s="514"/>
      <c r="N625" s="514"/>
    </row>
    <row r="626" spans="1:14" s="855" customFormat="1" x14ac:dyDescent="0.35">
      <c r="A626" s="514"/>
      <c r="B626" s="514"/>
      <c r="C626" s="514"/>
      <c r="D626" s="514"/>
      <c r="E626" s="514"/>
      <c r="F626" s="514"/>
      <c r="G626" s="514"/>
      <c r="H626" s="552"/>
      <c r="I626" s="514"/>
      <c r="J626" s="514"/>
      <c r="K626" s="514"/>
      <c r="L626" s="514"/>
      <c r="M626" s="514"/>
      <c r="N626" s="514"/>
    </row>
    <row r="627" spans="1:14" s="855" customFormat="1" x14ac:dyDescent="0.35">
      <c r="A627" s="514"/>
      <c r="B627" s="514"/>
      <c r="C627" s="514"/>
      <c r="D627" s="514"/>
      <c r="E627" s="514"/>
      <c r="F627" s="514"/>
      <c r="G627" s="514"/>
      <c r="H627" s="552"/>
      <c r="I627" s="514"/>
      <c r="J627" s="514"/>
      <c r="K627" s="514"/>
      <c r="L627" s="514"/>
      <c r="M627" s="514"/>
      <c r="N627" s="514"/>
    </row>
    <row r="628" spans="1:14" s="855" customFormat="1" x14ac:dyDescent="0.35">
      <c r="A628" s="514"/>
      <c r="B628" s="514"/>
      <c r="C628" s="514"/>
      <c r="D628" s="514"/>
      <c r="E628" s="514"/>
      <c r="F628" s="514"/>
      <c r="G628" s="514"/>
      <c r="H628" s="552"/>
      <c r="I628" s="514"/>
      <c r="J628" s="514"/>
      <c r="K628" s="514"/>
      <c r="L628" s="514"/>
      <c r="M628" s="514"/>
      <c r="N628" s="514"/>
    </row>
    <row r="629" spans="1:14" s="855" customFormat="1" x14ac:dyDescent="0.35">
      <c r="A629" s="514"/>
      <c r="B629" s="514"/>
      <c r="C629" s="514"/>
      <c r="D629" s="514"/>
      <c r="E629" s="514"/>
      <c r="F629" s="514"/>
      <c r="G629" s="514"/>
      <c r="H629" s="552"/>
      <c r="I629" s="514"/>
      <c r="J629" s="514"/>
      <c r="K629" s="514"/>
      <c r="L629" s="514"/>
      <c r="M629" s="514"/>
      <c r="N629" s="514"/>
    </row>
    <row r="630" spans="1:14" s="855" customFormat="1" x14ac:dyDescent="0.35">
      <c r="A630" s="514"/>
      <c r="B630" s="514"/>
      <c r="C630" s="514"/>
      <c r="D630" s="514"/>
      <c r="E630" s="514"/>
      <c r="F630" s="514"/>
      <c r="G630" s="514"/>
      <c r="H630" s="552"/>
      <c r="I630" s="514"/>
      <c r="J630" s="514"/>
      <c r="K630" s="514"/>
      <c r="L630" s="514"/>
      <c r="M630" s="514"/>
      <c r="N630" s="514"/>
    </row>
    <row r="631" spans="1:14" s="855" customFormat="1" x14ac:dyDescent="0.35">
      <c r="A631" s="514"/>
      <c r="B631" s="514"/>
      <c r="C631" s="514"/>
      <c r="D631" s="514"/>
      <c r="E631" s="514"/>
      <c r="F631" s="514"/>
      <c r="G631" s="514"/>
      <c r="H631" s="552"/>
      <c r="I631" s="514"/>
      <c r="J631" s="514"/>
      <c r="K631" s="514"/>
      <c r="L631" s="514"/>
      <c r="M631" s="514"/>
      <c r="N631" s="514"/>
    </row>
    <row r="632" spans="1:14" s="855" customFormat="1" x14ac:dyDescent="0.35">
      <c r="A632" s="514"/>
      <c r="B632" s="514"/>
      <c r="C632" s="514"/>
      <c r="D632" s="514"/>
      <c r="E632" s="514"/>
      <c r="F632" s="514"/>
      <c r="G632" s="514"/>
      <c r="H632" s="552"/>
      <c r="I632" s="514"/>
      <c r="J632" s="514"/>
      <c r="K632" s="514"/>
      <c r="L632" s="514"/>
      <c r="M632" s="514"/>
      <c r="N632" s="514"/>
    </row>
    <row r="633" spans="1:14" s="855" customFormat="1" x14ac:dyDescent="0.35">
      <c r="A633" s="514"/>
      <c r="B633" s="514"/>
      <c r="C633" s="514"/>
      <c r="D633" s="514"/>
      <c r="E633" s="514"/>
      <c r="F633" s="514"/>
      <c r="G633" s="514"/>
      <c r="H633" s="552"/>
      <c r="I633" s="514"/>
      <c r="J633" s="514"/>
      <c r="K633" s="514"/>
      <c r="L633" s="514"/>
      <c r="M633" s="514"/>
      <c r="N633" s="514"/>
    </row>
    <row r="634" spans="1:14" s="855" customFormat="1" x14ac:dyDescent="0.35">
      <c r="A634" s="514"/>
      <c r="B634" s="514"/>
      <c r="C634" s="514"/>
      <c r="D634" s="514"/>
      <c r="E634" s="514"/>
      <c r="F634" s="514"/>
      <c r="G634" s="514"/>
      <c r="H634" s="552"/>
      <c r="I634" s="514"/>
      <c r="J634" s="514"/>
      <c r="K634" s="514"/>
      <c r="L634" s="514"/>
      <c r="M634" s="514"/>
      <c r="N634" s="514"/>
    </row>
    <row r="635" spans="1:14" s="855" customFormat="1" x14ac:dyDescent="0.35">
      <c r="A635" s="514"/>
      <c r="B635" s="514"/>
      <c r="C635" s="514"/>
      <c r="D635" s="514"/>
      <c r="E635" s="514"/>
      <c r="F635" s="514"/>
      <c r="G635" s="514"/>
      <c r="H635" s="552"/>
      <c r="I635" s="514"/>
      <c r="J635" s="514"/>
      <c r="K635" s="514"/>
      <c r="L635" s="514"/>
      <c r="M635" s="514"/>
      <c r="N635" s="514"/>
    </row>
    <row r="636" spans="1:14" s="855" customFormat="1" x14ac:dyDescent="0.35">
      <c r="A636" s="514"/>
      <c r="B636" s="514"/>
      <c r="C636" s="514"/>
      <c r="D636" s="514"/>
      <c r="E636" s="514"/>
      <c r="F636" s="514"/>
      <c r="G636" s="514"/>
      <c r="H636" s="552"/>
      <c r="I636" s="514"/>
      <c r="J636" s="514"/>
      <c r="K636" s="514"/>
      <c r="L636" s="514"/>
      <c r="M636" s="514"/>
      <c r="N636" s="514"/>
    </row>
    <row r="637" spans="1:14" s="855" customFormat="1" x14ac:dyDescent="0.35">
      <c r="A637" s="514"/>
      <c r="B637" s="514"/>
      <c r="C637" s="514"/>
      <c r="D637" s="514"/>
      <c r="E637" s="514"/>
      <c r="F637" s="514"/>
      <c r="G637" s="514"/>
      <c r="H637" s="552"/>
      <c r="I637" s="514"/>
      <c r="J637" s="514"/>
      <c r="K637" s="514"/>
      <c r="L637" s="514"/>
      <c r="M637" s="514"/>
      <c r="N637" s="514"/>
    </row>
    <row r="638" spans="1:14" s="855" customFormat="1" x14ac:dyDescent="0.35">
      <c r="A638" s="514"/>
      <c r="B638" s="514"/>
      <c r="C638" s="514"/>
      <c r="D638" s="514"/>
      <c r="E638" s="514"/>
      <c r="F638" s="514"/>
      <c r="G638" s="514"/>
      <c r="H638" s="552"/>
      <c r="I638" s="514"/>
      <c r="J638" s="514"/>
      <c r="K638" s="514"/>
      <c r="L638" s="514"/>
      <c r="M638" s="514"/>
      <c r="N638" s="514"/>
    </row>
    <row r="639" spans="1:14" s="855" customFormat="1" x14ac:dyDescent="0.35">
      <c r="A639" s="514"/>
      <c r="B639" s="514"/>
      <c r="C639" s="514"/>
      <c r="D639" s="514"/>
      <c r="E639" s="514"/>
      <c r="F639" s="514"/>
      <c r="G639" s="514"/>
      <c r="H639" s="552"/>
      <c r="I639" s="514"/>
      <c r="J639" s="514"/>
      <c r="K639" s="514"/>
      <c r="L639" s="514"/>
      <c r="M639" s="514"/>
      <c r="N639" s="514"/>
    </row>
    <row r="640" spans="1:14" s="855" customFormat="1" x14ac:dyDescent="0.35">
      <c r="A640" s="514"/>
      <c r="B640" s="514"/>
      <c r="C640" s="514"/>
      <c r="D640" s="514"/>
      <c r="E640" s="514"/>
      <c r="F640" s="514"/>
      <c r="G640" s="514"/>
      <c r="H640" s="552"/>
      <c r="I640" s="514"/>
      <c r="J640" s="514"/>
      <c r="K640" s="514"/>
      <c r="L640" s="514"/>
      <c r="M640" s="514"/>
      <c r="N640" s="514"/>
    </row>
    <row r="641" spans="1:14" s="855" customFormat="1" x14ac:dyDescent="0.35">
      <c r="A641" s="514"/>
      <c r="B641" s="514"/>
      <c r="C641" s="514"/>
      <c r="D641" s="514"/>
      <c r="E641" s="514"/>
      <c r="F641" s="514"/>
      <c r="G641" s="514"/>
      <c r="H641" s="552"/>
      <c r="I641" s="514"/>
      <c r="J641" s="514"/>
      <c r="K641" s="514"/>
      <c r="L641" s="514"/>
      <c r="M641" s="514"/>
      <c r="N641" s="514"/>
    </row>
    <row r="642" spans="1:14" s="855" customFormat="1" x14ac:dyDescent="0.35">
      <c r="A642" s="514"/>
      <c r="B642" s="514"/>
      <c r="C642" s="514"/>
      <c r="D642" s="514"/>
      <c r="E642" s="514"/>
      <c r="F642" s="514"/>
      <c r="G642" s="514"/>
      <c r="H642" s="552"/>
      <c r="I642" s="514"/>
      <c r="J642" s="514"/>
      <c r="K642" s="514"/>
      <c r="L642" s="514"/>
      <c r="M642" s="514"/>
      <c r="N642" s="514"/>
    </row>
    <row r="643" spans="1:14" s="855" customFormat="1" x14ac:dyDescent="0.35">
      <c r="A643" s="514"/>
      <c r="B643" s="514"/>
      <c r="C643" s="514"/>
      <c r="D643" s="514"/>
      <c r="E643" s="514"/>
      <c r="F643" s="514"/>
      <c r="G643" s="514"/>
      <c r="H643" s="552"/>
      <c r="I643" s="514"/>
      <c r="J643" s="514"/>
      <c r="K643" s="514"/>
      <c r="L643" s="514"/>
      <c r="M643" s="514"/>
      <c r="N643" s="514"/>
    </row>
    <row r="644" spans="1:14" s="855" customFormat="1" x14ac:dyDescent="0.35">
      <c r="A644" s="514"/>
      <c r="B644" s="514"/>
      <c r="C644" s="514"/>
      <c r="D644" s="514"/>
      <c r="E644" s="514"/>
      <c r="F644" s="514"/>
      <c r="G644" s="514"/>
      <c r="H644" s="552"/>
      <c r="I644" s="514"/>
      <c r="J644" s="514"/>
      <c r="K644" s="514"/>
      <c r="L644" s="514"/>
      <c r="M644" s="514"/>
      <c r="N644" s="514"/>
    </row>
    <row r="645" spans="1:14" s="855" customFormat="1" x14ac:dyDescent="0.35">
      <c r="A645" s="514"/>
      <c r="B645" s="514"/>
      <c r="C645" s="514"/>
      <c r="D645" s="514"/>
      <c r="E645" s="514"/>
      <c r="F645" s="514"/>
      <c r="G645" s="514"/>
      <c r="H645" s="552"/>
      <c r="I645" s="514"/>
      <c r="J645" s="514"/>
      <c r="K645" s="514"/>
      <c r="L645" s="514"/>
      <c r="M645" s="514"/>
      <c r="N645" s="514"/>
    </row>
    <row r="646" spans="1:14" s="855" customFormat="1" x14ac:dyDescent="0.35">
      <c r="A646" s="514"/>
      <c r="B646" s="514"/>
      <c r="C646" s="514"/>
      <c r="D646" s="514"/>
      <c r="E646" s="514"/>
      <c r="F646" s="514"/>
      <c r="G646" s="514"/>
      <c r="H646" s="552"/>
      <c r="I646" s="514"/>
      <c r="J646" s="514"/>
      <c r="K646" s="514"/>
      <c r="L646" s="514"/>
      <c r="M646" s="514"/>
      <c r="N646" s="514"/>
    </row>
    <row r="647" spans="1:14" s="855" customFormat="1" x14ac:dyDescent="0.35">
      <c r="A647" s="514"/>
      <c r="B647" s="514"/>
      <c r="C647" s="514"/>
      <c r="D647" s="514"/>
      <c r="E647" s="514"/>
      <c r="F647" s="514"/>
      <c r="G647" s="514"/>
      <c r="H647" s="552"/>
      <c r="I647" s="514"/>
      <c r="J647" s="514"/>
      <c r="K647" s="514"/>
      <c r="L647" s="514"/>
      <c r="M647" s="514"/>
      <c r="N647" s="514"/>
    </row>
    <row r="648" spans="1:14" s="855" customFormat="1" x14ac:dyDescent="0.35">
      <c r="A648" s="514"/>
      <c r="B648" s="514"/>
      <c r="C648" s="514"/>
      <c r="D648" s="514"/>
      <c r="E648" s="514"/>
      <c r="F648" s="514"/>
      <c r="G648" s="514"/>
      <c r="H648" s="552"/>
      <c r="I648" s="514"/>
      <c r="J648" s="514"/>
      <c r="K648" s="514"/>
      <c r="L648" s="514"/>
      <c r="M648" s="514"/>
      <c r="N648" s="514"/>
    </row>
    <row r="649" spans="1:14" s="855" customFormat="1" x14ac:dyDescent="0.35">
      <c r="A649" s="514"/>
      <c r="B649" s="514"/>
      <c r="C649" s="514"/>
      <c r="D649" s="514"/>
      <c r="E649" s="514"/>
      <c r="F649" s="514"/>
      <c r="G649" s="514"/>
      <c r="H649" s="552"/>
      <c r="I649" s="514"/>
      <c r="J649" s="514"/>
      <c r="K649" s="514"/>
      <c r="L649" s="514"/>
      <c r="M649" s="514"/>
      <c r="N649" s="514"/>
    </row>
    <row r="650" spans="1:14" s="855" customFormat="1" x14ac:dyDescent="0.35">
      <c r="A650" s="514"/>
      <c r="B650" s="514"/>
      <c r="C650" s="514"/>
      <c r="D650" s="514"/>
      <c r="E650" s="514"/>
      <c r="F650" s="514"/>
      <c r="G650" s="514"/>
      <c r="H650" s="552"/>
      <c r="I650" s="514"/>
      <c r="J650" s="514"/>
      <c r="K650" s="514"/>
      <c r="L650" s="514"/>
      <c r="M650" s="514"/>
      <c r="N650" s="514"/>
    </row>
    <row r="651" spans="1:14" s="855" customFormat="1" x14ac:dyDescent="0.35">
      <c r="A651" s="514"/>
      <c r="B651" s="514"/>
      <c r="C651" s="514"/>
      <c r="D651" s="514"/>
      <c r="E651" s="514"/>
      <c r="F651" s="514"/>
      <c r="G651" s="514"/>
      <c r="H651" s="552"/>
      <c r="I651" s="514"/>
      <c r="J651" s="514"/>
      <c r="K651" s="514"/>
      <c r="L651" s="514"/>
      <c r="M651" s="514"/>
      <c r="N651" s="514"/>
    </row>
    <row r="652" spans="1:14" s="855" customFormat="1" x14ac:dyDescent="0.35">
      <c r="A652" s="514"/>
      <c r="B652" s="514"/>
      <c r="C652" s="514"/>
      <c r="D652" s="514"/>
      <c r="E652" s="514"/>
      <c r="F652" s="514"/>
      <c r="G652" s="514"/>
      <c r="H652" s="552"/>
      <c r="I652" s="514"/>
      <c r="J652" s="514"/>
      <c r="K652" s="514"/>
      <c r="L652" s="514"/>
      <c r="M652" s="514"/>
      <c r="N652" s="514"/>
    </row>
    <row r="653" spans="1:14" s="855" customFormat="1" x14ac:dyDescent="0.35">
      <c r="A653" s="514"/>
      <c r="B653" s="514"/>
      <c r="C653" s="514"/>
      <c r="D653" s="514"/>
      <c r="E653" s="514"/>
      <c r="F653" s="514"/>
      <c r="G653" s="514"/>
      <c r="H653" s="552"/>
      <c r="I653" s="514"/>
      <c r="J653" s="514"/>
      <c r="K653" s="514"/>
      <c r="L653" s="514"/>
      <c r="M653" s="514"/>
      <c r="N653" s="514"/>
    </row>
    <row r="654" spans="1:14" s="855" customFormat="1" x14ac:dyDescent="0.35">
      <c r="A654" s="514"/>
      <c r="B654" s="514"/>
      <c r="C654" s="514"/>
      <c r="D654" s="514"/>
      <c r="E654" s="514"/>
      <c r="F654" s="514"/>
      <c r="G654" s="514"/>
      <c r="H654" s="552"/>
      <c r="I654" s="514"/>
      <c r="J654" s="514"/>
      <c r="K654" s="514"/>
      <c r="L654" s="514"/>
      <c r="M654" s="514"/>
      <c r="N654" s="514"/>
    </row>
    <row r="655" spans="1:14" s="855" customFormat="1" x14ac:dyDescent="0.35">
      <c r="A655" s="514"/>
      <c r="B655" s="514"/>
      <c r="C655" s="514"/>
      <c r="D655" s="514"/>
      <c r="E655" s="514"/>
      <c r="F655" s="514"/>
      <c r="G655" s="514"/>
      <c r="H655" s="552"/>
      <c r="I655" s="514"/>
      <c r="J655" s="514"/>
      <c r="K655" s="514"/>
      <c r="L655" s="514"/>
      <c r="M655" s="514"/>
      <c r="N655" s="514"/>
    </row>
    <row r="656" spans="1:14" s="855" customFormat="1" x14ac:dyDescent="0.35">
      <c r="A656" s="514"/>
      <c r="B656" s="514"/>
      <c r="C656" s="514"/>
      <c r="D656" s="514"/>
      <c r="E656" s="514"/>
      <c r="F656" s="514"/>
      <c r="G656" s="514"/>
      <c r="H656" s="552"/>
      <c r="I656" s="514"/>
      <c r="J656" s="514"/>
      <c r="K656" s="514"/>
      <c r="L656" s="514"/>
      <c r="M656" s="514"/>
      <c r="N656" s="514"/>
    </row>
    <row r="657" spans="1:14" s="855" customFormat="1" x14ac:dyDescent="0.35">
      <c r="A657" s="514"/>
      <c r="B657" s="514"/>
      <c r="C657" s="514"/>
      <c r="D657" s="514"/>
      <c r="E657" s="514"/>
      <c r="F657" s="514"/>
      <c r="G657" s="514"/>
      <c r="H657" s="552"/>
      <c r="I657" s="514"/>
      <c r="J657" s="514"/>
      <c r="K657" s="514"/>
      <c r="L657" s="514"/>
      <c r="M657" s="514"/>
      <c r="N657" s="514"/>
    </row>
    <row r="658" spans="1:14" s="855" customFormat="1" x14ac:dyDescent="0.35">
      <c r="A658" s="514"/>
      <c r="B658" s="514"/>
      <c r="C658" s="514"/>
      <c r="D658" s="514"/>
      <c r="E658" s="514"/>
      <c r="F658" s="514"/>
      <c r="G658" s="514"/>
      <c r="H658" s="552"/>
      <c r="I658" s="514"/>
      <c r="J658" s="514"/>
      <c r="K658" s="514"/>
      <c r="L658" s="514"/>
      <c r="M658" s="514"/>
      <c r="N658" s="514"/>
    </row>
    <row r="659" spans="1:14" s="855" customFormat="1" x14ac:dyDescent="0.35">
      <c r="A659" s="514"/>
      <c r="B659" s="514"/>
      <c r="C659" s="514"/>
      <c r="D659" s="514"/>
      <c r="E659" s="514"/>
      <c r="F659" s="514"/>
      <c r="G659" s="514"/>
      <c r="H659" s="552"/>
      <c r="I659" s="514"/>
      <c r="J659" s="514"/>
      <c r="K659" s="514"/>
      <c r="L659" s="514"/>
      <c r="M659" s="514"/>
      <c r="N659" s="514"/>
    </row>
    <row r="660" spans="1:14" s="855" customFormat="1" x14ac:dyDescent="0.35">
      <c r="A660" s="514"/>
      <c r="B660" s="514"/>
      <c r="C660" s="514"/>
      <c r="D660" s="514"/>
      <c r="E660" s="514"/>
      <c r="F660" s="514"/>
      <c r="G660" s="514"/>
      <c r="H660" s="552"/>
      <c r="I660" s="514"/>
      <c r="J660" s="514"/>
      <c r="K660" s="514"/>
      <c r="L660" s="514"/>
      <c r="M660" s="514"/>
      <c r="N660" s="514"/>
    </row>
    <row r="661" spans="1:14" s="855" customFormat="1" x14ac:dyDescent="0.35">
      <c r="A661" s="514"/>
      <c r="B661" s="514"/>
      <c r="C661" s="514"/>
      <c r="D661" s="514"/>
      <c r="E661" s="514"/>
      <c r="F661" s="514"/>
      <c r="G661" s="514"/>
      <c r="H661" s="552"/>
      <c r="I661" s="514"/>
      <c r="J661" s="514"/>
      <c r="K661" s="514"/>
      <c r="L661" s="514"/>
      <c r="M661" s="514"/>
      <c r="N661" s="514"/>
    </row>
    <row r="662" spans="1:14" s="855" customFormat="1" x14ac:dyDescent="0.35">
      <c r="A662" s="514"/>
      <c r="B662" s="514"/>
      <c r="C662" s="514"/>
      <c r="D662" s="514"/>
      <c r="E662" s="514"/>
      <c r="F662" s="514"/>
      <c r="G662" s="514"/>
      <c r="H662" s="552"/>
      <c r="I662" s="514"/>
      <c r="J662" s="514"/>
      <c r="K662" s="514"/>
      <c r="L662" s="514"/>
      <c r="M662" s="514"/>
      <c r="N662" s="514"/>
    </row>
    <row r="663" spans="1:14" s="855" customFormat="1" x14ac:dyDescent="0.35">
      <c r="A663" s="514"/>
      <c r="B663" s="514"/>
      <c r="C663" s="514"/>
      <c r="D663" s="514"/>
      <c r="E663" s="514"/>
      <c r="F663" s="514"/>
      <c r="G663" s="514"/>
      <c r="H663" s="552"/>
      <c r="I663" s="514"/>
      <c r="J663" s="514"/>
      <c r="K663" s="514"/>
      <c r="L663" s="514"/>
      <c r="M663" s="514"/>
      <c r="N663" s="514"/>
    </row>
    <row r="664" spans="1:14" s="855" customFormat="1" x14ac:dyDescent="0.35">
      <c r="A664" s="514"/>
      <c r="B664" s="514"/>
      <c r="C664" s="514"/>
      <c r="D664" s="514"/>
      <c r="E664" s="514"/>
      <c r="F664" s="514"/>
      <c r="G664" s="514"/>
      <c r="H664" s="552"/>
      <c r="I664" s="514"/>
      <c r="J664" s="514"/>
      <c r="K664" s="514"/>
      <c r="L664" s="514"/>
      <c r="M664" s="514"/>
      <c r="N664" s="514"/>
    </row>
    <row r="665" spans="1:14" s="855" customFormat="1" x14ac:dyDescent="0.35">
      <c r="A665" s="514"/>
      <c r="B665" s="514"/>
      <c r="C665" s="514"/>
      <c r="D665" s="514"/>
      <c r="E665" s="514"/>
      <c r="F665" s="514"/>
      <c r="G665" s="514"/>
      <c r="H665" s="552"/>
      <c r="I665" s="514"/>
      <c r="J665" s="514"/>
      <c r="K665" s="514"/>
      <c r="L665" s="514"/>
      <c r="M665" s="514"/>
      <c r="N665" s="514"/>
    </row>
    <row r="666" spans="1:14" s="855" customFormat="1" x14ac:dyDescent="0.35">
      <c r="A666" s="514"/>
      <c r="B666" s="514"/>
      <c r="C666" s="514"/>
      <c r="D666" s="514"/>
      <c r="E666" s="514"/>
      <c r="F666" s="514"/>
      <c r="G666" s="514"/>
      <c r="H666" s="552"/>
      <c r="I666" s="514"/>
      <c r="J666" s="514"/>
      <c r="K666" s="514"/>
      <c r="L666" s="514"/>
      <c r="M666" s="514"/>
      <c r="N666" s="514"/>
    </row>
    <row r="667" spans="1:14" s="855" customFormat="1" x14ac:dyDescent="0.35">
      <c r="A667" s="514"/>
      <c r="B667" s="514"/>
      <c r="C667" s="514"/>
      <c r="D667" s="514"/>
      <c r="E667" s="514"/>
      <c r="F667" s="514"/>
      <c r="G667" s="514"/>
      <c r="H667" s="552"/>
      <c r="I667" s="514"/>
      <c r="J667" s="514"/>
      <c r="K667" s="514"/>
      <c r="L667" s="514"/>
      <c r="M667" s="514"/>
      <c r="N667" s="514"/>
    </row>
    <row r="668" spans="1:14" s="855" customFormat="1" x14ac:dyDescent="0.35">
      <c r="A668" s="514"/>
      <c r="B668" s="514"/>
      <c r="C668" s="514"/>
      <c r="D668" s="514"/>
      <c r="E668" s="514"/>
      <c r="F668" s="514"/>
      <c r="G668" s="514"/>
      <c r="H668" s="552"/>
      <c r="I668" s="514"/>
      <c r="J668" s="514"/>
      <c r="K668" s="514"/>
      <c r="L668" s="514"/>
      <c r="M668" s="514"/>
      <c r="N668" s="514"/>
    </row>
    <row r="669" spans="1:14" s="855" customFormat="1" x14ac:dyDescent="0.35">
      <c r="A669" s="514"/>
      <c r="B669" s="514"/>
      <c r="C669" s="514"/>
      <c r="D669" s="514"/>
      <c r="E669" s="514"/>
      <c r="F669" s="514"/>
      <c r="G669" s="514"/>
      <c r="H669" s="552"/>
      <c r="I669" s="514"/>
      <c r="J669" s="514"/>
      <c r="K669" s="514"/>
      <c r="L669" s="514"/>
      <c r="M669" s="514"/>
      <c r="N669" s="514"/>
    </row>
    <row r="670" spans="1:14" s="855" customFormat="1" x14ac:dyDescent="0.35">
      <c r="A670" s="514"/>
      <c r="B670" s="514"/>
      <c r="C670" s="514"/>
      <c r="D670" s="514"/>
      <c r="E670" s="514"/>
      <c r="F670" s="514"/>
      <c r="G670" s="514"/>
      <c r="H670" s="552"/>
      <c r="I670" s="514"/>
      <c r="J670" s="514"/>
      <c r="K670" s="514"/>
      <c r="L670" s="514"/>
      <c r="M670" s="514"/>
      <c r="N670" s="514"/>
    </row>
    <row r="671" spans="1:14" s="855" customFormat="1" x14ac:dyDescent="0.35">
      <c r="A671" s="514"/>
      <c r="B671" s="514"/>
      <c r="C671" s="514"/>
      <c r="D671" s="514"/>
      <c r="E671" s="514"/>
      <c r="F671" s="514"/>
      <c r="G671" s="514"/>
      <c r="H671" s="552"/>
      <c r="I671" s="514"/>
      <c r="J671" s="514"/>
      <c r="K671" s="514"/>
      <c r="L671" s="514"/>
      <c r="M671" s="514"/>
      <c r="N671" s="514"/>
    </row>
    <row r="672" spans="1:14" s="855" customFormat="1" x14ac:dyDescent="0.35">
      <c r="A672" s="514"/>
      <c r="B672" s="514"/>
      <c r="C672" s="514"/>
      <c r="D672" s="514"/>
      <c r="E672" s="514"/>
      <c r="F672" s="514"/>
      <c r="G672" s="514"/>
      <c r="H672" s="552"/>
      <c r="I672" s="514"/>
      <c r="J672" s="514"/>
      <c r="K672" s="514"/>
      <c r="L672" s="514"/>
      <c r="M672" s="514"/>
      <c r="N672" s="514"/>
    </row>
    <row r="673" spans="1:14" s="855" customFormat="1" x14ac:dyDescent="0.35">
      <c r="A673" s="514"/>
      <c r="B673" s="514"/>
      <c r="C673" s="514"/>
      <c r="D673" s="514"/>
      <c r="E673" s="514"/>
      <c r="F673" s="514"/>
      <c r="G673" s="514"/>
      <c r="H673" s="552"/>
      <c r="I673" s="514"/>
      <c r="J673" s="514"/>
      <c r="K673" s="514"/>
      <c r="L673" s="514"/>
      <c r="M673" s="514"/>
      <c r="N673" s="514"/>
    </row>
    <row r="674" spans="1:14" s="855" customFormat="1" x14ac:dyDescent="0.35">
      <c r="A674" s="514"/>
      <c r="B674" s="514"/>
      <c r="C674" s="514"/>
      <c r="D674" s="514"/>
      <c r="E674" s="514"/>
      <c r="F674" s="514"/>
      <c r="G674" s="514"/>
      <c r="H674" s="552"/>
      <c r="I674" s="514"/>
      <c r="J674" s="514"/>
      <c r="K674" s="514"/>
      <c r="L674" s="514"/>
      <c r="M674" s="514"/>
      <c r="N674" s="514"/>
    </row>
    <row r="675" spans="1:14" s="855" customFormat="1" x14ac:dyDescent="0.35">
      <c r="A675" s="514"/>
      <c r="B675" s="514"/>
      <c r="C675" s="514"/>
      <c r="D675" s="514"/>
      <c r="E675" s="514"/>
      <c r="F675" s="514"/>
      <c r="G675" s="514"/>
      <c r="H675" s="552"/>
      <c r="I675" s="514"/>
      <c r="J675" s="514"/>
      <c r="K675" s="514"/>
      <c r="L675" s="514"/>
      <c r="M675" s="514"/>
      <c r="N675" s="514"/>
    </row>
    <row r="676" spans="1:14" s="855" customFormat="1" x14ac:dyDescent="0.35">
      <c r="A676" s="514"/>
      <c r="B676" s="514"/>
      <c r="C676" s="514"/>
      <c r="D676" s="514"/>
      <c r="E676" s="514"/>
      <c r="F676" s="514"/>
      <c r="G676" s="514"/>
      <c r="H676" s="552"/>
      <c r="I676" s="514"/>
      <c r="J676" s="514"/>
      <c r="K676" s="514"/>
      <c r="L676" s="514"/>
      <c r="M676" s="514"/>
      <c r="N676" s="514"/>
    </row>
    <row r="677" spans="1:14" s="855" customFormat="1" x14ac:dyDescent="0.35">
      <c r="A677" s="514"/>
      <c r="B677" s="514"/>
      <c r="C677" s="514"/>
      <c r="D677" s="514"/>
      <c r="E677" s="514"/>
      <c r="F677" s="514"/>
      <c r="G677" s="514"/>
      <c r="H677" s="552"/>
      <c r="I677" s="514"/>
      <c r="J677" s="514"/>
      <c r="K677" s="514"/>
      <c r="L677" s="514"/>
      <c r="M677" s="514"/>
      <c r="N677" s="514"/>
    </row>
    <row r="678" spans="1:14" s="855" customFormat="1" x14ac:dyDescent="0.35">
      <c r="A678" s="514"/>
      <c r="B678" s="514"/>
      <c r="C678" s="514"/>
      <c r="D678" s="514"/>
      <c r="E678" s="514"/>
      <c r="F678" s="514"/>
      <c r="G678" s="514"/>
      <c r="H678" s="552"/>
      <c r="I678" s="514"/>
      <c r="J678" s="514"/>
      <c r="K678" s="514"/>
      <c r="L678" s="514"/>
      <c r="M678" s="514"/>
      <c r="N678" s="514"/>
    </row>
    <row r="679" spans="1:14" s="855" customFormat="1" x14ac:dyDescent="0.35">
      <c r="A679" s="514"/>
      <c r="B679" s="514"/>
      <c r="C679" s="514"/>
      <c r="D679" s="514"/>
      <c r="E679" s="514"/>
      <c r="F679" s="514"/>
      <c r="G679" s="514"/>
      <c r="H679" s="552"/>
      <c r="I679" s="514"/>
      <c r="J679" s="514"/>
      <c r="K679" s="514"/>
      <c r="L679" s="514"/>
      <c r="M679" s="514"/>
      <c r="N679" s="514"/>
    </row>
    <row r="680" spans="1:14" s="855" customFormat="1" x14ac:dyDescent="0.35">
      <c r="A680" s="514"/>
      <c r="B680" s="514"/>
      <c r="C680" s="514"/>
      <c r="D680" s="514"/>
      <c r="E680" s="514"/>
      <c r="F680" s="514"/>
      <c r="G680" s="514"/>
      <c r="H680" s="552"/>
      <c r="I680" s="514"/>
      <c r="J680" s="514"/>
      <c r="K680" s="514"/>
      <c r="L680" s="514"/>
      <c r="M680" s="514"/>
      <c r="N680" s="514"/>
    </row>
    <row r="681" spans="1:14" s="855" customFormat="1" x14ac:dyDescent="0.35">
      <c r="A681" s="514"/>
      <c r="B681" s="514"/>
      <c r="C681" s="514"/>
      <c r="D681" s="514"/>
      <c r="E681" s="514"/>
      <c r="F681" s="514"/>
      <c r="G681" s="514"/>
      <c r="H681" s="552"/>
      <c r="I681" s="514"/>
      <c r="J681" s="514"/>
      <c r="K681" s="514"/>
      <c r="L681" s="514"/>
      <c r="M681" s="514"/>
      <c r="N681" s="514"/>
    </row>
    <row r="682" spans="1:14" s="855" customFormat="1" x14ac:dyDescent="0.35">
      <c r="A682" s="514"/>
      <c r="B682" s="514"/>
      <c r="C682" s="514"/>
      <c r="D682" s="514"/>
      <c r="E682" s="514"/>
      <c r="F682" s="514"/>
      <c r="G682" s="514"/>
      <c r="H682" s="552"/>
      <c r="I682" s="514"/>
      <c r="J682" s="514"/>
      <c r="K682" s="514"/>
      <c r="L682" s="514"/>
      <c r="M682" s="514"/>
      <c r="N682" s="514"/>
    </row>
    <row r="683" spans="1:14" s="855" customFormat="1" x14ac:dyDescent="0.35">
      <c r="A683" s="514"/>
      <c r="B683" s="514"/>
      <c r="C683" s="514"/>
      <c r="D683" s="514"/>
      <c r="E683" s="514"/>
      <c r="F683" s="514"/>
      <c r="G683" s="514"/>
      <c r="H683" s="552"/>
      <c r="I683" s="514"/>
      <c r="J683" s="514"/>
      <c r="K683" s="514"/>
      <c r="L683" s="514"/>
      <c r="M683" s="514"/>
      <c r="N683" s="514"/>
    </row>
    <row r="684" spans="1:14" s="855" customFormat="1" x14ac:dyDescent="0.35">
      <c r="A684" s="514"/>
      <c r="B684" s="514"/>
      <c r="C684" s="514"/>
      <c r="D684" s="514"/>
      <c r="E684" s="514"/>
      <c r="F684" s="514"/>
      <c r="G684" s="514"/>
      <c r="H684" s="552"/>
      <c r="I684" s="514"/>
      <c r="J684" s="514"/>
      <c r="K684" s="514"/>
      <c r="L684" s="514"/>
      <c r="M684" s="514"/>
      <c r="N684" s="514"/>
    </row>
    <row r="685" spans="1:14" s="855" customFormat="1" x14ac:dyDescent="0.35">
      <c r="A685" s="514"/>
      <c r="B685" s="514"/>
      <c r="C685" s="514"/>
      <c r="D685" s="514"/>
      <c r="E685" s="514"/>
      <c r="F685" s="514"/>
      <c r="G685" s="514"/>
      <c r="H685" s="552"/>
      <c r="I685" s="514"/>
      <c r="J685" s="514"/>
      <c r="K685" s="514"/>
      <c r="L685" s="514"/>
      <c r="M685" s="514"/>
      <c r="N685" s="514"/>
    </row>
    <row r="686" spans="1:14" s="855" customFormat="1" x14ac:dyDescent="0.35">
      <c r="A686" s="514"/>
      <c r="B686" s="514"/>
      <c r="C686" s="514"/>
      <c r="D686" s="514"/>
      <c r="E686" s="514"/>
      <c r="F686" s="514"/>
      <c r="G686" s="514"/>
      <c r="H686" s="552"/>
      <c r="I686" s="514"/>
      <c r="J686" s="514"/>
      <c r="K686" s="514"/>
      <c r="L686" s="514"/>
      <c r="M686" s="514"/>
      <c r="N686" s="514"/>
    </row>
    <row r="687" spans="1:14" s="855" customFormat="1" x14ac:dyDescent="0.35">
      <c r="A687" s="514"/>
      <c r="B687" s="514"/>
      <c r="C687" s="514"/>
      <c r="D687" s="514"/>
      <c r="E687" s="514"/>
      <c r="F687" s="514"/>
      <c r="G687" s="514"/>
      <c r="H687" s="552"/>
      <c r="I687" s="514"/>
      <c r="J687" s="514"/>
      <c r="K687" s="514"/>
      <c r="L687" s="514"/>
      <c r="M687" s="514"/>
      <c r="N687" s="514"/>
    </row>
    <row r="688" spans="1:14" s="855" customFormat="1" x14ac:dyDescent="0.35">
      <c r="A688" s="514"/>
      <c r="B688" s="514"/>
      <c r="C688" s="514"/>
      <c r="D688" s="514"/>
      <c r="E688" s="514"/>
      <c r="F688" s="514"/>
      <c r="G688" s="514"/>
      <c r="H688" s="552"/>
      <c r="I688" s="514"/>
      <c r="J688" s="514"/>
      <c r="K688" s="514"/>
      <c r="L688" s="514"/>
      <c r="M688" s="514"/>
      <c r="N688" s="514"/>
    </row>
    <row r="689" spans="1:14" s="855" customFormat="1" x14ac:dyDescent="0.35">
      <c r="A689" s="514"/>
      <c r="B689" s="514"/>
      <c r="C689" s="514"/>
      <c r="D689" s="514"/>
      <c r="E689" s="514"/>
      <c r="F689" s="514"/>
      <c r="G689" s="514"/>
      <c r="H689" s="552"/>
      <c r="I689" s="514"/>
      <c r="J689" s="514"/>
      <c r="K689" s="514"/>
      <c r="L689" s="514"/>
      <c r="M689" s="514"/>
      <c r="N689" s="514"/>
    </row>
    <row r="690" spans="1:14" s="855" customFormat="1" x14ac:dyDescent="0.35">
      <c r="A690" s="514"/>
      <c r="B690" s="514"/>
      <c r="C690" s="514"/>
      <c r="D690" s="514"/>
      <c r="E690" s="514"/>
      <c r="F690" s="514"/>
      <c r="G690" s="514"/>
      <c r="H690" s="552"/>
      <c r="I690" s="514"/>
      <c r="J690" s="514"/>
      <c r="K690" s="514"/>
      <c r="L690" s="514"/>
      <c r="M690" s="514"/>
      <c r="N690" s="514"/>
    </row>
    <row r="691" spans="1:14" s="855" customFormat="1" x14ac:dyDescent="0.35">
      <c r="A691" s="514"/>
      <c r="B691" s="514"/>
      <c r="C691" s="514"/>
      <c r="D691" s="514"/>
      <c r="E691" s="514"/>
      <c r="F691" s="514"/>
      <c r="G691" s="514"/>
      <c r="H691" s="552"/>
      <c r="I691" s="514"/>
      <c r="J691" s="514"/>
      <c r="K691" s="514"/>
      <c r="L691" s="514"/>
      <c r="M691" s="514"/>
      <c r="N691" s="514"/>
    </row>
    <row r="692" spans="1:14" s="855" customFormat="1" x14ac:dyDescent="0.35">
      <c r="A692" s="514"/>
      <c r="B692" s="514"/>
      <c r="C692" s="514"/>
      <c r="D692" s="514"/>
      <c r="E692" s="514"/>
      <c r="F692" s="514"/>
      <c r="G692" s="514"/>
      <c r="H692" s="552"/>
      <c r="I692" s="514"/>
      <c r="J692" s="514"/>
      <c r="K692" s="514"/>
      <c r="L692" s="514"/>
      <c r="M692" s="514"/>
      <c r="N692" s="514"/>
    </row>
    <row r="693" spans="1:14" s="855" customFormat="1" x14ac:dyDescent="0.35">
      <c r="A693" s="514"/>
      <c r="B693" s="514"/>
      <c r="C693" s="514"/>
      <c r="D693" s="514"/>
      <c r="E693" s="514"/>
      <c r="F693" s="514"/>
      <c r="G693" s="514"/>
      <c r="H693" s="552"/>
      <c r="I693" s="514"/>
      <c r="J693" s="514"/>
      <c r="K693" s="514"/>
      <c r="L693" s="514"/>
      <c r="M693" s="514"/>
      <c r="N693" s="514"/>
    </row>
    <row r="694" spans="1:14" s="855" customFormat="1" x14ac:dyDescent="0.35">
      <c r="A694" s="514"/>
      <c r="B694" s="514"/>
      <c r="C694" s="514"/>
      <c r="D694" s="514"/>
      <c r="E694" s="514"/>
      <c r="F694" s="514"/>
      <c r="G694" s="514"/>
      <c r="H694" s="552"/>
      <c r="I694" s="514"/>
      <c r="J694" s="514"/>
      <c r="K694" s="514"/>
      <c r="L694" s="514"/>
      <c r="M694" s="514"/>
      <c r="N694" s="514"/>
    </row>
    <row r="695" spans="1:14" s="855" customFormat="1" x14ac:dyDescent="0.35">
      <c r="A695" s="514"/>
      <c r="B695" s="514"/>
      <c r="C695" s="514"/>
      <c r="D695" s="514"/>
      <c r="E695" s="514"/>
      <c r="F695" s="514"/>
      <c r="G695" s="514"/>
      <c r="H695" s="552"/>
      <c r="I695" s="514"/>
      <c r="J695" s="514"/>
      <c r="K695" s="514"/>
      <c r="L695" s="514"/>
      <c r="M695" s="514"/>
      <c r="N695" s="514"/>
    </row>
    <row r="696" spans="1:14" s="855" customFormat="1" x14ac:dyDescent="0.35">
      <c r="A696" s="514"/>
      <c r="B696" s="514"/>
      <c r="C696" s="514"/>
      <c r="D696" s="514"/>
      <c r="E696" s="514"/>
      <c r="F696" s="514"/>
      <c r="G696" s="514"/>
      <c r="H696" s="552"/>
      <c r="I696" s="514"/>
      <c r="J696" s="514"/>
      <c r="K696" s="514"/>
      <c r="L696" s="514"/>
      <c r="M696" s="514"/>
      <c r="N696" s="514"/>
    </row>
    <row r="697" spans="1:14" s="855" customFormat="1" x14ac:dyDescent="0.35">
      <c r="A697" s="514"/>
      <c r="B697" s="514"/>
      <c r="C697" s="514"/>
      <c r="D697" s="514"/>
      <c r="E697" s="514"/>
      <c r="F697" s="514"/>
      <c r="G697" s="514"/>
      <c r="H697" s="552"/>
      <c r="I697" s="514"/>
      <c r="J697" s="514"/>
      <c r="K697" s="514"/>
      <c r="L697" s="514"/>
      <c r="M697" s="514"/>
      <c r="N697" s="514"/>
    </row>
    <row r="698" spans="1:14" s="855" customFormat="1" x14ac:dyDescent="0.35">
      <c r="A698" s="514"/>
      <c r="B698" s="514"/>
      <c r="C698" s="514"/>
      <c r="D698" s="514"/>
      <c r="E698" s="514"/>
      <c r="F698" s="514"/>
      <c r="G698" s="514"/>
      <c r="H698" s="552"/>
      <c r="I698" s="514"/>
      <c r="J698" s="514"/>
      <c r="K698" s="514"/>
      <c r="L698" s="514"/>
      <c r="M698" s="514"/>
      <c r="N698" s="514"/>
    </row>
    <row r="699" spans="1:14" s="855" customFormat="1" x14ac:dyDescent="0.35">
      <c r="A699" s="514"/>
      <c r="B699" s="514"/>
      <c r="C699" s="514"/>
      <c r="D699" s="514"/>
      <c r="E699" s="514"/>
      <c r="F699" s="514"/>
      <c r="G699" s="514"/>
      <c r="H699" s="552"/>
      <c r="I699" s="514"/>
      <c r="J699" s="514"/>
      <c r="K699" s="514"/>
      <c r="L699" s="514"/>
      <c r="M699" s="514"/>
      <c r="N699" s="514"/>
    </row>
    <row r="700" spans="1:14" s="855" customFormat="1" x14ac:dyDescent="0.35">
      <c r="A700" s="514"/>
      <c r="B700" s="514"/>
      <c r="C700" s="514"/>
      <c r="D700" s="514"/>
      <c r="E700" s="514"/>
      <c r="F700" s="514"/>
      <c r="G700" s="514"/>
      <c r="H700" s="552"/>
      <c r="I700" s="514"/>
      <c r="J700" s="514"/>
      <c r="K700" s="514"/>
      <c r="L700" s="514"/>
      <c r="M700" s="514"/>
      <c r="N700" s="514"/>
    </row>
    <row r="701" spans="1:14" s="855" customFormat="1" x14ac:dyDescent="0.35">
      <c r="A701" s="514"/>
      <c r="B701" s="514"/>
      <c r="C701" s="514"/>
      <c r="D701" s="514"/>
      <c r="E701" s="514"/>
      <c r="F701" s="514"/>
      <c r="G701" s="514"/>
      <c r="H701" s="552"/>
      <c r="I701" s="514"/>
      <c r="J701" s="514"/>
      <c r="K701" s="514"/>
      <c r="L701" s="514"/>
      <c r="M701" s="514"/>
      <c r="N701" s="514"/>
    </row>
    <row r="702" spans="1:14" s="855" customFormat="1" x14ac:dyDescent="0.35">
      <c r="A702" s="514"/>
      <c r="B702" s="514"/>
      <c r="C702" s="514"/>
      <c r="D702" s="514"/>
      <c r="E702" s="514"/>
      <c r="F702" s="514"/>
      <c r="G702" s="514"/>
      <c r="H702" s="552"/>
      <c r="I702" s="514"/>
      <c r="J702" s="514"/>
      <c r="K702" s="514"/>
      <c r="L702" s="514"/>
      <c r="M702" s="514"/>
      <c r="N702" s="514"/>
    </row>
    <row r="703" spans="1:14" s="855" customFormat="1" x14ac:dyDescent="0.35">
      <c r="A703" s="514"/>
      <c r="B703" s="514"/>
      <c r="C703" s="514"/>
      <c r="D703" s="514"/>
      <c r="E703" s="514"/>
      <c r="F703" s="514"/>
      <c r="G703" s="514"/>
      <c r="H703" s="552"/>
      <c r="I703" s="514"/>
      <c r="J703" s="514"/>
      <c r="K703" s="514"/>
      <c r="L703" s="514"/>
      <c r="M703" s="514"/>
      <c r="N703" s="514"/>
    </row>
    <row r="704" spans="1:14" s="855" customFormat="1" x14ac:dyDescent="0.35">
      <c r="A704" s="514"/>
      <c r="B704" s="514"/>
      <c r="C704" s="514"/>
      <c r="D704" s="514"/>
      <c r="E704" s="514"/>
      <c r="F704" s="514"/>
      <c r="G704" s="514"/>
      <c r="H704" s="552"/>
      <c r="I704" s="514"/>
      <c r="J704" s="514"/>
      <c r="K704" s="514"/>
      <c r="L704" s="514"/>
      <c r="M704" s="514"/>
      <c r="N704" s="514"/>
    </row>
    <row r="705" spans="1:14" s="855" customFormat="1" x14ac:dyDescent="0.35">
      <c r="A705" s="514"/>
      <c r="B705" s="514"/>
      <c r="C705" s="514"/>
      <c r="D705" s="514"/>
      <c r="E705" s="514"/>
      <c r="F705" s="514"/>
      <c r="G705" s="514"/>
      <c r="H705" s="552"/>
      <c r="I705" s="514"/>
      <c r="J705" s="514"/>
      <c r="K705" s="514"/>
      <c r="L705" s="514"/>
      <c r="M705" s="514"/>
      <c r="N705" s="514"/>
    </row>
    <row r="706" spans="1:14" s="855" customFormat="1" x14ac:dyDescent="0.35">
      <c r="A706" s="514"/>
      <c r="B706" s="514"/>
      <c r="C706" s="514"/>
      <c r="D706" s="514"/>
      <c r="E706" s="514"/>
      <c r="F706" s="514"/>
      <c r="G706" s="514"/>
      <c r="H706" s="552"/>
      <c r="I706" s="514"/>
      <c r="J706" s="514"/>
      <c r="K706" s="514"/>
      <c r="L706" s="514"/>
      <c r="M706" s="514"/>
      <c r="N706" s="514"/>
    </row>
    <row r="707" spans="1:14" s="855" customFormat="1" x14ac:dyDescent="0.35">
      <c r="A707" s="514"/>
      <c r="B707" s="514"/>
      <c r="C707" s="514"/>
      <c r="D707" s="514"/>
      <c r="E707" s="514"/>
      <c r="F707" s="514"/>
      <c r="G707" s="514"/>
      <c r="H707" s="552"/>
      <c r="I707" s="514"/>
      <c r="J707" s="514"/>
      <c r="K707" s="514"/>
      <c r="L707" s="514"/>
      <c r="M707" s="514"/>
      <c r="N707" s="514"/>
    </row>
    <row r="708" spans="1:14" s="855" customFormat="1" x14ac:dyDescent="0.35">
      <c r="A708" s="514"/>
      <c r="B708" s="514"/>
      <c r="C708" s="514"/>
      <c r="D708" s="514"/>
      <c r="E708" s="514"/>
      <c r="F708" s="514"/>
      <c r="G708" s="514"/>
      <c r="H708" s="552"/>
      <c r="I708" s="514"/>
      <c r="J708" s="514"/>
      <c r="K708" s="514"/>
      <c r="L708" s="514"/>
      <c r="M708" s="514"/>
      <c r="N708" s="514"/>
    </row>
    <row r="709" spans="1:14" s="855" customFormat="1" x14ac:dyDescent="0.35">
      <c r="A709" s="514"/>
      <c r="B709" s="514"/>
      <c r="C709" s="514"/>
      <c r="D709" s="514"/>
      <c r="E709" s="514"/>
      <c r="F709" s="514"/>
      <c r="G709" s="514"/>
      <c r="H709" s="552"/>
      <c r="I709" s="514"/>
      <c r="J709" s="514"/>
      <c r="K709" s="514"/>
      <c r="L709" s="514"/>
      <c r="M709" s="514"/>
      <c r="N709" s="514"/>
    </row>
    <row r="710" spans="1:14" s="855" customFormat="1" x14ac:dyDescent="0.35">
      <c r="A710" s="514"/>
      <c r="B710" s="514"/>
      <c r="C710" s="514"/>
      <c r="D710" s="514"/>
      <c r="E710" s="514"/>
      <c r="F710" s="514"/>
      <c r="G710" s="514"/>
      <c r="H710" s="552"/>
      <c r="I710" s="514"/>
      <c r="J710" s="514"/>
      <c r="K710" s="514"/>
      <c r="L710" s="514"/>
      <c r="M710" s="514"/>
      <c r="N710" s="514"/>
    </row>
    <row r="711" spans="1:14" s="855" customFormat="1" x14ac:dyDescent="0.35">
      <c r="A711" s="514"/>
      <c r="B711" s="514"/>
      <c r="C711" s="514"/>
      <c r="D711" s="514"/>
      <c r="E711" s="514"/>
      <c r="F711" s="514"/>
      <c r="G711" s="514"/>
      <c r="H711" s="552"/>
      <c r="I711" s="514"/>
      <c r="J711" s="514"/>
      <c r="K711" s="514"/>
      <c r="L711" s="514"/>
      <c r="M711" s="514"/>
      <c r="N711" s="514"/>
    </row>
    <row r="712" spans="1:14" s="855" customFormat="1" x14ac:dyDescent="0.35">
      <c r="A712" s="514"/>
      <c r="B712" s="514"/>
      <c r="C712" s="514"/>
      <c r="D712" s="514"/>
      <c r="E712" s="514"/>
      <c r="F712" s="514"/>
      <c r="G712" s="514"/>
      <c r="H712" s="552"/>
      <c r="I712" s="514"/>
      <c r="J712" s="514"/>
      <c r="K712" s="514"/>
      <c r="L712" s="514"/>
      <c r="M712" s="514"/>
      <c r="N712" s="514"/>
    </row>
    <row r="713" spans="1:14" s="855" customFormat="1" x14ac:dyDescent="0.35">
      <c r="A713" s="514"/>
      <c r="B713" s="514"/>
      <c r="C713" s="514"/>
      <c r="D713" s="514"/>
      <c r="E713" s="514"/>
      <c r="F713" s="514"/>
      <c r="G713" s="514"/>
      <c r="H713" s="552"/>
      <c r="I713" s="514"/>
      <c r="J713" s="514"/>
      <c r="K713" s="514"/>
      <c r="L713" s="514"/>
      <c r="M713" s="514"/>
      <c r="N713" s="514"/>
    </row>
    <row r="714" spans="1:14" s="855" customFormat="1" x14ac:dyDescent="0.35">
      <c r="A714" s="514"/>
      <c r="B714" s="514"/>
      <c r="C714" s="514"/>
      <c r="D714" s="514"/>
      <c r="E714" s="514"/>
      <c r="F714" s="514"/>
      <c r="G714" s="514"/>
      <c r="H714" s="552"/>
      <c r="I714" s="514"/>
      <c r="J714" s="514"/>
      <c r="K714" s="514"/>
      <c r="L714" s="514"/>
      <c r="M714" s="514"/>
      <c r="N714" s="514"/>
    </row>
    <row r="715" spans="1:14" s="855" customFormat="1" x14ac:dyDescent="0.35">
      <c r="A715" s="514"/>
      <c r="B715" s="514"/>
      <c r="C715" s="514"/>
      <c r="D715" s="514"/>
      <c r="E715" s="514"/>
      <c r="F715" s="514"/>
      <c r="G715" s="514"/>
      <c r="H715" s="552"/>
      <c r="I715" s="514"/>
      <c r="J715" s="514"/>
      <c r="K715" s="514"/>
      <c r="L715" s="514"/>
      <c r="M715" s="514"/>
      <c r="N715" s="514"/>
    </row>
    <row r="716" spans="1:14" s="855" customFormat="1" x14ac:dyDescent="0.35">
      <c r="A716" s="514"/>
      <c r="B716" s="514"/>
      <c r="C716" s="514"/>
      <c r="D716" s="514"/>
      <c r="E716" s="514"/>
      <c r="F716" s="514"/>
      <c r="G716" s="514"/>
      <c r="H716" s="552"/>
      <c r="I716" s="514"/>
      <c r="J716" s="514"/>
      <c r="K716" s="514"/>
      <c r="L716" s="514"/>
      <c r="M716" s="514"/>
      <c r="N716" s="514"/>
    </row>
    <row r="717" spans="1:14" s="855" customFormat="1" x14ac:dyDescent="0.35">
      <c r="A717" s="514"/>
      <c r="B717" s="514"/>
      <c r="C717" s="514"/>
      <c r="D717" s="514"/>
      <c r="E717" s="514"/>
      <c r="F717" s="514"/>
      <c r="G717" s="514"/>
      <c r="H717" s="552"/>
      <c r="I717" s="514"/>
      <c r="J717" s="514"/>
      <c r="K717" s="514"/>
      <c r="L717" s="514"/>
      <c r="M717" s="514"/>
      <c r="N717" s="514"/>
    </row>
    <row r="718" spans="1:14" s="855" customFormat="1" x14ac:dyDescent="0.35">
      <c r="A718" s="514"/>
      <c r="B718" s="514"/>
      <c r="C718" s="514"/>
      <c r="D718" s="514"/>
      <c r="E718" s="514"/>
      <c r="F718" s="514"/>
      <c r="G718" s="514"/>
      <c r="H718" s="552"/>
      <c r="I718" s="514"/>
      <c r="J718" s="514"/>
      <c r="K718" s="514"/>
      <c r="L718" s="514"/>
      <c r="M718" s="514"/>
      <c r="N718" s="514"/>
    </row>
    <row r="719" spans="1:14" s="855" customFormat="1" x14ac:dyDescent="0.35">
      <c r="A719" s="514"/>
      <c r="B719" s="514"/>
      <c r="C719" s="514"/>
      <c r="D719" s="514"/>
      <c r="E719" s="514"/>
      <c r="F719" s="514"/>
      <c r="G719" s="514"/>
      <c r="H719" s="552"/>
      <c r="I719" s="514"/>
      <c r="J719" s="514"/>
      <c r="K719" s="514"/>
      <c r="L719" s="514"/>
      <c r="M719" s="514"/>
      <c r="N719" s="514"/>
    </row>
    <row r="720" spans="1:14" s="855" customFormat="1" x14ac:dyDescent="0.35">
      <c r="A720" s="514"/>
      <c r="B720" s="514"/>
      <c r="C720" s="514"/>
      <c r="D720" s="514"/>
      <c r="E720" s="514"/>
      <c r="F720" s="514"/>
      <c r="G720" s="514"/>
      <c r="H720" s="552"/>
      <c r="I720" s="514"/>
      <c r="J720" s="514"/>
      <c r="K720" s="514"/>
      <c r="L720" s="514"/>
      <c r="M720" s="514"/>
      <c r="N720" s="514"/>
    </row>
    <row r="721" spans="1:14" s="855" customFormat="1" x14ac:dyDescent="0.35">
      <c r="A721" s="514"/>
      <c r="B721" s="514"/>
      <c r="C721" s="514"/>
      <c r="D721" s="514"/>
      <c r="E721" s="514"/>
      <c r="F721" s="514"/>
      <c r="G721" s="514"/>
      <c r="H721" s="552"/>
      <c r="I721" s="514"/>
      <c r="J721" s="514"/>
      <c r="K721" s="514"/>
      <c r="L721" s="514"/>
      <c r="M721" s="514"/>
      <c r="N721" s="514"/>
    </row>
    <row r="722" spans="1:14" s="855" customFormat="1" x14ac:dyDescent="0.35">
      <c r="A722" s="514"/>
      <c r="B722" s="514"/>
      <c r="C722" s="514"/>
      <c r="D722" s="514"/>
      <c r="E722" s="514"/>
      <c r="F722" s="514"/>
      <c r="G722" s="514"/>
      <c r="H722" s="552"/>
      <c r="I722" s="514"/>
      <c r="J722" s="514"/>
      <c r="K722" s="514"/>
      <c r="L722" s="514"/>
      <c r="M722" s="514"/>
      <c r="N722" s="514"/>
    </row>
    <row r="723" spans="1:14" s="855" customFormat="1" x14ac:dyDescent="0.35">
      <c r="A723" s="514"/>
      <c r="B723" s="514"/>
      <c r="C723" s="514"/>
      <c r="D723" s="514"/>
      <c r="E723" s="514"/>
      <c r="F723" s="514"/>
      <c r="G723" s="514"/>
      <c r="H723" s="552"/>
      <c r="I723" s="514"/>
      <c r="J723" s="514"/>
      <c r="K723" s="514"/>
      <c r="L723" s="514"/>
      <c r="M723" s="514"/>
      <c r="N723" s="514"/>
    </row>
    <row r="724" spans="1:14" s="855" customFormat="1" x14ac:dyDescent="0.35">
      <c r="A724" s="514"/>
      <c r="B724" s="514"/>
      <c r="C724" s="514"/>
      <c r="D724" s="514"/>
      <c r="E724" s="514"/>
      <c r="F724" s="514"/>
      <c r="G724" s="514"/>
      <c r="H724" s="552"/>
      <c r="I724" s="514"/>
      <c r="J724" s="514"/>
      <c r="K724" s="514"/>
      <c r="L724" s="514"/>
      <c r="M724" s="514"/>
      <c r="N724" s="514"/>
    </row>
    <row r="725" spans="1:14" s="855" customFormat="1" x14ac:dyDescent="0.35">
      <c r="A725" s="514"/>
      <c r="B725" s="514"/>
      <c r="C725" s="514"/>
      <c r="D725" s="514"/>
      <c r="E725" s="514"/>
      <c r="F725" s="514"/>
      <c r="G725" s="514"/>
      <c r="H725" s="552"/>
      <c r="I725" s="514"/>
      <c r="J725" s="514"/>
      <c r="K725" s="514"/>
      <c r="L725" s="514"/>
      <c r="M725" s="514"/>
      <c r="N725" s="514"/>
    </row>
    <row r="726" spans="1:14" s="855" customFormat="1" x14ac:dyDescent="0.35">
      <c r="A726" s="514"/>
      <c r="B726" s="514"/>
      <c r="C726" s="514"/>
      <c r="D726" s="514"/>
      <c r="E726" s="514"/>
      <c r="F726" s="514"/>
      <c r="G726" s="514"/>
      <c r="H726" s="552"/>
      <c r="I726" s="514"/>
      <c r="J726" s="514"/>
      <c r="K726" s="514"/>
      <c r="L726" s="514"/>
      <c r="M726" s="514"/>
      <c r="N726" s="514"/>
    </row>
    <row r="727" spans="1:14" s="855" customFormat="1" x14ac:dyDescent="0.35">
      <c r="A727" s="514"/>
      <c r="B727" s="514"/>
      <c r="C727" s="514"/>
      <c r="D727" s="514"/>
      <c r="E727" s="514"/>
      <c r="F727" s="514"/>
      <c r="G727" s="514"/>
      <c r="H727" s="552"/>
      <c r="I727" s="514"/>
      <c r="J727" s="514"/>
      <c r="K727" s="514"/>
      <c r="L727" s="514"/>
      <c r="M727" s="514"/>
      <c r="N727" s="514"/>
    </row>
    <row r="728" spans="1:14" s="855" customFormat="1" x14ac:dyDescent="0.35">
      <c r="A728" s="514"/>
      <c r="B728" s="514"/>
      <c r="C728" s="514"/>
      <c r="D728" s="514"/>
      <c r="E728" s="514"/>
      <c r="F728" s="514"/>
      <c r="G728" s="514"/>
      <c r="H728" s="552"/>
      <c r="I728" s="514"/>
      <c r="J728" s="514"/>
      <c r="K728" s="514"/>
      <c r="L728" s="514"/>
      <c r="M728" s="514"/>
      <c r="N728" s="514"/>
    </row>
    <row r="729" spans="1:14" s="855" customFormat="1" x14ac:dyDescent="0.35">
      <c r="A729" s="514"/>
      <c r="B729" s="514"/>
      <c r="C729" s="514"/>
      <c r="D729" s="514"/>
      <c r="E729" s="514"/>
      <c r="F729" s="514"/>
      <c r="G729" s="514"/>
      <c r="H729" s="552"/>
      <c r="I729" s="514"/>
      <c r="J729" s="514"/>
      <c r="K729" s="514"/>
      <c r="L729" s="514"/>
      <c r="M729" s="514"/>
      <c r="N729" s="514"/>
    </row>
    <row r="730" spans="1:14" s="855" customFormat="1" x14ac:dyDescent="0.35">
      <c r="A730" s="514"/>
      <c r="B730" s="514"/>
      <c r="C730" s="514"/>
      <c r="D730" s="514"/>
      <c r="E730" s="514"/>
      <c r="F730" s="514"/>
      <c r="G730" s="514"/>
      <c r="H730" s="552"/>
      <c r="I730" s="514"/>
      <c r="J730" s="514"/>
      <c r="K730" s="514"/>
      <c r="L730" s="514"/>
      <c r="M730" s="514"/>
      <c r="N730" s="514"/>
    </row>
    <row r="731" spans="1:14" s="855" customFormat="1" x14ac:dyDescent="0.35">
      <c r="A731" s="514"/>
      <c r="B731" s="514"/>
      <c r="C731" s="514"/>
      <c r="D731" s="514"/>
      <c r="E731" s="514"/>
      <c r="F731" s="514"/>
      <c r="G731" s="514"/>
      <c r="H731" s="552"/>
      <c r="I731" s="514"/>
      <c r="J731" s="514"/>
      <c r="K731" s="514"/>
      <c r="L731" s="514"/>
      <c r="M731" s="514"/>
      <c r="N731" s="514"/>
    </row>
    <row r="732" spans="1:14" s="855" customFormat="1" x14ac:dyDescent="0.35">
      <c r="A732" s="514"/>
      <c r="B732" s="514"/>
      <c r="C732" s="514"/>
      <c r="D732" s="514"/>
      <c r="E732" s="514"/>
      <c r="F732" s="514"/>
      <c r="G732" s="514"/>
      <c r="H732" s="552"/>
      <c r="I732" s="514"/>
      <c r="J732" s="514"/>
      <c r="K732" s="514"/>
      <c r="L732" s="514"/>
      <c r="M732" s="514"/>
      <c r="N732" s="514"/>
    </row>
    <row r="733" spans="1:14" s="855" customFormat="1" x14ac:dyDescent="0.35">
      <c r="A733" s="514"/>
      <c r="B733" s="514"/>
      <c r="C733" s="514"/>
      <c r="D733" s="514"/>
      <c r="E733" s="514"/>
      <c r="F733" s="514"/>
      <c r="G733" s="514"/>
      <c r="H733" s="552"/>
      <c r="I733" s="514"/>
      <c r="J733" s="514"/>
      <c r="K733" s="514"/>
      <c r="L733" s="514"/>
      <c r="M733" s="514"/>
      <c r="N733" s="514"/>
    </row>
    <row r="734" spans="1:14" s="855" customFormat="1" x14ac:dyDescent="0.35">
      <c r="A734" s="514"/>
      <c r="B734" s="514"/>
      <c r="C734" s="514"/>
      <c r="D734" s="514"/>
      <c r="E734" s="514"/>
      <c r="F734" s="514"/>
      <c r="G734" s="514"/>
      <c r="H734" s="552"/>
      <c r="I734" s="514"/>
      <c r="J734" s="514"/>
      <c r="K734" s="514"/>
      <c r="L734" s="514"/>
      <c r="M734" s="514"/>
      <c r="N734" s="514"/>
    </row>
    <row r="735" spans="1:14" s="855" customFormat="1" x14ac:dyDescent="0.35">
      <c r="A735" s="514"/>
      <c r="B735" s="514"/>
      <c r="C735" s="514"/>
      <c r="D735" s="514"/>
      <c r="E735" s="514"/>
      <c r="F735" s="514"/>
      <c r="G735" s="514"/>
      <c r="H735" s="552"/>
      <c r="I735" s="514"/>
      <c r="J735" s="514"/>
      <c r="K735" s="514"/>
      <c r="L735" s="514"/>
      <c r="M735" s="514"/>
      <c r="N735" s="514"/>
    </row>
    <row r="736" spans="1:14" s="855" customFormat="1" x14ac:dyDescent="0.35">
      <c r="A736" s="514"/>
      <c r="B736" s="514"/>
      <c r="C736" s="514"/>
      <c r="D736" s="514"/>
      <c r="E736" s="514"/>
      <c r="F736" s="514"/>
      <c r="G736" s="514"/>
      <c r="H736" s="552"/>
      <c r="I736" s="514"/>
      <c r="J736" s="514"/>
      <c r="K736" s="514"/>
      <c r="L736" s="514"/>
      <c r="M736" s="514"/>
      <c r="N736" s="514"/>
    </row>
    <row r="737" spans="1:14" s="855" customFormat="1" x14ac:dyDescent="0.35">
      <c r="A737" s="514"/>
      <c r="B737" s="514"/>
      <c r="C737" s="514"/>
      <c r="D737" s="514"/>
      <c r="E737" s="514"/>
      <c r="F737" s="514"/>
      <c r="G737" s="514"/>
      <c r="H737" s="552"/>
      <c r="I737" s="514"/>
      <c r="J737" s="514"/>
      <c r="K737" s="514"/>
      <c r="L737" s="514"/>
      <c r="M737" s="514"/>
      <c r="N737" s="514"/>
    </row>
    <row r="738" spans="1:14" s="855" customFormat="1" x14ac:dyDescent="0.35">
      <c r="A738" s="514"/>
      <c r="B738" s="514"/>
      <c r="C738" s="514"/>
      <c r="D738" s="514"/>
      <c r="E738" s="514"/>
      <c r="F738" s="514"/>
      <c r="G738" s="514"/>
      <c r="H738" s="552"/>
      <c r="I738" s="514"/>
      <c r="J738" s="514"/>
      <c r="K738" s="514"/>
      <c r="L738" s="514"/>
      <c r="M738" s="514"/>
      <c r="N738" s="514"/>
    </row>
    <row r="739" spans="1:14" s="855" customFormat="1" x14ac:dyDescent="0.35">
      <c r="A739" s="514"/>
      <c r="B739" s="514"/>
      <c r="C739" s="514"/>
      <c r="D739" s="514"/>
      <c r="E739" s="514"/>
      <c r="F739" s="514"/>
      <c r="G739" s="514"/>
      <c r="H739" s="552"/>
      <c r="I739" s="514"/>
      <c r="J739" s="514"/>
      <c r="K739" s="514"/>
      <c r="L739" s="514"/>
      <c r="M739" s="514"/>
      <c r="N739" s="514"/>
    </row>
    <row r="740" spans="1:14" s="855" customFormat="1" x14ac:dyDescent="0.35">
      <c r="A740" s="514"/>
      <c r="B740" s="514"/>
      <c r="C740" s="514"/>
      <c r="D740" s="514"/>
      <c r="E740" s="514"/>
      <c r="F740" s="514"/>
      <c r="G740" s="514"/>
      <c r="H740" s="552"/>
      <c r="I740" s="514"/>
      <c r="J740" s="514"/>
      <c r="K740" s="514"/>
      <c r="L740" s="514"/>
      <c r="M740" s="514"/>
      <c r="N740" s="514"/>
    </row>
    <row r="741" spans="1:14" s="855" customFormat="1" x14ac:dyDescent="0.35">
      <c r="A741" s="514"/>
      <c r="B741" s="514"/>
      <c r="C741" s="514"/>
      <c r="D741" s="514"/>
      <c r="E741" s="514"/>
      <c r="F741" s="514"/>
      <c r="G741" s="514"/>
      <c r="H741" s="552"/>
      <c r="I741" s="514"/>
      <c r="J741" s="514"/>
      <c r="K741" s="514"/>
      <c r="L741" s="514"/>
      <c r="M741" s="514"/>
      <c r="N741" s="514"/>
    </row>
    <row r="742" spans="1:14" s="855" customFormat="1" x14ac:dyDescent="0.35">
      <c r="A742" s="514"/>
      <c r="B742" s="514"/>
      <c r="C742" s="514"/>
      <c r="D742" s="514"/>
      <c r="E742" s="514"/>
      <c r="F742" s="514"/>
      <c r="G742" s="514"/>
      <c r="H742" s="552"/>
      <c r="I742" s="514"/>
      <c r="J742" s="514"/>
      <c r="K742" s="514"/>
      <c r="L742" s="514"/>
      <c r="M742" s="514"/>
      <c r="N742" s="514"/>
    </row>
    <row r="743" spans="1:14" s="855" customFormat="1" x14ac:dyDescent="0.35">
      <c r="A743" s="514"/>
      <c r="B743" s="514"/>
      <c r="C743" s="514"/>
      <c r="D743" s="514"/>
      <c r="E743" s="514"/>
      <c r="F743" s="514"/>
      <c r="G743" s="514"/>
      <c r="H743" s="552"/>
      <c r="I743" s="514"/>
      <c r="J743" s="514"/>
      <c r="K743" s="514"/>
      <c r="L743" s="514"/>
      <c r="M743" s="514"/>
      <c r="N743" s="514"/>
    </row>
    <row r="744" spans="1:14" s="855" customFormat="1" x14ac:dyDescent="0.35">
      <c r="A744" s="514"/>
      <c r="B744" s="514"/>
      <c r="C744" s="514"/>
      <c r="D744" s="514"/>
      <c r="E744" s="514"/>
      <c r="F744" s="514"/>
      <c r="G744" s="514"/>
      <c r="H744" s="552"/>
      <c r="I744" s="514"/>
      <c r="J744" s="514"/>
      <c r="K744" s="514"/>
      <c r="L744" s="514"/>
      <c r="M744" s="514"/>
      <c r="N744" s="514"/>
    </row>
    <row r="745" spans="1:14" s="855" customFormat="1" x14ac:dyDescent="0.35">
      <c r="A745" s="514"/>
      <c r="B745" s="514"/>
      <c r="C745" s="514"/>
      <c r="D745" s="514"/>
      <c r="E745" s="514"/>
      <c r="F745" s="514"/>
      <c r="G745" s="514"/>
      <c r="H745" s="552"/>
      <c r="I745" s="514"/>
      <c r="J745" s="514"/>
      <c r="K745" s="514"/>
      <c r="L745" s="514"/>
      <c r="M745" s="514"/>
      <c r="N745" s="514"/>
    </row>
    <row r="746" spans="1:14" s="855" customFormat="1" x14ac:dyDescent="0.35">
      <c r="A746" s="514"/>
      <c r="B746" s="514"/>
      <c r="C746" s="514"/>
      <c r="D746" s="514"/>
      <c r="E746" s="514"/>
      <c r="F746" s="514"/>
      <c r="G746" s="514"/>
      <c r="H746" s="552"/>
      <c r="I746" s="514"/>
      <c r="J746" s="514"/>
      <c r="K746" s="514"/>
      <c r="L746" s="514"/>
      <c r="M746" s="514"/>
      <c r="N746" s="514"/>
    </row>
    <row r="747" spans="1:14" s="855" customFormat="1" x14ac:dyDescent="0.35">
      <c r="A747" s="514"/>
      <c r="B747" s="514"/>
      <c r="C747" s="514"/>
      <c r="D747" s="514"/>
      <c r="E747" s="514"/>
      <c r="F747" s="514"/>
      <c r="G747" s="514"/>
      <c r="H747" s="552"/>
      <c r="I747" s="514"/>
      <c r="J747" s="514"/>
      <c r="K747" s="514"/>
      <c r="L747" s="514"/>
      <c r="M747" s="514"/>
      <c r="N747" s="514"/>
    </row>
    <row r="748" spans="1:14" s="855" customFormat="1" x14ac:dyDescent="0.35">
      <c r="A748" s="514"/>
      <c r="B748" s="514"/>
      <c r="C748" s="514"/>
      <c r="D748" s="514"/>
      <c r="E748" s="514"/>
      <c r="F748" s="514"/>
      <c r="G748" s="514"/>
      <c r="H748" s="552"/>
      <c r="I748" s="514"/>
      <c r="J748" s="514"/>
      <c r="K748" s="514"/>
      <c r="L748" s="514"/>
      <c r="M748" s="514"/>
      <c r="N748" s="514"/>
    </row>
    <row r="749" spans="1:14" s="855" customFormat="1" x14ac:dyDescent="0.35">
      <c r="A749" s="514"/>
      <c r="B749" s="514"/>
      <c r="C749" s="514"/>
      <c r="D749" s="514"/>
      <c r="E749" s="514"/>
      <c r="F749" s="514"/>
      <c r="G749" s="514"/>
      <c r="H749" s="552"/>
      <c r="I749" s="514"/>
      <c r="J749" s="514"/>
      <c r="K749" s="514"/>
      <c r="L749" s="514"/>
      <c r="M749" s="514"/>
      <c r="N749" s="514"/>
    </row>
    <row r="750" spans="1:14" s="855" customFormat="1" x14ac:dyDescent="0.35">
      <c r="A750" s="514"/>
      <c r="B750" s="514"/>
      <c r="C750" s="514"/>
      <c r="D750" s="514"/>
      <c r="E750" s="514"/>
      <c r="F750" s="514"/>
      <c r="G750" s="514"/>
      <c r="H750" s="552"/>
      <c r="I750" s="514"/>
      <c r="J750" s="514"/>
      <c r="K750" s="514"/>
      <c r="L750" s="514"/>
      <c r="M750" s="514"/>
      <c r="N750" s="514"/>
    </row>
    <row r="751" spans="1:14" s="855" customFormat="1" x14ac:dyDescent="0.35">
      <c r="A751" s="514"/>
      <c r="B751" s="514"/>
      <c r="C751" s="514"/>
      <c r="D751" s="514"/>
      <c r="E751" s="514"/>
      <c r="F751" s="514"/>
      <c r="G751" s="514"/>
      <c r="H751" s="552"/>
      <c r="I751" s="514"/>
      <c r="J751" s="514"/>
      <c r="K751" s="514"/>
      <c r="L751" s="514"/>
      <c r="M751" s="514"/>
      <c r="N751" s="514"/>
    </row>
    <row r="752" spans="1:14" s="855" customFormat="1" x14ac:dyDescent="0.35">
      <c r="A752" s="514"/>
      <c r="B752" s="514"/>
      <c r="C752" s="514"/>
      <c r="D752" s="514"/>
      <c r="E752" s="514"/>
      <c r="F752" s="514"/>
      <c r="G752" s="514"/>
      <c r="H752" s="552"/>
      <c r="I752" s="514"/>
      <c r="J752" s="514"/>
      <c r="K752" s="514"/>
      <c r="L752" s="514"/>
      <c r="M752" s="514"/>
      <c r="N752" s="514"/>
    </row>
    <row r="753" spans="1:14" s="855" customFormat="1" x14ac:dyDescent="0.35">
      <c r="A753" s="514"/>
      <c r="B753" s="514"/>
      <c r="C753" s="514"/>
      <c r="D753" s="514"/>
      <c r="E753" s="514"/>
      <c r="F753" s="514"/>
      <c r="G753" s="514"/>
      <c r="H753" s="552"/>
      <c r="I753" s="514"/>
      <c r="J753" s="514"/>
      <c r="K753" s="514"/>
      <c r="L753" s="514"/>
      <c r="M753" s="514"/>
      <c r="N753" s="514"/>
    </row>
    <row r="754" spans="1:14" s="855" customFormat="1" x14ac:dyDescent="0.35">
      <c r="A754" s="514"/>
      <c r="B754" s="514"/>
      <c r="C754" s="514"/>
      <c r="D754" s="514"/>
      <c r="E754" s="514"/>
      <c r="F754" s="514"/>
      <c r="G754" s="514"/>
      <c r="H754" s="552"/>
      <c r="I754" s="514"/>
      <c r="J754" s="514"/>
      <c r="K754" s="514"/>
      <c r="L754" s="514"/>
      <c r="M754" s="514"/>
      <c r="N754" s="514"/>
    </row>
    <row r="755" spans="1:14" s="855" customFormat="1" x14ac:dyDescent="0.35">
      <c r="A755" s="514"/>
      <c r="B755" s="514"/>
      <c r="C755" s="514"/>
      <c r="D755" s="514"/>
      <c r="E755" s="514"/>
      <c r="F755" s="514"/>
      <c r="G755" s="514"/>
      <c r="H755" s="552"/>
      <c r="I755" s="514"/>
      <c r="J755" s="514"/>
      <c r="K755" s="514"/>
      <c r="L755" s="514"/>
      <c r="M755" s="514"/>
      <c r="N755" s="514"/>
    </row>
    <row r="756" spans="1:14" s="855" customFormat="1" x14ac:dyDescent="0.35">
      <c r="A756" s="514"/>
      <c r="B756" s="514"/>
      <c r="C756" s="514"/>
      <c r="D756" s="514"/>
      <c r="E756" s="514"/>
      <c r="F756" s="514"/>
      <c r="G756" s="514"/>
      <c r="H756" s="552"/>
      <c r="I756" s="514"/>
      <c r="J756" s="514"/>
      <c r="K756" s="514"/>
      <c r="L756" s="514"/>
      <c r="M756" s="514"/>
      <c r="N756" s="514"/>
    </row>
    <row r="757" spans="1:14" s="855" customFormat="1" x14ac:dyDescent="0.35">
      <c r="A757" s="514"/>
      <c r="B757" s="514"/>
      <c r="C757" s="514"/>
      <c r="D757" s="514"/>
      <c r="E757" s="514"/>
      <c r="F757" s="514"/>
      <c r="G757" s="514"/>
      <c r="H757" s="552"/>
      <c r="I757" s="514"/>
      <c r="J757" s="514"/>
      <c r="K757" s="514"/>
      <c r="L757" s="514"/>
      <c r="M757" s="514"/>
      <c r="N757" s="514"/>
    </row>
    <row r="758" spans="1:14" s="855" customFormat="1" x14ac:dyDescent="0.35">
      <c r="A758" s="514"/>
      <c r="B758" s="514"/>
      <c r="C758" s="514"/>
      <c r="D758" s="514"/>
      <c r="E758" s="514"/>
      <c r="F758" s="514"/>
      <c r="G758" s="514"/>
      <c r="H758" s="552"/>
      <c r="I758" s="514"/>
      <c r="J758" s="514"/>
      <c r="K758" s="514"/>
      <c r="L758" s="514"/>
      <c r="M758" s="514"/>
      <c r="N758" s="514"/>
    </row>
    <row r="759" spans="1:14" s="855" customFormat="1" x14ac:dyDescent="0.35">
      <c r="A759" s="514"/>
      <c r="B759" s="514"/>
      <c r="C759" s="514"/>
      <c r="D759" s="514"/>
      <c r="E759" s="514"/>
      <c r="F759" s="514"/>
      <c r="G759" s="514"/>
      <c r="H759" s="552"/>
      <c r="I759" s="514"/>
      <c r="J759" s="514"/>
      <c r="K759" s="514"/>
      <c r="L759" s="514"/>
      <c r="M759" s="514"/>
      <c r="N759" s="514"/>
    </row>
    <row r="760" spans="1:14" s="855" customFormat="1" x14ac:dyDescent="0.35">
      <c r="A760" s="514"/>
      <c r="B760" s="514"/>
      <c r="C760" s="514"/>
      <c r="D760" s="514"/>
      <c r="E760" s="514"/>
      <c r="F760" s="514"/>
      <c r="G760" s="514"/>
      <c r="H760" s="552"/>
      <c r="I760" s="514"/>
      <c r="J760" s="514"/>
      <c r="K760" s="514"/>
      <c r="L760" s="514"/>
      <c r="M760" s="514"/>
      <c r="N760" s="514"/>
    </row>
    <row r="761" spans="1:14" s="855" customFormat="1" x14ac:dyDescent="0.35">
      <c r="A761" s="514"/>
      <c r="B761" s="514"/>
      <c r="C761" s="514"/>
      <c r="D761" s="514"/>
      <c r="E761" s="514"/>
      <c r="F761" s="514"/>
      <c r="G761" s="514"/>
      <c r="H761" s="552"/>
      <c r="I761" s="514"/>
      <c r="J761" s="514"/>
      <c r="K761" s="514"/>
      <c r="L761" s="514"/>
      <c r="M761" s="514"/>
      <c r="N761" s="514"/>
    </row>
    <row r="762" spans="1:14" s="855" customFormat="1" x14ac:dyDescent="0.35">
      <c r="A762" s="514"/>
      <c r="B762" s="514"/>
      <c r="C762" s="514"/>
      <c r="D762" s="514"/>
      <c r="E762" s="514"/>
      <c r="F762" s="514"/>
      <c r="G762" s="514"/>
      <c r="H762" s="552"/>
      <c r="I762" s="514"/>
      <c r="J762" s="514"/>
      <c r="K762" s="514"/>
      <c r="L762" s="514"/>
      <c r="M762" s="514"/>
      <c r="N762" s="514"/>
    </row>
    <row r="763" spans="1:14" s="855" customFormat="1" x14ac:dyDescent="0.35">
      <c r="A763" s="514"/>
      <c r="B763" s="514"/>
      <c r="C763" s="514"/>
      <c r="D763" s="514"/>
      <c r="E763" s="514"/>
      <c r="F763" s="514"/>
      <c r="G763" s="514"/>
      <c r="H763" s="552"/>
      <c r="I763" s="514"/>
      <c r="J763" s="514"/>
      <c r="K763" s="514"/>
      <c r="L763" s="514"/>
      <c r="M763" s="514"/>
      <c r="N763" s="514"/>
    </row>
    <row r="764" spans="1:14" s="855" customFormat="1" x14ac:dyDescent="0.35">
      <c r="A764" s="514"/>
      <c r="B764" s="514"/>
      <c r="C764" s="514"/>
      <c r="D764" s="514"/>
      <c r="E764" s="514"/>
      <c r="F764" s="514"/>
      <c r="G764" s="514"/>
      <c r="H764" s="552"/>
      <c r="I764" s="514"/>
      <c r="J764" s="514"/>
      <c r="K764" s="514"/>
      <c r="L764" s="514"/>
      <c r="M764" s="514"/>
      <c r="N764" s="514"/>
    </row>
    <row r="765" spans="1:14" s="855" customFormat="1" x14ac:dyDescent="0.35">
      <c r="A765" s="514"/>
      <c r="B765" s="514"/>
      <c r="C765" s="514"/>
      <c r="D765" s="514"/>
      <c r="E765" s="514"/>
      <c r="F765" s="514"/>
      <c r="G765" s="514"/>
      <c r="H765" s="552"/>
      <c r="I765" s="514"/>
      <c r="J765" s="514"/>
      <c r="K765" s="514"/>
      <c r="L765" s="514"/>
      <c r="M765" s="514"/>
      <c r="N765" s="514"/>
    </row>
    <row r="766" spans="1:14" s="855" customFormat="1" x14ac:dyDescent="0.35">
      <c r="A766" s="514"/>
      <c r="B766" s="514"/>
      <c r="C766" s="514"/>
      <c r="D766" s="514"/>
      <c r="E766" s="514"/>
      <c r="F766" s="514"/>
      <c r="G766" s="514"/>
      <c r="H766" s="552"/>
      <c r="I766" s="514"/>
      <c r="J766" s="514"/>
      <c r="K766" s="514"/>
      <c r="L766" s="514"/>
      <c r="M766" s="514"/>
      <c r="N766" s="514"/>
    </row>
    <row r="767" spans="1:14" s="855" customFormat="1" x14ac:dyDescent="0.35">
      <c r="A767" s="514"/>
      <c r="B767" s="514"/>
      <c r="C767" s="514"/>
      <c r="D767" s="514"/>
      <c r="E767" s="514"/>
      <c r="F767" s="514"/>
      <c r="G767" s="514"/>
      <c r="H767" s="552"/>
      <c r="I767" s="514"/>
      <c r="J767" s="514"/>
      <c r="K767" s="514"/>
      <c r="L767" s="514"/>
      <c r="M767" s="514"/>
      <c r="N767" s="514"/>
    </row>
    <row r="768" spans="1:14" s="855" customFormat="1" x14ac:dyDescent="0.35">
      <c r="A768" s="514"/>
      <c r="B768" s="514"/>
      <c r="C768" s="514"/>
      <c r="D768" s="514"/>
      <c r="E768" s="514"/>
      <c r="F768" s="514"/>
      <c r="G768" s="514"/>
      <c r="H768" s="552"/>
      <c r="I768" s="514"/>
      <c r="J768" s="514"/>
      <c r="K768" s="514"/>
      <c r="L768" s="514"/>
      <c r="M768" s="514"/>
      <c r="N768" s="514"/>
    </row>
    <row r="769" spans="1:14" s="855" customFormat="1" x14ac:dyDescent="0.35">
      <c r="A769" s="514"/>
      <c r="B769" s="514"/>
      <c r="C769" s="514"/>
      <c r="D769" s="514"/>
      <c r="E769" s="514"/>
      <c r="F769" s="514"/>
      <c r="G769" s="514"/>
      <c r="H769" s="552"/>
      <c r="I769" s="514"/>
      <c r="J769" s="514"/>
      <c r="K769" s="514"/>
      <c r="L769" s="514"/>
      <c r="M769" s="514"/>
      <c r="N769" s="514"/>
    </row>
    <row r="770" spans="1:14" s="855" customFormat="1" x14ac:dyDescent="0.35">
      <c r="A770" s="514"/>
      <c r="B770" s="514"/>
      <c r="C770" s="514"/>
      <c r="D770" s="514"/>
      <c r="E770" s="514"/>
      <c r="F770" s="514"/>
      <c r="G770" s="514"/>
      <c r="H770" s="552"/>
      <c r="I770" s="514"/>
      <c r="J770" s="514"/>
      <c r="K770" s="514"/>
      <c r="L770" s="514"/>
      <c r="M770" s="514"/>
      <c r="N770" s="514"/>
    </row>
    <row r="771" spans="1:14" s="855" customFormat="1" x14ac:dyDescent="0.35">
      <c r="A771" s="514"/>
      <c r="B771" s="514"/>
      <c r="C771" s="514"/>
      <c r="D771" s="514"/>
      <c r="E771" s="514"/>
      <c r="F771" s="514"/>
      <c r="G771" s="514"/>
      <c r="H771" s="552"/>
      <c r="I771" s="514"/>
      <c r="J771" s="514"/>
      <c r="K771" s="514"/>
      <c r="L771" s="514"/>
      <c r="M771" s="514"/>
      <c r="N771" s="514"/>
    </row>
    <row r="772" spans="1:14" s="855" customFormat="1" x14ac:dyDescent="0.35">
      <c r="A772" s="514"/>
      <c r="B772" s="514"/>
      <c r="C772" s="514"/>
      <c r="D772" s="514"/>
      <c r="E772" s="514"/>
      <c r="F772" s="514"/>
      <c r="G772" s="514"/>
      <c r="H772" s="552"/>
      <c r="I772" s="514"/>
      <c r="J772" s="514"/>
      <c r="K772" s="514"/>
      <c r="L772" s="514"/>
      <c r="M772" s="514"/>
      <c r="N772" s="514"/>
    </row>
    <row r="773" spans="1:14" s="855" customFormat="1" x14ac:dyDescent="0.35">
      <c r="A773" s="514"/>
      <c r="B773" s="514"/>
      <c r="C773" s="514"/>
      <c r="D773" s="514"/>
      <c r="E773" s="514"/>
      <c r="F773" s="514"/>
      <c r="G773" s="514"/>
      <c r="H773" s="552"/>
      <c r="I773" s="514"/>
      <c r="J773" s="514"/>
      <c r="K773" s="514"/>
      <c r="L773" s="514"/>
      <c r="M773" s="514"/>
      <c r="N773" s="514"/>
    </row>
    <row r="774" spans="1:14" s="855" customFormat="1" x14ac:dyDescent="0.35">
      <c r="A774" s="514"/>
      <c r="B774" s="514"/>
      <c r="C774" s="514"/>
      <c r="D774" s="514"/>
      <c r="E774" s="514"/>
      <c r="F774" s="514"/>
      <c r="G774" s="514"/>
      <c r="H774" s="552"/>
      <c r="I774" s="514"/>
      <c r="J774" s="514"/>
      <c r="K774" s="514"/>
      <c r="L774" s="514"/>
      <c r="M774" s="514"/>
      <c r="N774" s="514"/>
    </row>
    <row r="775" spans="1:14" s="855" customFormat="1" x14ac:dyDescent="0.35">
      <c r="A775" s="514"/>
      <c r="B775" s="514"/>
      <c r="C775" s="514"/>
      <c r="D775" s="514"/>
      <c r="E775" s="514"/>
      <c r="F775" s="514"/>
      <c r="G775" s="514"/>
      <c r="H775" s="552"/>
      <c r="I775" s="514"/>
      <c r="J775" s="514"/>
      <c r="K775" s="514"/>
      <c r="L775" s="514"/>
      <c r="M775" s="514"/>
      <c r="N775" s="514"/>
    </row>
    <row r="776" spans="1:14" s="855" customFormat="1" x14ac:dyDescent="0.35">
      <c r="A776" s="514"/>
      <c r="B776" s="514"/>
      <c r="C776" s="514"/>
      <c r="D776" s="514"/>
      <c r="E776" s="514"/>
      <c r="F776" s="514"/>
      <c r="G776" s="514"/>
      <c r="H776" s="552"/>
      <c r="I776" s="514"/>
      <c r="J776" s="514"/>
      <c r="K776" s="514"/>
      <c r="L776" s="514"/>
      <c r="M776" s="514"/>
      <c r="N776" s="514"/>
    </row>
    <row r="777" spans="1:14" s="855" customFormat="1" x14ac:dyDescent="0.35">
      <c r="A777" s="514"/>
      <c r="B777" s="514"/>
      <c r="C777" s="514"/>
      <c r="D777" s="514"/>
      <c r="E777" s="514"/>
      <c r="F777" s="514"/>
      <c r="G777" s="514"/>
      <c r="H777" s="552"/>
      <c r="I777" s="514"/>
      <c r="J777" s="514"/>
      <c r="K777" s="514"/>
      <c r="L777" s="514"/>
      <c r="M777" s="514"/>
      <c r="N777" s="514"/>
    </row>
    <row r="778" spans="1:14" s="855" customFormat="1" x14ac:dyDescent="0.35">
      <c r="A778" s="514"/>
      <c r="B778" s="514"/>
      <c r="C778" s="514"/>
      <c r="D778" s="514"/>
      <c r="E778" s="514"/>
      <c r="F778" s="514"/>
      <c r="G778" s="514"/>
      <c r="H778" s="552"/>
      <c r="I778" s="514"/>
      <c r="J778" s="514"/>
      <c r="K778" s="514"/>
      <c r="L778" s="514"/>
      <c r="M778" s="514"/>
      <c r="N778" s="514"/>
    </row>
    <row r="779" spans="1:14" s="855" customFormat="1" x14ac:dyDescent="0.35">
      <c r="A779" s="514"/>
      <c r="B779" s="514"/>
      <c r="C779" s="514"/>
      <c r="D779" s="514"/>
      <c r="E779" s="514"/>
      <c r="F779" s="514"/>
      <c r="G779" s="514"/>
      <c r="H779" s="552"/>
      <c r="I779" s="514"/>
      <c r="J779" s="514"/>
      <c r="K779" s="514"/>
      <c r="L779" s="514"/>
      <c r="M779" s="514"/>
      <c r="N779" s="514"/>
    </row>
    <row r="780" spans="1:14" s="855" customFormat="1" x14ac:dyDescent="0.35">
      <c r="A780" s="514"/>
      <c r="B780" s="514"/>
      <c r="C780" s="514"/>
      <c r="D780" s="514"/>
      <c r="E780" s="514"/>
      <c r="F780" s="514"/>
      <c r="G780" s="514"/>
      <c r="H780" s="552"/>
      <c r="I780" s="514"/>
      <c r="J780" s="514"/>
      <c r="K780" s="514"/>
      <c r="L780" s="514"/>
      <c r="M780" s="514"/>
      <c r="N780" s="514"/>
    </row>
    <row r="781" spans="1:14" s="855" customFormat="1" x14ac:dyDescent="0.35">
      <c r="A781" s="514"/>
      <c r="B781" s="514"/>
      <c r="C781" s="514"/>
      <c r="D781" s="514"/>
      <c r="E781" s="514"/>
      <c r="F781" s="514"/>
      <c r="G781" s="514"/>
      <c r="H781" s="552"/>
      <c r="I781" s="514"/>
      <c r="J781" s="514"/>
      <c r="K781" s="514"/>
      <c r="L781" s="514"/>
      <c r="M781" s="514"/>
      <c r="N781" s="514"/>
    </row>
    <row r="782" spans="1:14" s="855" customFormat="1" x14ac:dyDescent="0.35">
      <c r="A782" s="514"/>
      <c r="B782" s="514"/>
      <c r="C782" s="514"/>
      <c r="D782" s="514"/>
      <c r="E782" s="514"/>
      <c r="F782" s="514"/>
      <c r="G782" s="514"/>
      <c r="H782" s="552"/>
      <c r="I782" s="514"/>
      <c r="J782" s="514"/>
      <c r="K782" s="514"/>
      <c r="L782" s="514"/>
      <c r="M782" s="514"/>
      <c r="N782" s="514"/>
    </row>
    <row r="783" spans="1:14" s="855" customFormat="1" x14ac:dyDescent="0.35">
      <c r="A783" s="514"/>
      <c r="B783" s="514"/>
      <c r="C783" s="514"/>
      <c r="D783" s="514"/>
      <c r="E783" s="514"/>
      <c r="F783" s="514"/>
      <c r="G783" s="514"/>
      <c r="H783" s="552"/>
      <c r="I783" s="514"/>
      <c r="J783" s="514"/>
      <c r="K783" s="514"/>
      <c r="L783" s="514"/>
      <c r="M783" s="514"/>
      <c r="N783" s="514"/>
    </row>
    <row r="784" spans="1:14" s="855" customFormat="1" x14ac:dyDescent="0.35">
      <c r="A784" s="514"/>
      <c r="B784" s="514"/>
      <c r="C784" s="514"/>
      <c r="D784" s="514"/>
      <c r="E784" s="514"/>
      <c r="F784" s="514"/>
      <c r="G784" s="514"/>
      <c r="H784" s="552"/>
      <c r="I784" s="514"/>
      <c r="J784" s="514"/>
      <c r="K784" s="514"/>
      <c r="L784" s="514"/>
      <c r="M784" s="514"/>
      <c r="N784" s="514"/>
    </row>
    <row r="785" spans="1:14" s="855" customFormat="1" x14ac:dyDescent="0.35">
      <c r="A785" s="514"/>
      <c r="B785" s="514"/>
      <c r="C785" s="514"/>
      <c r="D785" s="514"/>
      <c r="E785" s="514"/>
      <c r="F785" s="514"/>
      <c r="G785" s="514"/>
      <c r="H785" s="552"/>
      <c r="I785" s="514"/>
      <c r="J785" s="514"/>
      <c r="K785" s="514"/>
      <c r="L785" s="514"/>
      <c r="M785" s="514"/>
      <c r="N785" s="514"/>
    </row>
    <row r="786" spans="1:14" s="855" customFormat="1" x14ac:dyDescent="0.35">
      <c r="A786" s="514"/>
      <c r="B786" s="514"/>
      <c r="C786" s="514"/>
      <c r="D786" s="514"/>
      <c r="E786" s="514"/>
      <c r="F786" s="514"/>
      <c r="G786" s="514"/>
      <c r="H786" s="552"/>
      <c r="I786" s="514"/>
      <c r="J786" s="514"/>
      <c r="K786" s="514"/>
      <c r="L786" s="514"/>
      <c r="M786" s="514"/>
      <c r="N786" s="514"/>
    </row>
    <row r="787" spans="1:14" s="855" customFormat="1" x14ac:dyDescent="0.35">
      <c r="A787" s="514"/>
      <c r="B787" s="514"/>
      <c r="C787" s="514"/>
      <c r="D787" s="514"/>
      <c r="E787" s="514"/>
      <c r="F787" s="514"/>
      <c r="G787" s="514"/>
      <c r="H787" s="552"/>
      <c r="I787" s="514"/>
      <c r="J787" s="514"/>
      <c r="K787" s="514"/>
      <c r="L787" s="514"/>
      <c r="M787" s="514"/>
      <c r="N787" s="514"/>
    </row>
    <row r="788" spans="1:14" s="855" customFormat="1" x14ac:dyDescent="0.35">
      <c r="A788" s="514"/>
      <c r="B788" s="514"/>
      <c r="C788" s="514"/>
      <c r="D788" s="514"/>
      <c r="E788" s="514"/>
      <c r="F788" s="514"/>
      <c r="G788" s="514"/>
      <c r="H788" s="552"/>
      <c r="I788" s="514"/>
      <c r="J788" s="514"/>
      <c r="K788" s="514"/>
      <c r="L788" s="514"/>
      <c r="M788" s="514"/>
      <c r="N788" s="514"/>
    </row>
    <row r="789" spans="1:14" s="855" customFormat="1" x14ac:dyDescent="0.35">
      <c r="A789" s="514"/>
      <c r="B789" s="514"/>
      <c r="C789" s="514"/>
      <c r="D789" s="514"/>
      <c r="E789" s="514"/>
      <c r="F789" s="514"/>
      <c r="G789" s="514"/>
      <c r="H789" s="552"/>
      <c r="I789" s="514"/>
      <c r="J789" s="514"/>
      <c r="K789" s="514"/>
      <c r="L789" s="514"/>
      <c r="M789" s="514"/>
      <c r="N789" s="514"/>
    </row>
    <row r="790" spans="1:14" s="855" customFormat="1" x14ac:dyDescent="0.35">
      <c r="A790" s="514"/>
      <c r="B790" s="514"/>
      <c r="C790" s="514"/>
      <c r="D790" s="514"/>
      <c r="E790" s="514"/>
      <c r="F790" s="514"/>
      <c r="G790" s="514"/>
      <c r="H790" s="552"/>
      <c r="I790" s="514"/>
      <c r="J790" s="514"/>
      <c r="K790" s="514"/>
      <c r="L790" s="514"/>
      <c r="M790" s="514"/>
      <c r="N790" s="514"/>
    </row>
    <row r="791" spans="1:14" s="855" customFormat="1" x14ac:dyDescent="0.35">
      <c r="A791" s="514"/>
      <c r="B791" s="514"/>
      <c r="C791" s="514"/>
      <c r="D791" s="514"/>
      <c r="E791" s="514"/>
      <c r="F791" s="514"/>
      <c r="G791" s="514"/>
      <c r="H791" s="552"/>
      <c r="I791" s="514"/>
      <c r="J791" s="514"/>
      <c r="K791" s="514"/>
      <c r="L791" s="514"/>
      <c r="M791" s="514"/>
      <c r="N791" s="514"/>
    </row>
    <row r="792" spans="1:14" s="855" customFormat="1" x14ac:dyDescent="0.35">
      <c r="A792" s="514"/>
      <c r="B792" s="514"/>
      <c r="C792" s="514"/>
      <c r="D792" s="514"/>
      <c r="E792" s="514"/>
      <c r="F792" s="514"/>
      <c r="G792" s="514"/>
      <c r="H792" s="552"/>
      <c r="I792" s="514"/>
      <c r="J792" s="514"/>
      <c r="K792" s="514"/>
      <c r="L792" s="514"/>
      <c r="M792" s="514"/>
      <c r="N792" s="514"/>
    </row>
    <row r="793" spans="1:14" s="855" customFormat="1" x14ac:dyDescent="0.35">
      <c r="A793" s="514"/>
      <c r="B793" s="514"/>
      <c r="C793" s="514"/>
      <c r="D793" s="514"/>
      <c r="E793" s="514"/>
      <c r="F793" s="514"/>
      <c r="G793" s="514"/>
      <c r="H793" s="552"/>
      <c r="I793" s="514"/>
      <c r="J793" s="514"/>
      <c r="K793" s="514"/>
      <c r="L793" s="514"/>
      <c r="M793" s="514"/>
      <c r="N793" s="514"/>
    </row>
    <row r="794" spans="1:14" s="855" customFormat="1" x14ac:dyDescent="0.35">
      <c r="A794" s="514"/>
      <c r="B794" s="514"/>
      <c r="C794" s="514"/>
      <c r="D794" s="514"/>
      <c r="E794" s="514"/>
      <c r="F794" s="514"/>
      <c r="G794" s="514"/>
      <c r="H794" s="552"/>
      <c r="I794" s="514"/>
      <c r="J794" s="514"/>
      <c r="K794" s="514"/>
      <c r="L794" s="514"/>
      <c r="M794" s="514"/>
      <c r="N794" s="514"/>
    </row>
    <row r="795" spans="1:14" s="855" customFormat="1" x14ac:dyDescent="0.35">
      <c r="A795" s="514"/>
      <c r="B795" s="514"/>
      <c r="C795" s="514"/>
      <c r="D795" s="514"/>
      <c r="E795" s="514"/>
      <c r="F795" s="514"/>
      <c r="G795" s="514"/>
      <c r="H795" s="552"/>
      <c r="I795" s="514"/>
      <c r="J795" s="514"/>
      <c r="K795" s="514"/>
      <c r="L795" s="514"/>
      <c r="M795" s="514"/>
      <c r="N795" s="514"/>
    </row>
    <row r="796" spans="1:14" s="855" customFormat="1" x14ac:dyDescent="0.35">
      <c r="A796" s="514"/>
      <c r="B796" s="514"/>
      <c r="C796" s="514"/>
      <c r="D796" s="514"/>
      <c r="E796" s="514"/>
      <c r="F796" s="514"/>
      <c r="G796" s="514"/>
      <c r="H796" s="552"/>
      <c r="I796" s="514"/>
      <c r="J796" s="514"/>
      <c r="K796" s="514"/>
      <c r="L796" s="514"/>
      <c r="M796" s="514"/>
      <c r="N796" s="514"/>
    </row>
    <row r="797" spans="1:14" s="855" customFormat="1" x14ac:dyDescent="0.35">
      <c r="A797" s="514"/>
      <c r="B797" s="514"/>
      <c r="C797" s="514"/>
      <c r="D797" s="514"/>
      <c r="E797" s="514"/>
      <c r="F797" s="514"/>
      <c r="G797" s="514"/>
      <c r="H797" s="552"/>
      <c r="I797" s="514"/>
      <c r="J797" s="514"/>
      <c r="K797" s="514"/>
      <c r="L797" s="514"/>
      <c r="M797" s="514"/>
      <c r="N797" s="514"/>
    </row>
    <row r="798" spans="1:14" s="855" customFormat="1" x14ac:dyDescent="0.35">
      <c r="A798" s="514"/>
      <c r="B798" s="514"/>
      <c r="C798" s="514"/>
      <c r="D798" s="514"/>
      <c r="E798" s="514"/>
      <c r="F798" s="514"/>
      <c r="G798" s="514"/>
      <c r="H798" s="552"/>
      <c r="I798" s="514"/>
      <c r="J798" s="514"/>
      <c r="K798" s="514"/>
      <c r="L798" s="514"/>
      <c r="M798" s="514"/>
      <c r="N798" s="514"/>
    </row>
    <row r="799" spans="1:14" s="855" customFormat="1" x14ac:dyDescent="0.35">
      <c r="A799" s="514"/>
      <c r="B799" s="514"/>
      <c r="C799" s="514"/>
      <c r="D799" s="514"/>
      <c r="E799" s="514"/>
      <c r="F799" s="514"/>
      <c r="G799" s="514"/>
      <c r="H799" s="552"/>
      <c r="I799" s="514"/>
      <c r="J799" s="514"/>
      <c r="K799" s="514"/>
      <c r="L799" s="514"/>
      <c r="M799" s="514"/>
      <c r="N799" s="514"/>
    </row>
    <row r="800" spans="1:14" s="855" customFormat="1" x14ac:dyDescent="0.35">
      <c r="A800" s="514"/>
      <c r="B800" s="514"/>
      <c r="C800" s="514"/>
      <c r="D800" s="514"/>
      <c r="E800" s="514"/>
      <c r="F800" s="514"/>
      <c r="G800" s="514"/>
      <c r="H800" s="552"/>
      <c r="I800" s="514"/>
      <c r="J800" s="514"/>
      <c r="K800" s="514"/>
      <c r="L800" s="514"/>
      <c r="M800" s="514"/>
      <c r="N800" s="514"/>
    </row>
    <row r="801" spans="1:14" s="855" customFormat="1" x14ac:dyDescent="0.35">
      <c r="A801" s="514"/>
      <c r="B801" s="514"/>
      <c r="C801" s="514"/>
      <c r="D801" s="514"/>
      <c r="E801" s="514"/>
      <c r="F801" s="514"/>
      <c r="G801" s="514"/>
      <c r="H801" s="552"/>
      <c r="I801" s="514"/>
      <c r="J801" s="514"/>
      <c r="K801" s="514"/>
      <c r="L801" s="514"/>
      <c r="M801" s="514"/>
      <c r="N801" s="514"/>
    </row>
    <row r="802" spans="1:14" s="855" customFormat="1" x14ac:dyDescent="0.35">
      <c r="A802" s="514"/>
      <c r="B802" s="514"/>
      <c r="C802" s="514"/>
      <c r="D802" s="514"/>
      <c r="E802" s="514"/>
      <c r="F802" s="514"/>
      <c r="G802" s="514"/>
      <c r="H802" s="552"/>
      <c r="I802" s="514"/>
      <c r="J802" s="514"/>
      <c r="K802" s="514"/>
      <c r="L802" s="514"/>
      <c r="M802" s="514"/>
      <c r="N802" s="514"/>
    </row>
    <row r="803" spans="1:14" s="855" customFormat="1" x14ac:dyDescent="0.35">
      <c r="A803" s="514"/>
      <c r="B803" s="514"/>
      <c r="C803" s="514"/>
      <c r="D803" s="514"/>
      <c r="E803" s="514"/>
      <c r="F803" s="514"/>
      <c r="G803" s="514"/>
      <c r="H803" s="552"/>
      <c r="I803" s="514"/>
      <c r="J803" s="514"/>
      <c r="K803" s="514"/>
      <c r="L803" s="514"/>
      <c r="M803" s="514"/>
      <c r="N803" s="514"/>
    </row>
    <row r="804" spans="1:14" s="855" customFormat="1" x14ac:dyDescent="0.35">
      <c r="A804" s="514"/>
      <c r="B804" s="514"/>
      <c r="C804" s="514"/>
      <c r="D804" s="514"/>
      <c r="E804" s="514"/>
      <c r="F804" s="514"/>
      <c r="G804" s="514"/>
      <c r="H804" s="552"/>
      <c r="I804" s="514"/>
      <c r="J804" s="514"/>
      <c r="K804" s="514"/>
      <c r="L804" s="514"/>
      <c r="M804" s="514"/>
      <c r="N804" s="514"/>
    </row>
    <row r="805" spans="1:14" s="855" customFormat="1" x14ac:dyDescent="0.35">
      <c r="A805" s="514"/>
      <c r="B805" s="514"/>
      <c r="C805" s="514"/>
      <c r="D805" s="514"/>
      <c r="E805" s="514"/>
      <c r="F805" s="514"/>
      <c r="G805" s="514"/>
      <c r="H805" s="552"/>
      <c r="I805" s="514"/>
      <c r="J805" s="514"/>
      <c r="K805" s="514"/>
      <c r="L805" s="514"/>
      <c r="M805" s="514"/>
      <c r="N805" s="514"/>
    </row>
    <row r="806" spans="1:14" s="855" customFormat="1" x14ac:dyDescent="0.35">
      <c r="A806" s="514"/>
      <c r="B806" s="514"/>
      <c r="C806" s="514"/>
      <c r="D806" s="514"/>
      <c r="E806" s="514"/>
      <c r="F806" s="514"/>
      <c r="G806" s="514"/>
      <c r="H806" s="552"/>
      <c r="I806" s="514"/>
      <c r="J806" s="514"/>
      <c r="K806" s="514"/>
      <c r="L806" s="514"/>
      <c r="M806" s="514"/>
      <c r="N806" s="514"/>
    </row>
    <row r="807" spans="1:14" s="855" customFormat="1" x14ac:dyDescent="0.35">
      <c r="A807" s="514"/>
      <c r="B807" s="514"/>
      <c r="C807" s="514"/>
      <c r="D807" s="514"/>
      <c r="E807" s="514"/>
      <c r="F807" s="514"/>
      <c r="G807" s="514"/>
      <c r="H807" s="552"/>
      <c r="I807" s="514"/>
      <c r="J807" s="514"/>
      <c r="K807" s="514"/>
      <c r="L807" s="514"/>
      <c r="M807" s="514"/>
      <c r="N807" s="514"/>
    </row>
    <row r="808" spans="1:14" s="855" customFormat="1" x14ac:dyDescent="0.35">
      <c r="A808" s="514"/>
      <c r="B808" s="514"/>
      <c r="C808" s="514"/>
      <c r="D808" s="514"/>
      <c r="E808" s="514"/>
      <c r="F808" s="514"/>
      <c r="G808" s="514"/>
      <c r="H808" s="552"/>
      <c r="I808" s="514"/>
      <c r="J808" s="514"/>
      <c r="K808" s="514"/>
      <c r="L808" s="514"/>
      <c r="M808" s="514"/>
      <c r="N808" s="514"/>
    </row>
    <row r="809" spans="1:14" s="855" customFormat="1" x14ac:dyDescent="0.35">
      <c r="A809" s="514"/>
      <c r="B809" s="514"/>
      <c r="C809" s="514"/>
      <c r="D809" s="514"/>
      <c r="E809" s="514"/>
      <c r="F809" s="514"/>
      <c r="G809" s="514"/>
      <c r="H809" s="552"/>
      <c r="I809" s="514"/>
      <c r="J809" s="514"/>
      <c r="K809" s="514"/>
      <c r="L809" s="514"/>
      <c r="M809" s="514"/>
      <c r="N809" s="514"/>
    </row>
    <row r="810" spans="1:14" s="855" customFormat="1" x14ac:dyDescent="0.35">
      <c r="A810" s="514"/>
      <c r="B810" s="514"/>
      <c r="C810" s="514"/>
      <c r="D810" s="514"/>
      <c r="E810" s="514"/>
      <c r="F810" s="514"/>
      <c r="G810" s="514"/>
      <c r="H810" s="552"/>
      <c r="I810" s="514"/>
      <c r="J810" s="514"/>
      <c r="K810" s="514"/>
      <c r="L810" s="514"/>
      <c r="M810" s="514"/>
      <c r="N810" s="514"/>
    </row>
    <row r="811" spans="1:14" s="855" customFormat="1" x14ac:dyDescent="0.35">
      <c r="A811" s="514"/>
      <c r="B811" s="514"/>
      <c r="C811" s="514"/>
      <c r="D811" s="514"/>
      <c r="E811" s="514"/>
      <c r="F811" s="514"/>
      <c r="G811" s="514"/>
      <c r="H811" s="552"/>
      <c r="I811" s="514"/>
      <c r="J811" s="514"/>
      <c r="K811" s="514"/>
      <c r="L811" s="514"/>
      <c r="M811" s="514"/>
      <c r="N811" s="514"/>
    </row>
    <row r="812" spans="1:14" s="855" customFormat="1" x14ac:dyDescent="0.35">
      <c r="A812" s="514"/>
      <c r="B812" s="514"/>
      <c r="C812" s="514"/>
      <c r="D812" s="514"/>
      <c r="E812" s="514"/>
      <c r="F812" s="514"/>
      <c r="G812" s="514"/>
      <c r="H812" s="552"/>
      <c r="I812" s="514"/>
      <c r="J812" s="514"/>
      <c r="K812" s="514"/>
      <c r="L812" s="514"/>
      <c r="M812" s="514"/>
      <c r="N812" s="514"/>
    </row>
    <row r="813" spans="1:14" s="855" customFormat="1" x14ac:dyDescent="0.35">
      <c r="A813" s="514"/>
      <c r="B813" s="514"/>
      <c r="C813" s="514"/>
      <c r="D813" s="514"/>
      <c r="E813" s="514"/>
      <c r="F813" s="514"/>
      <c r="G813" s="514"/>
      <c r="H813" s="552"/>
      <c r="I813" s="514"/>
      <c r="J813" s="514"/>
      <c r="K813" s="514"/>
      <c r="L813" s="514"/>
      <c r="M813" s="514"/>
      <c r="N813" s="514"/>
    </row>
    <row r="814" spans="1:14" s="855" customFormat="1" x14ac:dyDescent="0.35">
      <c r="A814" s="514"/>
      <c r="B814" s="514"/>
      <c r="C814" s="514"/>
      <c r="D814" s="514"/>
      <c r="E814" s="514"/>
      <c r="F814" s="514"/>
      <c r="G814" s="514"/>
      <c r="H814" s="552"/>
      <c r="I814" s="514"/>
      <c r="J814" s="514"/>
      <c r="K814" s="514"/>
      <c r="L814" s="514"/>
      <c r="M814" s="514"/>
      <c r="N814" s="514"/>
    </row>
    <row r="815" spans="1:14" s="855" customFormat="1" x14ac:dyDescent="0.35">
      <c r="A815" s="514"/>
      <c r="B815" s="514"/>
      <c r="C815" s="514"/>
      <c r="D815" s="514"/>
      <c r="E815" s="514"/>
      <c r="F815" s="514"/>
      <c r="G815" s="514"/>
      <c r="H815" s="552"/>
      <c r="I815" s="514"/>
      <c r="J815" s="514"/>
      <c r="K815" s="514"/>
      <c r="L815" s="514"/>
      <c r="M815" s="514"/>
      <c r="N815" s="514"/>
    </row>
    <row r="816" spans="1:14" s="855" customFormat="1" x14ac:dyDescent="0.35">
      <c r="A816" s="514"/>
      <c r="B816" s="514"/>
      <c r="C816" s="514"/>
      <c r="D816" s="514"/>
      <c r="E816" s="514"/>
      <c r="F816" s="514"/>
      <c r="G816" s="514"/>
      <c r="H816" s="552"/>
      <c r="I816" s="514"/>
      <c r="J816" s="514"/>
      <c r="K816" s="514"/>
      <c r="L816" s="514"/>
      <c r="M816" s="514"/>
      <c r="N816" s="514"/>
    </row>
    <row r="817" spans="1:14" s="855" customFormat="1" x14ac:dyDescent="0.35">
      <c r="A817" s="514"/>
      <c r="B817" s="514"/>
      <c r="C817" s="514"/>
      <c r="D817" s="514"/>
      <c r="E817" s="514"/>
      <c r="F817" s="514"/>
      <c r="G817" s="514"/>
      <c r="H817" s="552"/>
      <c r="I817" s="514"/>
      <c r="J817" s="514"/>
      <c r="K817" s="514"/>
      <c r="L817" s="514"/>
      <c r="M817" s="514"/>
      <c r="N817" s="514"/>
    </row>
    <row r="818" spans="1:14" s="855" customFormat="1" x14ac:dyDescent="0.35">
      <c r="A818" s="514"/>
      <c r="B818" s="514"/>
      <c r="C818" s="514"/>
      <c r="D818" s="514"/>
      <c r="E818" s="514"/>
      <c r="F818" s="514"/>
      <c r="G818" s="514"/>
      <c r="H818" s="552"/>
      <c r="I818" s="514"/>
      <c r="J818" s="514"/>
      <c r="K818" s="514"/>
      <c r="L818" s="514"/>
      <c r="M818" s="514"/>
      <c r="N818" s="514"/>
    </row>
    <row r="819" spans="1:14" s="855" customFormat="1" x14ac:dyDescent="0.35">
      <c r="A819" s="514"/>
      <c r="B819" s="514"/>
      <c r="C819" s="514"/>
      <c r="D819" s="514"/>
      <c r="E819" s="514"/>
      <c r="F819" s="514"/>
      <c r="G819" s="514"/>
      <c r="H819" s="552"/>
      <c r="I819" s="514"/>
      <c r="J819" s="514"/>
      <c r="K819" s="514"/>
      <c r="L819" s="514"/>
      <c r="M819" s="514"/>
      <c r="N819" s="514"/>
    </row>
    <row r="820" spans="1:14" s="855" customFormat="1" x14ac:dyDescent="0.35">
      <c r="A820" s="514"/>
      <c r="B820" s="514"/>
      <c r="C820" s="514"/>
      <c r="D820" s="514"/>
      <c r="E820" s="514"/>
      <c r="F820" s="514"/>
      <c r="G820" s="514"/>
      <c r="H820" s="552"/>
      <c r="I820" s="514"/>
      <c r="J820" s="514"/>
      <c r="K820" s="514"/>
      <c r="L820" s="514"/>
      <c r="M820" s="514"/>
      <c r="N820" s="514"/>
    </row>
    <row r="821" spans="1:14" s="855" customFormat="1" x14ac:dyDescent="0.35">
      <c r="A821" s="514"/>
      <c r="B821" s="514"/>
      <c r="C821" s="514"/>
      <c r="D821" s="514"/>
      <c r="E821" s="514"/>
      <c r="F821" s="514"/>
      <c r="G821" s="514"/>
      <c r="H821" s="552"/>
      <c r="I821" s="514"/>
      <c r="J821" s="514"/>
      <c r="K821" s="514"/>
      <c r="L821" s="514"/>
      <c r="M821" s="514"/>
      <c r="N821" s="514"/>
    </row>
    <row r="822" spans="1:14" s="855" customFormat="1" x14ac:dyDescent="0.35">
      <c r="A822" s="514"/>
      <c r="B822" s="514"/>
      <c r="C822" s="514"/>
      <c r="D822" s="514"/>
      <c r="E822" s="514"/>
      <c r="F822" s="514"/>
      <c r="G822" s="514"/>
      <c r="H822" s="552"/>
      <c r="I822" s="514"/>
      <c r="J822" s="514"/>
      <c r="K822" s="514"/>
      <c r="L822" s="514"/>
      <c r="M822" s="514"/>
      <c r="N822" s="514"/>
    </row>
    <row r="823" spans="1:14" s="855" customFormat="1" x14ac:dyDescent="0.35">
      <c r="A823" s="514"/>
      <c r="B823" s="514"/>
      <c r="C823" s="514"/>
      <c r="D823" s="514"/>
      <c r="E823" s="514"/>
      <c r="F823" s="514"/>
      <c r="G823" s="514"/>
      <c r="H823" s="552"/>
      <c r="I823" s="514"/>
      <c r="J823" s="514"/>
      <c r="K823" s="514"/>
      <c r="L823" s="514"/>
      <c r="M823" s="514"/>
      <c r="N823" s="514"/>
    </row>
    <row r="824" spans="1:14" s="855" customFormat="1" x14ac:dyDescent="0.35">
      <c r="A824" s="514"/>
      <c r="B824" s="514"/>
      <c r="C824" s="514"/>
      <c r="D824" s="514"/>
      <c r="E824" s="514"/>
      <c r="F824" s="514"/>
      <c r="G824" s="514"/>
      <c r="H824" s="552"/>
      <c r="I824" s="514"/>
      <c r="J824" s="514"/>
      <c r="K824" s="514"/>
      <c r="L824" s="514"/>
      <c r="M824" s="514"/>
      <c r="N824" s="514"/>
    </row>
    <row r="825" spans="1:14" s="855" customFormat="1" x14ac:dyDescent="0.35">
      <c r="A825" s="514"/>
      <c r="B825" s="514"/>
      <c r="C825" s="514"/>
      <c r="D825" s="514"/>
      <c r="E825" s="514"/>
      <c r="F825" s="514"/>
      <c r="G825" s="514"/>
      <c r="H825" s="552"/>
      <c r="I825" s="514"/>
      <c r="J825" s="514"/>
      <c r="K825" s="514"/>
      <c r="L825" s="514"/>
      <c r="M825" s="514"/>
      <c r="N825" s="514"/>
    </row>
    <row r="826" spans="1:14" s="855" customFormat="1" x14ac:dyDescent="0.35">
      <c r="A826" s="514"/>
      <c r="B826" s="514"/>
      <c r="C826" s="514"/>
      <c r="D826" s="514"/>
      <c r="E826" s="514"/>
      <c r="F826" s="514"/>
      <c r="G826" s="514"/>
      <c r="H826" s="552"/>
      <c r="I826" s="514"/>
      <c r="J826" s="514"/>
      <c r="K826" s="514"/>
      <c r="L826" s="514"/>
      <c r="M826" s="514"/>
      <c r="N826" s="514"/>
    </row>
    <row r="827" spans="1:14" s="855" customFormat="1" x14ac:dyDescent="0.35">
      <c r="A827" s="514"/>
      <c r="B827" s="514"/>
      <c r="C827" s="514"/>
      <c r="D827" s="514"/>
      <c r="E827" s="514"/>
      <c r="F827" s="514"/>
      <c r="G827" s="514"/>
      <c r="H827" s="552"/>
      <c r="I827" s="514"/>
      <c r="J827" s="514"/>
      <c r="K827" s="514"/>
      <c r="L827" s="514"/>
      <c r="M827" s="514"/>
      <c r="N827" s="514"/>
    </row>
    <row r="828" spans="1:14" s="855" customFormat="1" x14ac:dyDescent="0.35">
      <c r="A828" s="514"/>
      <c r="B828" s="514"/>
      <c r="C828" s="514"/>
      <c r="D828" s="514"/>
      <c r="E828" s="514"/>
      <c r="F828" s="514"/>
      <c r="G828" s="514"/>
      <c r="H828" s="552"/>
      <c r="I828" s="514"/>
      <c r="J828" s="514"/>
      <c r="K828" s="514"/>
      <c r="L828" s="514"/>
      <c r="M828" s="514"/>
      <c r="N828" s="514"/>
    </row>
    <row r="829" spans="1:14" s="855" customFormat="1" x14ac:dyDescent="0.35">
      <c r="A829" s="514"/>
      <c r="B829" s="514"/>
      <c r="C829" s="514"/>
      <c r="D829" s="514"/>
      <c r="E829" s="514"/>
      <c r="F829" s="514"/>
      <c r="G829" s="514"/>
      <c r="H829" s="552"/>
      <c r="I829" s="514"/>
      <c r="J829" s="514"/>
      <c r="K829" s="514"/>
      <c r="L829" s="514"/>
      <c r="M829" s="514"/>
      <c r="N829" s="514"/>
    </row>
    <row r="830" spans="1:14" s="855" customFormat="1" x14ac:dyDescent="0.35">
      <c r="A830" s="514"/>
      <c r="B830" s="514"/>
      <c r="C830" s="514"/>
      <c r="D830" s="514"/>
      <c r="E830" s="514"/>
      <c r="F830" s="514"/>
      <c r="G830" s="514"/>
      <c r="H830" s="552"/>
      <c r="I830" s="514"/>
      <c r="J830" s="514"/>
      <c r="K830" s="514"/>
      <c r="L830" s="514"/>
      <c r="M830" s="514"/>
      <c r="N830" s="514"/>
    </row>
    <row r="831" spans="1:14" s="855" customFormat="1" x14ac:dyDescent="0.35">
      <c r="A831" s="514"/>
      <c r="B831" s="514"/>
      <c r="C831" s="514"/>
      <c r="D831" s="514"/>
      <c r="E831" s="514"/>
      <c r="F831" s="514"/>
      <c r="G831" s="514"/>
      <c r="H831" s="552"/>
      <c r="I831" s="514"/>
      <c r="J831" s="514"/>
      <c r="K831" s="514"/>
      <c r="L831" s="514"/>
      <c r="M831" s="514"/>
      <c r="N831" s="514"/>
    </row>
    <row r="832" spans="1:14" s="855" customFormat="1" x14ac:dyDescent="0.35">
      <c r="A832" s="514"/>
      <c r="B832" s="514"/>
      <c r="C832" s="514"/>
      <c r="D832" s="514"/>
      <c r="E832" s="514"/>
      <c r="F832" s="514"/>
      <c r="G832" s="514"/>
      <c r="H832" s="552"/>
      <c r="I832" s="514"/>
      <c r="J832" s="514"/>
      <c r="K832" s="514"/>
      <c r="L832" s="514"/>
      <c r="M832" s="514"/>
      <c r="N832" s="514"/>
    </row>
    <row r="833" spans="1:14" s="855" customFormat="1" x14ac:dyDescent="0.35">
      <c r="A833" s="514"/>
      <c r="B833" s="514"/>
      <c r="C833" s="514"/>
      <c r="D833" s="514"/>
      <c r="E833" s="514"/>
      <c r="F833" s="514"/>
      <c r="G833" s="514"/>
      <c r="H833" s="552"/>
      <c r="I833" s="514"/>
      <c r="J833" s="514"/>
      <c r="K833" s="514"/>
      <c r="L833" s="514"/>
      <c r="M833" s="514"/>
      <c r="N833" s="514"/>
    </row>
    <row r="834" spans="1:14" s="855" customFormat="1" x14ac:dyDescent="0.35">
      <c r="A834" s="514"/>
      <c r="B834" s="514"/>
      <c r="C834" s="514"/>
      <c r="D834" s="514"/>
      <c r="E834" s="514"/>
      <c r="F834" s="514"/>
      <c r="G834" s="514"/>
      <c r="H834" s="552"/>
      <c r="I834" s="514"/>
      <c r="J834" s="514"/>
      <c r="K834" s="514"/>
      <c r="L834" s="514"/>
      <c r="M834" s="514"/>
      <c r="N834" s="514"/>
    </row>
    <row r="835" spans="1:14" s="855" customFormat="1" x14ac:dyDescent="0.35">
      <c r="A835" s="514"/>
      <c r="B835" s="514"/>
      <c r="C835" s="514"/>
      <c r="D835" s="514"/>
      <c r="E835" s="514"/>
      <c r="F835" s="514"/>
      <c r="G835" s="514"/>
      <c r="H835" s="552"/>
      <c r="I835" s="514"/>
      <c r="J835" s="514"/>
      <c r="K835" s="514"/>
      <c r="L835" s="514"/>
      <c r="M835" s="514"/>
      <c r="N835" s="514"/>
    </row>
    <row r="836" spans="1:14" s="855" customFormat="1" x14ac:dyDescent="0.35">
      <c r="A836" s="514"/>
      <c r="B836" s="514"/>
      <c r="C836" s="514"/>
      <c r="D836" s="514"/>
      <c r="E836" s="514"/>
      <c r="F836" s="514"/>
      <c r="G836" s="514"/>
      <c r="H836" s="552"/>
      <c r="I836" s="514"/>
      <c r="J836" s="514"/>
      <c r="K836" s="514"/>
      <c r="L836" s="514"/>
      <c r="M836" s="514"/>
      <c r="N836" s="514"/>
    </row>
    <row r="837" spans="1:14" s="855" customFormat="1" x14ac:dyDescent="0.35">
      <c r="A837" s="514"/>
      <c r="B837" s="514"/>
      <c r="C837" s="514"/>
      <c r="D837" s="514"/>
      <c r="E837" s="514"/>
      <c r="F837" s="514"/>
      <c r="G837" s="514"/>
      <c r="H837" s="552"/>
      <c r="I837" s="514"/>
      <c r="J837" s="514"/>
      <c r="K837" s="514"/>
      <c r="L837" s="514"/>
      <c r="M837" s="514"/>
      <c r="N837" s="514"/>
    </row>
    <row r="838" spans="1:14" s="855" customFormat="1" x14ac:dyDescent="0.35">
      <c r="A838" s="514"/>
      <c r="B838" s="514"/>
      <c r="C838" s="514"/>
      <c r="D838" s="514"/>
      <c r="E838" s="514"/>
      <c r="F838" s="514"/>
      <c r="G838" s="514"/>
      <c r="H838" s="552"/>
      <c r="I838" s="514"/>
      <c r="J838" s="514"/>
      <c r="K838" s="514"/>
      <c r="L838" s="514"/>
      <c r="M838" s="514"/>
      <c r="N838" s="514"/>
    </row>
    <row r="839" spans="1:14" s="855" customFormat="1" x14ac:dyDescent="0.35">
      <c r="A839" s="514"/>
      <c r="B839" s="514"/>
      <c r="C839" s="514"/>
      <c r="D839" s="514"/>
      <c r="E839" s="514"/>
      <c r="F839" s="514"/>
      <c r="G839" s="514"/>
      <c r="H839" s="552"/>
      <c r="I839" s="514"/>
      <c r="J839" s="514"/>
      <c r="K839" s="514"/>
      <c r="L839" s="514"/>
      <c r="M839" s="514"/>
      <c r="N839" s="514"/>
    </row>
    <row r="840" spans="1:14" s="855" customFormat="1" x14ac:dyDescent="0.35">
      <c r="A840" s="514"/>
      <c r="B840" s="514"/>
      <c r="C840" s="514"/>
      <c r="D840" s="514"/>
      <c r="E840" s="514"/>
      <c r="F840" s="514"/>
      <c r="G840" s="514"/>
      <c r="H840" s="552"/>
      <c r="I840" s="514"/>
      <c r="J840" s="514"/>
      <c r="K840" s="514"/>
      <c r="L840" s="514"/>
      <c r="M840" s="514"/>
      <c r="N840" s="514"/>
    </row>
    <row r="841" spans="1:14" s="855" customFormat="1" x14ac:dyDescent="0.35">
      <c r="A841" s="514"/>
      <c r="B841" s="514"/>
      <c r="C841" s="514"/>
      <c r="D841" s="514"/>
      <c r="E841" s="514"/>
      <c r="F841" s="514"/>
      <c r="G841" s="514"/>
      <c r="H841" s="552"/>
      <c r="I841" s="514"/>
      <c r="J841" s="514"/>
      <c r="K841" s="514"/>
      <c r="L841" s="514"/>
      <c r="M841" s="514"/>
      <c r="N841" s="514"/>
    </row>
    <row r="842" spans="1:14" s="855" customFormat="1" x14ac:dyDescent="0.35">
      <c r="A842" s="514"/>
      <c r="B842" s="514"/>
      <c r="C842" s="514"/>
      <c r="D842" s="514"/>
      <c r="E842" s="514"/>
      <c r="F842" s="514"/>
      <c r="G842" s="514"/>
      <c r="H842" s="552"/>
      <c r="I842" s="514"/>
      <c r="J842" s="514"/>
      <c r="K842" s="514"/>
      <c r="L842" s="514"/>
      <c r="M842" s="514"/>
      <c r="N842" s="514"/>
    </row>
    <row r="843" spans="1:14" s="855" customFormat="1" x14ac:dyDescent="0.35">
      <c r="A843" s="514"/>
      <c r="B843" s="514"/>
      <c r="C843" s="514"/>
      <c r="D843" s="514"/>
      <c r="E843" s="514"/>
      <c r="F843" s="514"/>
      <c r="G843" s="514"/>
      <c r="H843" s="552"/>
      <c r="I843" s="514"/>
      <c r="J843" s="514"/>
      <c r="K843" s="514"/>
      <c r="L843" s="514"/>
      <c r="M843" s="514"/>
      <c r="N843" s="514"/>
    </row>
    <row r="844" spans="1:14" s="855" customFormat="1" x14ac:dyDescent="0.35">
      <c r="A844" s="514"/>
      <c r="B844" s="514"/>
      <c r="C844" s="514"/>
      <c r="D844" s="514"/>
      <c r="E844" s="514"/>
      <c r="F844" s="514"/>
      <c r="G844" s="514"/>
      <c r="H844" s="552"/>
      <c r="I844" s="514"/>
      <c r="J844" s="514"/>
      <c r="K844" s="514"/>
      <c r="L844" s="514"/>
      <c r="M844" s="514"/>
      <c r="N844" s="514"/>
    </row>
    <row r="845" spans="1:14" s="855" customFormat="1" x14ac:dyDescent="0.35">
      <c r="A845" s="514"/>
      <c r="B845" s="514"/>
      <c r="C845" s="514"/>
      <c r="D845" s="514"/>
      <c r="E845" s="514"/>
      <c r="F845" s="514"/>
      <c r="G845" s="514"/>
      <c r="H845" s="552"/>
      <c r="I845" s="514"/>
      <c r="J845" s="514"/>
      <c r="K845" s="514"/>
      <c r="L845" s="514"/>
      <c r="M845" s="514"/>
      <c r="N845" s="514"/>
    </row>
    <row r="846" spans="1:14" s="855" customFormat="1" x14ac:dyDescent="0.35">
      <c r="A846" s="514"/>
      <c r="B846" s="514"/>
      <c r="C846" s="514"/>
      <c r="D846" s="514"/>
      <c r="E846" s="514"/>
      <c r="F846" s="514"/>
      <c r="G846" s="514"/>
      <c r="H846" s="552"/>
      <c r="I846" s="514"/>
      <c r="J846" s="514"/>
      <c r="K846" s="514"/>
      <c r="L846" s="514"/>
      <c r="M846" s="514"/>
      <c r="N846" s="514"/>
    </row>
    <row r="847" spans="1:14" s="855" customFormat="1" x14ac:dyDescent="0.35">
      <c r="A847" s="514"/>
      <c r="B847" s="514"/>
      <c r="C847" s="514"/>
      <c r="D847" s="514"/>
      <c r="E847" s="514"/>
      <c r="F847" s="514"/>
      <c r="G847" s="514"/>
      <c r="H847" s="552"/>
      <c r="I847" s="514"/>
      <c r="J847" s="514"/>
      <c r="K847" s="514"/>
      <c r="L847" s="514"/>
      <c r="M847" s="514"/>
      <c r="N847" s="514"/>
    </row>
    <row r="848" spans="1:14" s="855" customFormat="1" x14ac:dyDescent="0.35">
      <c r="A848" s="514"/>
      <c r="B848" s="514"/>
      <c r="C848" s="514"/>
      <c r="D848" s="514"/>
      <c r="E848" s="514"/>
      <c r="F848" s="514"/>
      <c r="G848" s="514"/>
      <c r="H848" s="552"/>
      <c r="I848" s="514"/>
      <c r="J848" s="514"/>
      <c r="K848" s="514"/>
      <c r="L848" s="514"/>
      <c r="M848" s="514"/>
      <c r="N848" s="514"/>
    </row>
    <row r="849" spans="1:14" s="855" customFormat="1" x14ac:dyDescent="0.35">
      <c r="A849" s="514"/>
      <c r="B849" s="514"/>
      <c r="C849" s="514"/>
      <c r="D849" s="514"/>
      <c r="E849" s="514"/>
      <c r="F849" s="514"/>
      <c r="G849" s="514"/>
      <c r="H849" s="552"/>
      <c r="I849" s="514"/>
      <c r="J849" s="514"/>
      <c r="K849" s="514"/>
      <c r="L849" s="514"/>
      <c r="M849" s="514"/>
      <c r="N849" s="514"/>
    </row>
    <row r="850" spans="1:14" s="855" customFormat="1" x14ac:dyDescent="0.35">
      <c r="A850" s="514"/>
      <c r="B850" s="514"/>
      <c r="C850" s="514"/>
      <c r="D850" s="514"/>
      <c r="E850" s="514"/>
      <c r="F850" s="514"/>
      <c r="G850" s="514"/>
      <c r="H850" s="552"/>
      <c r="I850" s="514"/>
      <c r="J850" s="514"/>
      <c r="K850" s="514"/>
      <c r="L850" s="514"/>
      <c r="M850" s="514"/>
      <c r="N850" s="514"/>
    </row>
    <row r="851" spans="1:14" s="855" customFormat="1" x14ac:dyDescent="0.35">
      <c r="A851" s="514"/>
      <c r="B851" s="514"/>
      <c r="C851" s="514"/>
      <c r="D851" s="514"/>
      <c r="E851" s="514"/>
      <c r="F851" s="514"/>
      <c r="G851" s="514"/>
      <c r="H851" s="552"/>
      <c r="I851" s="514"/>
      <c r="J851" s="514"/>
      <c r="K851" s="514"/>
      <c r="L851" s="514"/>
      <c r="M851" s="514"/>
      <c r="N851" s="514"/>
    </row>
    <row r="852" spans="1:14" s="855" customFormat="1" x14ac:dyDescent="0.35">
      <c r="A852" s="514"/>
      <c r="B852" s="514"/>
      <c r="C852" s="514"/>
      <c r="D852" s="514"/>
      <c r="E852" s="514"/>
      <c r="F852" s="514"/>
      <c r="G852" s="514"/>
      <c r="H852" s="552"/>
      <c r="I852" s="514"/>
      <c r="J852" s="514"/>
      <c r="K852" s="514"/>
      <c r="L852" s="514"/>
      <c r="M852" s="514"/>
      <c r="N852" s="514"/>
    </row>
    <row r="853" spans="1:14" s="855" customFormat="1" x14ac:dyDescent="0.35">
      <c r="A853" s="514"/>
      <c r="B853" s="514"/>
      <c r="C853" s="514"/>
      <c r="D853" s="514"/>
      <c r="E853" s="514"/>
      <c r="F853" s="514"/>
      <c r="G853" s="514"/>
      <c r="H853" s="552"/>
      <c r="I853" s="514"/>
      <c r="J853" s="514"/>
      <c r="K853" s="514"/>
      <c r="L853" s="514"/>
      <c r="M853" s="514"/>
      <c r="N853" s="514"/>
    </row>
    <row r="854" spans="1:14" s="855" customFormat="1" x14ac:dyDescent="0.35">
      <c r="A854" s="514"/>
      <c r="B854" s="514"/>
      <c r="C854" s="514"/>
      <c r="D854" s="514"/>
      <c r="E854" s="514"/>
      <c r="F854" s="514"/>
      <c r="G854" s="514"/>
      <c r="H854" s="552"/>
      <c r="I854" s="514"/>
      <c r="J854" s="514"/>
      <c r="K854" s="514"/>
      <c r="L854" s="514"/>
      <c r="M854" s="514"/>
      <c r="N854" s="514"/>
    </row>
    <row r="855" spans="1:14" s="855" customFormat="1" x14ac:dyDescent="0.35">
      <c r="A855" s="514"/>
      <c r="B855" s="514"/>
      <c r="C855" s="514"/>
      <c r="D855" s="514"/>
      <c r="E855" s="514"/>
      <c r="F855" s="514"/>
      <c r="G855" s="514"/>
      <c r="H855" s="552"/>
      <c r="I855" s="514"/>
      <c r="J855" s="514"/>
      <c r="K855" s="514"/>
      <c r="L855" s="514"/>
      <c r="M855" s="514"/>
      <c r="N855" s="514"/>
    </row>
    <row r="856" spans="1:14" s="855" customFormat="1" x14ac:dyDescent="0.35">
      <c r="A856" s="514"/>
      <c r="B856" s="514"/>
      <c r="C856" s="514"/>
      <c r="D856" s="514"/>
      <c r="E856" s="514"/>
      <c r="F856" s="514"/>
      <c r="G856" s="514"/>
      <c r="H856" s="552"/>
      <c r="I856" s="514"/>
      <c r="J856" s="514"/>
      <c r="K856" s="514"/>
      <c r="L856" s="514"/>
      <c r="M856" s="514"/>
      <c r="N856" s="514"/>
    </row>
    <row r="857" spans="1:14" s="855" customFormat="1" x14ac:dyDescent="0.35">
      <c r="A857" s="514"/>
      <c r="B857" s="514"/>
      <c r="C857" s="514"/>
      <c r="D857" s="514"/>
      <c r="E857" s="514"/>
      <c r="F857" s="514"/>
      <c r="G857" s="514"/>
      <c r="H857" s="552"/>
      <c r="I857" s="514"/>
      <c r="J857" s="514"/>
      <c r="K857" s="514"/>
      <c r="L857" s="514"/>
      <c r="M857" s="514"/>
      <c r="N857" s="514"/>
    </row>
    <row r="858" spans="1:14" s="855" customFormat="1" x14ac:dyDescent="0.35">
      <c r="A858" s="514"/>
      <c r="B858" s="514"/>
      <c r="C858" s="514"/>
      <c r="D858" s="514"/>
      <c r="E858" s="514"/>
      <c r="F858" s="514"/>
      <c r="G858" s="514"/>
      <c r="H858" s="552"/>
      <c r="I858" s="514"/>
      <c r="J858" s="514"/>
      <c r="K858" s="514"/>
      <c r="L858" s="514"/>
      <c r="M858" s="514"/>
      <c r="N858" s="514"/>
    </row>
    <row r="859" spans="1:14" s="855" customFormat="1" x14ac:dyDescent="0.35">
      <c r="A859" s="514"/>
      <c r="B859" s="514"/>
      <c r="C859" s="514"/>
      <c r="D859" s="514"/>
      <c r="E859" s="514"/>
      <c r="F859" s="514"/>
      <c r="G859" s="514"/>
      <c r="H859" s="552"/>
      <c r="I859" s="514"/>
      <c r="J859" s="514"/>
      <c r="K859" s="514"/>
      <c r="L859" s="514"/>
      <c r="M859" s="514"/>
      <c r="N859" s="514"/>
    </row>
    <row r="860" spans="1:14" s="855" customFormat="1" x14ac:dyDescent="0.35">
      <c r="A860" s="514"/>
      <c r="B860" s="514"/>
      <c r="C860" s="514"/>
      <c r="D860" s="514"/>
      <c r="E860" s="514"/>
      <c r="F860" s="514"/>
      <c r="G860" s="514"/>
      <c r="H860" s="552"/>
      <c r="I860" s="514"/>
      <c r="J860" s="514"/>
      <c r="K860" s="514"/>
      <c r="L860" s="514"/>
      <c r="M860" s="514"/>
      <c r="N860" s="514"/>
    </row>
    <row r="861" spans="1:14" s="855" customFormat="1" x14ac:dyDescent="0.35">
      <c r="A861" s="514"/>
      <c r="B861" s="514"/>
      <c r="C861" s="514"/>
      <c r="D861" s="514"/>
      <c r="E861" s="514"/>
      <c r="F861" s="514"/>
      <c r="G861" s="514"/>
      <c r="H861" s="552"/>
      <c r="I861" s="514"/>
      <c r="J861" s="514"/>
      <c r="K861" s="514"/>
      <c r="L861" s="514"/>
      <c r="M861" s="514"/>
      <c r="N861" s="514"/>
    </row>
    <row r="862" spans="1:14" s="855" customFormat="1" x14ac:dyDescent="0.35">
      <c r="A862" s="514"/>
      <c r="B862" s="514"/>
      <c r="C862" s="514"/>
      <c r="D862" s="514"/>
      <c r="E862" s="514"/>
      <c r="F862" s="514"/>
      <c r="G862" s="514"/>
      <c r="H862" s="552"/>
      <c r="I862" s="514"/>
      <c r="J862" s="514"/>
      <c r="K862" s="514"/>
      <c r="L862" s="514"/>
      <c r="M862" s="514"/>
      <c r="N862" s="514"/>
    </row>
    <row r="863" spans="1:14" s="855" customFormat="1" x14ac:dyDescent="0.35">
      <c r="A863" s="514"/>
      <c r="B863" s="514"/>
      <c r="C863" s="514"/>
      <c r="D863" s="514"/>
      <c r="E863" s="514"/>
      <c r="F863" s="514"/>
      <c r="G863" s="514"/>
      <c r="H863" s="552"/>
      <c r="I863" s="514"/>
      <c r="J863" s="514"/>
      <c r="K863" s="514"/>
      <c r="L863" s="514"/>
      <c r="M863" s="514"/>
      <c r="N863" s="514"/>
    </row>
    <row r="864" spans="1:14" s="855" customFormat="1" x14ac:dyDescent="0.35">
      <c r="A864" s="514"/>
      <c r="B864" s="514"/>
      <c r="C864" s="514"/>
      <c r="D864" s="514"/>
      <c r="E864" s="514"/>
      <c r="F864" s="514"/>
      <c r="G864" s="514"/>
      <c r="H864" s="552"/>
      <c r="I864" s="514"/>
      <c r="J864" s="514"/>
      <c r="K864" s="514"/>
      <c r="L864" s="514"/>
      <c r="M864" s="514"/>
      <c r="N864" s="514"/>
    </row>
    <row r="865" spans="1:17" s="855" customFormat="1" x14ac:dyDescent="0.35">
      <c r="A865" s="514"/>
      <c r="B865" s="514"/>
      <c r="C865" s="514"/>
      <c r="D865" s="514"/>
      <c r="E865" s="514"/>
      <c r="F865" s="514"/>
      <c r="G865" s="514"/>
      <c r="H865" s="552"/>
      <c r="I865" s="514"/>
      <c r="J865" s="514"/>
      <c r="K865" s="514"/>
      <c r="L865" s="514"/>
      <c r="M865" s="514"/>
      <c r="N865" s="514"/>
    </row>
    <row r="866" spans="1:17" s="855" customFormat="1" x14ac:dyDescent="0.35">
      <c r="A866" s="514"/>
      <c r="B866" s="514"/>
      <c r="C866" s="514"/>
      <c r="D866" s="514"/>
      <c r="E866" s="514"/>
      <c r="F866" s="514"/>
      <c r="G866" s="514"/>
      <c r="H866" s="552"/>
      <c r="I866" s="514"/>
      <c r="J866" s="514"/>
      <c r="K866" s="514"/>
      <c r="L866" s="514"/>
      <c r="M866" s="514"/>
      <c r="N866" s="514"/>
    </row>
    <row r="867" spans="1:17" s="855" customFormat="1" x14ac:dyDescent="0.35">
      <c r="A867" s="514"/>
      <c r="B867" s="514"/>
      <c r="C867" s="514"/>
      <c r="D867" s="514"/>
      <c r="E867" s="514"/>
      <c r="F867" s="514"/>
      <c r="G867" s="514"/>
      <c r="H867" s="552"/>
      <c r="I867" s="514"/>
      <c r="J867" s="514"/>
      <c r="K867" s="514"/>
      <c r="L867" s="514"/>
      <c r="M867" s="514"/>
      <c r="N867" s="514"/>
    </row>
    <row r="868" spans="1:17" x14ac:dyDescent="0.35">
      <c r="A868" s="913"/>
      <c r="B868" s="913"/>
      <c r="C868" s="913"/>
      <c r="D868" s="913"/>
      <c r="E868" s="913"/>
      <c r="F868" s="913"/>
      <c r="G868" s="913"/>
      <c r="H868" s="552"/>
      <c r="I868" s="514"/>
      <c r="J868" s="514"/>
      <c r="K868" s="514"/>
      <c r="L868" s="514"/>
      <c r="M868" s="514"/>
      <c r="N868" s="514"/>
      <c r="O868" s="890"/>
      <c r="P868" s="890"/>
      <c r="Q868" s="890"/>
    </row>
    <row r="869" spans="1:17" x14ac:dyDescent="0.35">
      <c r="A869" s="913"/>
      <c r="B869" s="913"/>
      <c r="C869" s="913"/>
      <c r="D869" s="913"/>
      <c r="E869" s="913"/>
      <c r="F869" s="913"/>
      <c r="G869" s="913"/>
      <c r="H869" s="552"/>
      <c r="I869" s="514"/>
      <c r="J869" s="514"/>
      <c r="K869" s="514"/>
      <c r="L869" s="514"/>
      <c r="M869" s="514"/>
      <c r="N869" s="514"/>
      <c r="O869" s="890"/>
      <c r="P869" s="890"/>
      <c r="Q869" s="890"/>
    </row>
    <row r="870" spans="1:17" x14ac:dyDescent="0.35">
      <c r="A870" s="913"/>
      <c r="B870" s="913"/>
      <c r="C870" s="913"/>
      <c r="D870" s="913"/>
      <c r="E870" s="913"/>
      <c r="F870" s="913"/>
      <c r="G870" s="913"/>
      <c r="H870" s="552"/>
      <c r="I870" s="514"/>
      <c r="J870" s="514"/>
      <c r="K870" s="514"/>
      <c r="L870" s="514"/>
      <c r="M870" s="514"/>
      <c r="N870" s="514"/>
      <c r="O870" s="890"/>
      <c r="P870" s="890"/>
      <c r="Q870" s="890"/>
    </row>
    <row r="871" spans="1:17" x14ac:dyDescent="0.35">
      <c r="A871" s="913"/>
      <c r="B871" s="913"/>
      <c r="C871" s="913"/>
      <c r="D871" s="913"/>
      <c r="E871" s="913"/>
      <c r="F871" s="913"/>
      <c r="G871" s="913"/>
      <c r="H871" s="552"/>
      <c r="I871" s="514"/>
      <c r="J871" s="514"/>
      <c r="K871" s="514"/>
      <c r="L871" s="514"/>
      <c r="M871" s="514"/>
      <c r="N871" s="514"/>
      <c r="O871" s="890"/>
      <c r="P871" s="890"/>
      <c r="Q871" s="890"/>
    </row>
    <row r="872" spans="1:17" x14ac:dyDescent="0.35">
      <c r="A872" s="913"/>
      <c r="B872" s="913"/>
      <c r="C872" s="913"/>
      <c r="D872" s="913"/>
      <c r="E872" s="913"/>
      <c r="F872" s="913"/>
      <c r="G872" s="913"/>
      <c r="H872" s="552"/>
      <c r="I872" s="514"/>
      <c r="J872" s="514"/>
      <c r="K872" s="514"/>
      <c r="L872" s="514"/>
      <c r="M872" s="514"/>
      <c r="N872" s="514"/>
      <c r="O872" s="890"/>
      <c r="P872" s="890"/>
      <c r="Q872" s="890"/>
    </row>
    <row r="873" spans="1:17" x14ac:dyDescent="0.35">
      <c r="A873" s="913"/>
      <c r="B873" s="913"/>
      <c r="C873" s="913"/>
      <c r="D873" s="913"/>
      <c r="E873" s="913"/>
      <c r="F873" s="913"/>
      <c r="G873" s="913"/>
      <c r="H873" s="552"/>
      <c r="I873" s="514"/>
      <c r="J873" s="514"/>
      <c r="K873" s="514"/>
      <c r="L873" s="514"/>
      <c r="M873" s="514"/>
      <c r="N873" s="514"/>
      <c r="O873" s="890"/>
      <c r="P873" s="890"/>
      <c r="Q873" s="890"/>
    </row>
    <row r="874" spans="1:17" x14ac:dyDescent="0.35">
      <c r="A874" s="913"/>
      <c r="B874" s="913"/>
      <c r="C874" s="913"/>
      <c r="D874" s="913"/>
      <c r="E874" s="913"/>
      <c r="F874" s="913"/>
      <c r="G874" s="913"/>
      <c r="H874" s="552"/>
      <c r="I874" s="514"/>
      <c r="J874" s="514"/>
      <c r="K874" s="514"/>
      <c r="L874" s="514"/>
      <c r="M874" s="514"/>
      <c r="N874" s="514"/>
      <c r="O874" s="890"/>
      <c r="P874" s="890"/>
      <c r="Q874" s="890"/>
    </row>
    <row r="875" spans="1:17" x14ac:dyDescent="0.35">
      <c r="A875" s="913"/>
      <c r="B875" s="913"/>
      <c r="C875" s="913"/>
      <c r="D875" s="913"/>
      <c r="E875" s="913"/>
      <c r="F875" s="913"/>
      <c r="G875" s="913"/>
      <c r="H875" s="552"/>
      <c r="I875" s="514"/>
      <c r="J875" s="514"/>
      <c r="K875" s="514"/>
      <c r="L875" s="514"/>
      <c r="M875" s="514"/>
      <c r="N875" s="514"/>
      <c r="O875" s="890"/>
      <c r="P875" s="890"/>
      <c r="Q875" s="890"/>
    </row>
    <row r="876" spans="1:17" x14ac:dyDescent="0.35">
      <c r="A876" s="913"/>
      <c r="B876" s="913"/>
      <c r="C876" s="913"/>
      <c r="D876" s="913"/>
      <c r="E876" s="913"/>
      <c r="F876" s="913"/>
      <c r="G876" s="913"/>
      <c r="H876" s="552"/>
      <c r="I876" s="514"/>
      <c r="J876" s="514"/>
      <c r="K876" s="514"/>
      <c r="L876" s="514"/>
      <c r="M876" s="514"/>
      <c r="N876" s="514"/>
      <c r="O876" s="890"/>
      <c r="P876" s="890"/>
      <c r="Q876" s="890"/>
    </row>
    <row r="877" spans="1:17" x14ac:dyDescent="0.35">
      <c r="A877" s="913"/>
      <c r="B877" s="913"/>
      <c r="C877" s="913"/>
      <c r="D877" s="913"/>
      <c r="E877" s="913"/>
      <c r="F877" s="913"/>
      <c r="G877" s="913"/>
      <c r="H877" s="552"/>
      <c r="I877" s="514"/>
      <c r="J877" s="514"/>
      <c r="K877" s="514"/>
      <c r="L877" s="514"/>
      <c r="M877" s="514"/>
      <c r="N877" s="514"/>
      <c r="O877" s="890"/>
      <c r="P877" s="890"/>
      <c r="Q877" s="890"/>
    </row>
    <row r="878" spans="1:17" x14ac:dyDescent="0.35">
      <c r="A878" s="913"/>
      <c r="B878" s="913"/>
      <c r="C878" s="913"/>
      <c r="D878" s="913"/>
      <c r="E878" s="913"/>
      <c r="F878" s="913"/>
      <c r="G878" s="913"/>
      <c r="H878" s="552"/>
      <c r="I878" s="514"/>
      <c r="J878" s="514"/>
      <c r="K878" s="514"/>
      <c r="L878" s="514"/>
      <c r="M878" s="514"/>
      <c r="N878" s="514"/>
      <c r="O878" s="890"/>
      <c r="P878" s="890"/>
      <c r="Q878" s="890"/>
    </row>
    <row r="879" spans="1:17" x14ac:dyDescent="0.35">
      <c r="A879" s="913"/>
      <c r="B879" s="913"/>
      <c r="C879" s="913"/>
      <c r="D879" s="913"/>
      <c r="E879" s="913"/>
      <c r="F879" s="913"/>
      <c r="G879" s="913"/>
      <c r="H879" s="552"/>
      <c r="I879" s="514"/>
      <c r="J879" s="514"/>
      <c r="K879" s="514"/>
      <c r="L879" s="514"/>
      <c r="M879" s="514"/>
      <c r="N879" s="514"/>
      <c r="O879" s="890"/>
      <c r="P879" s="890"/>
      <c r="Q879" s="890"/>
    </row>
    <row r="880" spans="1:17" x14ac:dyDescent="0.35">
      <c r="A880" s="913"/>
      <c r="B880" s="913"/>
      <c r="C880" s="913"/>
      <c r="D880" s="913"/>
      <c r="E880" s="913"/>
      <c r="F880" s="913"/>
      <c r="G880" s="913"/>
      <c r="H880" s="552"/>
      <c r="I880" s="514"/>
      <c r="J880" s="514"/>
      <c r="K880" s="514"/>
      <c r="L880" s="514"/>
      <c r="M880" s="514"/>
      <c r="N880" s="514"/>
      <c r="O880" s="890"/>
      <c r="P880" s="890"/>
      <c r="Q880" s="890"/>
    </row>
    <row r="881" spans="1:17" x14ac:dyDescent="0.35">
      <c r="A881" s="913"/>
      <c r="B881" s="913"/>
      <c r="C881" s="913"/>
      <c r="D881" s="913"/>
      <c r="E881" s="913"/>
      <c r="F881" s="913"/>
      <c r="G881" s="913"/>
      <c r="H881" s="552"/>
      <c r="I881" s="514"/>
      <c r="J881" s="514"/>
      <c r="K881" s="514"/>
      <c r="L881" s="514"/>
      <c r="M881" s="514"/>
      <c r="N881" s="514"/>
      <c r="O881" s="890"/>
      <c r="P881" s="890"/>
      <c r="Q881" s="890"/>
    </row>
    <row r="882" spans="1:17" x14ac:dyDescent="0.35">
      <c r="A882" s="913"/>
      <c r="B882" s="913"/>
      <c r="C882" s="913"/>
      <c r="D882" s="913"/>
      <c r="E882" s="913"/>
      <c r="F882" s="913"/>
      <c r="G882" s="913"/>
      <c r="H882" s="552"/>
      <c r="I882" s="514"/>
      <c r="J882" s="514"/>
      <c r="K882" s="514"/>
      <c r="L882" s="514"/>
      <c r="M882" s="514"/>
      <c r="N882" s="514"/>
      <c r="O882" s="890"/>
      <c r="P882" s="890"/>
      <c r="Q882" s="890"/>
    </row>
    <row r="883" spans="1:17" x14ac:dyDescent="0.35">
      <c r="A883" s="913"/>
      <c r="B883" s="913"/>
      <c r="C883" s="913"/>
      <c r="D883" s="913"/>
      <c r="E883" s="913"/>
      <c r="F883" s="913"/>
      <c r="G883" s="913"/>
      <c r="H883" s="552"/>
      <c r="I883" s="514"/>
      <c r="J883" s="514"/>
      <c r="K883" s="514"/>
      <c r="L883" s="514"/>
      <c r="M883" s="514"/>
      <c r="N883" s="514"/>
      <c r="O883" s="890"/>
      <c r="P883" s="890"/>
      <c r="Q883" s="890"/>
    </row>
    <row r="884" spans="1:17" x14ac:dyDescent="0.35">
      <c r="A884" s="913"/>
      <c r="B884" s="913"/>
      <c r="C884" s="913"/>
      <c r="D884" s="913"/>
      <c r="E884" s="913"/>
      <c r="F884" s="913"/>
      <c r="G884" s="913"/>
      <c r="H884" s="552"/>
      <c r="I884" s="514"/>
      <c r="J884" s="514"/>
      <c r="K884" s="514"/>
      <c r="L884" s="514"/>
      <c r="M884" s="514"/>
      <c r="N884" s="514"/>
      <c r="O884" s="890"/>
      <c r="P884" s="890"/>
      <c r="Q884" s="890"/>
    </row>
    <row r="885" spans="1:17" x14ac:dyDescent="0.35">
      <c r="A885" s="913"/>
      <c r="B885" s="913"/>
      <c r="C885" s="913"/>
      <c r="D885" s="913"/>
      <c r="E885" s="913"/>
      <c r="F885" s="913"/>
      <c r="G885" s="913"/>
      <c r="H885" s="552"/>
      <c r="I885" s="514"/>
      <c r="J885" s="514"/>
      <c r="K885" s="514"/>
      <c r="L885" s="514"/>
      <c r="M885" s="514"/>
      <c r="N885" s="514"/>
      <c r="O885" s="890"/>
      <c r="P885" s="890"/>
      <c r="Q885" s="890"/>
    </row>
    <row r="886" spans="1:17" x14ac:dyDescent="0.35">
      <c r="A886" s="913"/>
      <c r="B886" s="913"/>
      <c r="C886" s="913"/>
      <c r="D886" s="913"/>
      <c r="E886" s="913"/>
      <c r="F886" s="913"/>
      <c r="G886" s="913"/>
      <c r="H886" s="552"/>
      <c r="I886" s="514"/>
      <c r="J886" s="514"/>
      <c r="K886" s="514"/>
      <c r="L886" s="514"/>
      <c r="M886" s="514"/>
      <c r="N886" s="514"/>
      <c r="O886" s="890"/>
      <c r="P886" s="890"/>
      <c r="Q886" s="890"/>
    </row>
    <row r="887" spans="1:17" x14ac:dyDescent="0.35">
      <c r="A887" s="913"/>
      <c r="B887" s="913"/>
      <c r="C887" s="913"/>
      <c r="D887" s="913"/>
      <c r="E887" s="913"/>
      <c r="F887" s="913"/>
      <c r="G887" s="913"/>
      <c r="H887" s="552"/>
      <c r="I887" s="514"/>
      <c r="J887" s="514"/>
      <c r="K887" s="514"/>
      <c r="L887" s="514"/>
      <c r="M887" s="514"/>
      <c r="N887" s="514"/>
      <c r="O887" s="890"/>
      <c r="P887" s="890"/>
      <c r="Q887" s="890"/>
    </row>
    <row r="888" spans="1:17" x14ac:dyDescent="0.35">
      <c r="A888" s="913"/>
      <c r="B888" s="913"/>
      <c r="C888" s="913"/>
      <c r="D888" s="913"/>
      <c r="E888" s="913"/>
      <c r="F888" s="913"/>
      <c r="G888" s="913"/>
      <c r="H888" s="552"/>
      <c r="I888" s="514"/>
      <c r="J888" s="514"/>
      <c r="K888" s="514"/>
      <c r="L888" s="514"/>
      <c r="M888" s="514"/>
      <c r="N888" s="514"/>
      <c r="O888" s="890"/>
      <c r="P888" s="890"/>
      <c r="Q888" s="890"/>
    </row>
    <row r="889" spans="1:17" x14ac:dyDescent="0.35">
      <c r="A889" s="913"/>
      <c r="B889" s="913"/>
      <c r="C889" s="913"/>
      <c r="D889" s="913"/>
      <c r="E889" s="913"/>
      <c r="F889" s="913"/>
      <c r="G889" s="913"/>
      <c r="H889" s="552"/>
      <c r="I889" s="514"/>
      <c r="J889" s="514"/>
      <c r="K889" s="514"/>
      <c r="L889" s="514"/>
      <c r="M889" s="514"/>
      <c r="N889" s="514"/>
      <c r="O889" s="890"/>
      <c r="P889" s="890"/>
      <c r="Q889" s="890"/>
    </row>
    <row r="890" spans="1:17" x14ac:dyDescent="0.35">
      <c r="A890" s="913"/>
      <c r="B890" s="913"/>
      <c r="C890" s="913"/>
      <c r="D890" s="913"/>
      <c r="E890" s="913"/>
      <c r="F890" s="913"/>
      <c r="G890" s="913"/>
      <c r="H890" s="552"/>
      <c r="I890" s="514"/>
      <c r="J890" s="514"/>
      <c r="K890" s="514"/>
      <c r="L890" s="514"/>
      <c r="M890" s="514"/>
      <c r="N890" s="514"/>
      <c r="O890" s="890"/>
      <c r="P890" s="890"/>
      <c r="Q890" s="890"/>
    </row>
    <row r="891" spans="1:17" x14ac:dyDescent="0.35">
      <c r="A891" s="913"/>
      <c r="B891" s="913"/>
      <c r="C891" s="913"/>
      <c r="D891" s="913"/>
      <c r="E891" s="913"/>
      <c r="F891" s="913"/>
      <c r="G891" s="913"/>
      <c r="H891" s="552"/>
      <c r="I891" s="514"/>
      <c r="J891" s="514"/>
      <c r="K891" s="514"/>
      <c r="L891" s="514"/>
      <c r="M891" s="514"/>
      <c r="N891" s="514"/>
      <c r="O891" s="890"/>
      <c r="P891" s="890"/>
      <c r="Q891" s="890"/>
    </row>
    <row r="892" spans="1:17" x14ac:dyDescent="0.35">
      <c r="A892" s="913"/>
      <c r="B892" s="913"/>
      <c r="C892" s="913"/>
      <c r="D892" s="913"/>
      <c r="E892" s="913"/>
      <c r="F892" s="913"/>
      <c r="G892" s="913"/>
      <c r="H892" s="552"/>
      <c r="I892" s="514"/>
      <c r="J892" s="514"/>
      <c r="K892" s="514"/>
      <c r="L892" s="514"/>
      <c r="M892" s="514"/>
      <c r="N892" s="514"/>
      <c r="O892" s="890"/>
      <c r="P892" s="890"/>
      <c r="Q892" s="890"/>
    </row>
    <row r="893" spans="1:17" x14ac:dyDescent="0.35">
      <c r="A893" s="913"/>
      <c r="B893" s="913"/>
      <c r="C893" s="913"/>
      <c r="D893" s="913"/>
      <c r="E893" s="913"/>
      <c r="F893" s="913"/>
      <c r="G893" s="913"/>
      <c r="H893" s="552"/>
      <c r="I893" s="514"/>
      <c r="J893" s="514"/>
      <c r="K893" s="514"/>
      <c r="L893" s="514"/>
      <c r="M893" s="514"/>
      <c r="N893" s="514"/>
      <c r="O893" s="890"/>
      <c r="P893" s="890"/>
      <c r="Q893" s="890"/>
    </row>
    <row r="894" spans="1:17" x14ac:dyDescent="0.35">
      <c r="A894" s="913"/>
      <c r="B894" s="913"/>
      <c r="C894" s="913"/>
      <c r="D894" s="913"/>
      <c r="E894" s="913"/>
      <c r="F894" s="913"/>
      <c r="G894" s="913"/>
      <c r="H894" s="552"/>
      <c r="I894" s="514"/>
      <c r="J894" s="514"/>
      <c r="K894" s="514"/>
      <c r="L894" s="514"/>
      <c r="M894" s="514"/>
      <c r="N894" s="514"/>
      <c r="O894" s="890"/>
      <c r="P894" s="890"/>
      <c r="Q894" s="890"/>
    </row>
    <row r="895" spans="1:17" x14ac:dyDescent="0.35">
      <c r="A895" s="913"/>
      <c r="B895" s="913"/>
      <c r="C895" s="913"/>
      <c r="D895" s="913"/>
      <c r="E895" s="913"/>
      <c r="F895" s="913"/>
      <c r="G895" s="913"/>
      <c r="H895" s="552"/>
      <c r="I895" s="514"/>
      <c r="J895" s="514"/>
      <c r="K895" s="514"/>
      <c r="L895" s="514"/>
      <c r="M895" s="514"/>
      <c r="N895" s="514"/>
      <c r="O895" s="890"/>
      <c r="P895" s="890"/>
      <c r="Q895" s="890"/>
    </row>
    <row r="896" spans="1:17" x14ac:dyDescent="0.35">
      <c r="A896" s="913"/>
      <c r="B896" s="913"/>
      <c r="C896" s="913"/>
      <c r="D896" s="913"/>
      <c r="E896" s="913"/>
      <c r="F896" s="913"/>
      <c r="G896" s="913"/>
      <c r="H896" s="552"/>
      <c r="I896" s="514"/>
      <c r="J896" s="514"/>
      <c r="K896" s="514"/>
      <c r="L896" s="514"/>
      <c r="M896" s="514"/>
      <c r="N896" s="514"/>
      <c r="O896" s="890"/>
      <c r="P896" s="890"/>
      <c r="Q896" s="890"/>
    </row>
    <row r="897" spans="1:17" x14ac:dyDescent="0.35">
      <c r="A897" s="913"/>
      <c r="B897" s="913"/>
      <c r="C897" s="913"/>
      <c r="D897" s="913"/>
      <c r="E897" s="913"/>
      <c r="F897" s="913"/>
      <c r="G897" s="913"/>
      <c r="H897" s="552"/>
      <c r="I897" s="514"/>
      <c r="J897" s="514"/>
      <c r="K897" s="514"/>
      <c r="L897" s="514"/>
      <c r="M897" s="514"/>
      <c r="N897" s="514"/>
      <c r="O897" s="890"/>
      <c r="P897" s="890"/>
      <c r="Q897" s="890"/>
    </row>
    <row r="898" spans="1:17" x14ac:dyDescent="0.35">
      <c r="A898" s="913"/>
      <c r="B898" s="913"/>
      <c r="C898" s="913"/>
      <c r="D898" s="913"/>
      <c r="E898" s="913"/>
      <c r="F898" s="913"/>
      <c r="G898" s="913"/>
      <c r="H898" s="552"/>
      <c r="I898" s="514"/>
      <c r="J898" s="514"/>
      <c r="K898" s="514"/>
      <c r="L898" s="514"/>
      <c r="M898" s="514"/>
      <c r="N898" s="514"/>
      <c r="O898" s="890"/>
      <c r="P898" s="890"/>
      <c r="Q898" s="890"/>
    </row>
    <row r="899" spans="1:17" x14ac:dyDescent="0.35">
      <c r="A899" s="913"/>
      <c r="B899" s="913"/>
      <c r="C899" s="913"/>
      <c r="D899" s="913"/>
      <c r="E899" s="913"/>
      <c r="F899" s="913"/>
      <c r="G899" s="913"/>
      <c r="H899" s="552"/>
      <c r="I899" s="514"/>
      <c r="J899" s="514"/>
      <c r="K899" s="514"/>
      <c r="L899" s="514"/>
      <c r="M899" s="514"/>
      <c r="N899" s="514"/>
      <c r="O899" s="890"/>
      <c r="P899" s="890"/>
      <c r="Q899" s="890"/>
    </row>
    <row r="900" spans="1:17" x14ac:dyDescent="0.35">
      <c r="A900" s="913"/>
      <c r="B900" s="913"/>
      <c r="C900" s="913"/>
      <c r="D900" s="913"/>
      <c r="E900" s="913"/>
      <c r="F900" s="913"/>
      <c r="G900" s="913"/>
      <c r="H900" s="552"/>
      <c r="I900" s="514"/>
      <c r="J900" s="514"/>
      <c r="K900" s="514"/>
      <c r="L900" s="514"/>
      <c r="M900" s="514"/>
      <c r="N900" s="514"/>
      <c r="O900" s="890"/>
      <c r="P900" s="890"/>
      <c r="Q900" s="890"/>
    </row>
    <row r="901" spans="1:17" x14ac:dyDescent="0.35">
      <c r="A901" s="913"/>
      <c r="B901" s="913"/>
      <c r="C901" s="913"/>
      <c r="D901" s="913"/>
      <c r="E901" s="913"/>
      <c r="F901" s="913"/>
      <c r="G901" s="913"/>
      <c r="H901" s="552"/>
      <c r="I901" s="514"/>
      <c r="J901" s="514"/>
      <c r="K901" s="514"/>
      <c r="L901" s="514"/>
      <c r="M901" s="514"/>
      <c r="N901" s="514"/>
      <c r="O901" s="890"/>
      <c r="P901" s="890"/>
      <c r="Q901" s="890"/>
    </row>
    <row r="902" spans="1:17" x14ac:dyDescent="0.35">
      <c r="A902" s="913"/>
      <c r="B902" s="913"/>
      <c r="C902" s="913"/>
      <c r="D902" s="913"/>
      <c r="E902" s="913"/>
      <c r="F902" s="913"/>
      <c r="G902" s="913"/>
      <c r="H902" s="552"/>
      <c r="I902" s="514"/>
      <c r="J902" s="514"/>
      <c r="K902" s="514"/>
      <c r="L902" s="514"/>
      <c r="M902" s="514"/>
      <c r="N902" s="514"/>
      <c r="O902" s="890"/>
      <c r="P902" s="890"/>
      <c r="Q902" s="890"/>
    </row>
    <row r="903" spans="1:17" x14ac:dyDescent="0.35">
      <c r="A903" s="913"/>
      <c r="B903" s="913"/>
      <c r="C903" s="913"/>
      <c r="D903" s="913"/>
      <c r="E903" s="913"/>
      <c r="F903" s="913"/>
      <c r="G903" s="913"/>
      <c r="H903" s="552"/>
      <c r="I903" s="514"/>
      <c r="J903" s="514"/>
      <c r="K903" s="514"/>
      <c r="L903" s="514"/>
      <c r="M903" s="514"/>
      <c r="N903" s="514"/>
      <c r="O903" s="890"/>
      <c r="P903" s="890"/>
      <c r="Q903" s="890"/>
    </row>
    <row r="904" spans="1:17" x14ac:dyDescent="0.35">
      <c r="A904" s="913"/>
      <c r="B904" s="913"/>
      <c r="C904" s="913"/>
      <c r="D904" s="913"/>
      <c r="E904" s="913"/>
      <c r="F904" s="913"/>
      <c r="G904" s="913"/>
      <c r="H904" s="552"/>
      <c r="I904" s="514"/>
      <c r="J904" s="514"/>
      <c r="K904" s="514"/>
      <c r="L904" s="514"/>
      <c r="M904" s="514"/>
      <c r="N904" s="514"/>
      <c r="O904" s="890"/>
      <c r="P904" s="890"/>
      <c r="Q904" s="890"/>
    </row>
    <row r="905" spans="1:17" x14ac:dyDescent="0.35">
      <c r="A905" s="913"/>
      <c r="B905" s="913"/>
      <c r="C905" s="913"/>
      <c r="D905" s="913"/>
      <c r="E905" s="913"/>
      <c r="F905" s="913"/>
      <c r="G905" s="913"/>
      <c r="H905" s="552"/>
      <c r="I905" s="514"/>
      <c r="J905" s="514"/>
      <c r="K905" s="514"/>
      <c r="L905" s="514"/>
      <c r="M905" s="514"/>
      <c r="N905" s="514"/>
      <c r="O905" s="890"/>
      <c r="P905" s="890"/>
      <c r="Q905" s="890"/>
    </row>
    <row r="906" spans="1:17" x14ac:dyDescent="0.35">
      <c r="A906" s="913"/>
      <c r="B906" s="913"/>
      <c r="C906" s="913"/>
      <c r="D906" s="913"/>
      <c r="E906" s="913"/>
      <c r="F906" s="913"/>
      <c r="G906" s="913"/>
      <c r="H906" s="552"/>
      <c r="I906" s="514"/>
      <c r="J906" s="514"/>
      <c r="K906" s="514"/>
      <c r="L906" s="514"/>
      <c r="M906" s="514"/>
      <c r="N906" s="514"/>
      <c r="O906" s="890"/>
      <c r="P906" s="890"/>
      <c r="Q906" s="890"/>
    </row>
    <row r="907" spans="1:17" x14ac:dyDescent="0.35">
      <c r="A907" s="913"/>
      <c r="B907" s="913"/>
      <c r="C907" s="913"/>
      <c r="D907" s="913"/>
      <c r="E907" s="913"/>
      <c r="F907" s="913"/>
      <c r="G907" s="913"/>
      <c r="H907" s="552"/>
      <c r="I907" s="514"/>
      <c r="J907" s="514"/>
      <c r="K907" s="514"/>
      <c r="L907" s="514"/>
      <c r="M907" s="514"/>
      <c r="N907" s="514"/>
      <c r="O907" s="890"/>
      <c r="P907" s="890"/>
      <c r="Q907" s="890"/>
    </row>
    <row r="908" spans="1:17" x14ac:dyDescent="0.35">
      <c r="A908" s="913"/>
      <c r="B908" s="913"/>
      <c r="C908" s="913"/>
      <c r="D908" s="913"/>
      <c r="E908" s="913"/>
      <c r="F908" s="913"/>
      <c r="G908" s="913"/>
      <c r="H908" s="552"/>
      <c r="I908" s="514"/>
      <c r="J908" s="514"/>
      <c r="K908" s="514"/>
      <c r="L908" s="514"/>
      <c r="M908" s="514"/>
      <c r="N908" s="514"/>
      <c r="O908" s="890"/>
      <c r="P908" s="890"/>
      <c r="Q908" s="890"/>
    </row>
    <row r="909" spans="1:17" x14ac:dyDescent="0.35">
      <c r="A909" s="913"/>
      <c r="B909" s="913"/>
      <c r="C909" s="913"/>
      <c r="D909" s="913"/>
      <c r="E909" s="913"/>
      <c r="F909" s="913"/>
      <c r="G909" s="913"/>
      <c r="H909" s="552"/>
      <c r="I909" s="514"/>
      <c r="J909" s="514"/>
      <c r="K909" s="514"/>
      <c r="L909" s="514"/>
      <c r="M909" s="514"/>
      <c r="N909" s="514"/>
      <c r="O909" s="890"/>
      <c r="P909" s="890"/>
      <c r="Q909" s="890"/>
    </row>
    <row r="910" spans="1:17" x14ac:dyDescent="0.35">
      <c r="A910" s="913"/>
      <c r="B910" s="913"/>
      <c r="C910" s="913"/>
      <c r="D910" s="913"/>
      <c r="E910" s="913"/>
      <c r="F910" s="913"/>
      <c r="G910" s="913"/>
      <c r="H910" s="552"/>
      <c r="I910" s="514"/>
      <c r="J910" s="514"/>
      <c r="K910" s="514"/>
      <c r="L910" s="514"/>
      <c r="M910" s="514"/>
      <c r="N910" s="514"/>
      <c r="O910" s="890"/>
      <c r="P910" s="890"/>
      <c r="Q910" s="890"/>
    </row>
    <row r="911" spans="1:17" x14ac:dyDescent="0.35">
      <c r="A911" s="913"/>
      <c r="B911" s="913"/>
      <c r="C911" s="913"/>
      <c r="D911" s="913"/>
      <c r="E911" s="913"/>
      <c r="F911" s="913"/>
      <c r="G911" s="913"/>
      <c r="H911" s="552"/>
      <c r="I911" s="514"/>
      <c r="J911" s="514"/>
      <c r="K911" s="514"/>
      <c r="L911" s="514"/>
      <c r="M911" s="514"/>
      <c r="N911" s="514"/>
      <c r="O911" s="890"/>
      <c r="P911" s="890"/>
      <c r="Q911" s="890"/>
    </row>
    <row r="912" spans="1:17" x14ac:dyDescent="0.35">
      <c r="A912" s="913"/>
      <c r="B912" s="913"/>
      <c r="C912" s="913"/>
      <c r="D912" s="913"/>
      <c r="E912" s="913"/>
      <c r="F912" s="913"/>
      <c r="G912" s="913"/>
      <c r="H912" s="552"/>
      <c r="I912" s="514"/>
      <c r="J912" s="514"/>
      <c r="K912" s="514"/>
      <c r="L912" s="514"/>
      <c r="M912" s="514"/>
      <c r="N912" s="514"/>
      <c r="O912" s="890"/>
      <c r="P912" s="890"/>
      <c r="Q912" s="890"/>
    </row>
    <row r="913" spans="1:17" x14ac:dyDescent="0.35">
      <c r="A913" s="913"/>
      <c r="B913" s="913"/>
      <c r="C913" s="913"/>
      <c r="D913" s="913"/>
      <c r="E913" s="913"/>
      <c r="F913" s="913"/>
      <c r="G913" s="913"/>
      <c r="H913" s="552"/>
      <c r="I913" s="514"/>
      <c r="J913" s="514"/>
      <c r="K913" s="514"/>
      <c r="L913" s="514"/>
      <c r="M913" s="514"/>
      <c r="N913" s="514"/>
      <c r="O913" s="890"/>
      <c r="P913" s="890"/>
      <c r="Q913" s="890"/>
    </row>
    <row r="914" spans="1:17" x14ac:dyDescent="0.35">
      <c r="A914" s="913"/>
      <c r="B914" s="913"/>
      <c r="C914" s="913"/>
      <c r="D914" s="913"/>
      <c r="E914" s="913"/>
      <c r="F914" s="913"/>
      <c r="G914" s="913"/>
      <c r="H914" s="552"/>
      <c r="I914" s="514"/>
      <c r="J914" s="514"/>
      <c r="K914" s="514"/>
      <c r="L914" s="514"/>
      <c r="M914" s="514"/>
      <c r="N914" s="514"/>
      <c r="O914" s="890"/>
      <c r="P914" s="890"/>
      <c r="Q914" s="890"/>
    </row>
    <row r="915" spans="1:17" x14ac:dyDescent="0.35">
      <c r="A915" s="913"/>
      <c r="B915" s="913"/>
      <c r="C915" s="913"/>
      <c r="D915" s="913"/>
      <c r="E915" s="913"/>
      <c r="F915" s="913"/>
      <c r="G915" s="913"/>
      <c r="H915" s="552"/>
      <c r="I915" s="514"/>
      <c r="J915" s="514"/>
      <c r="K915" s="514"/>
      <c r="L915" s="514"/>
      <c r="M915" s="514"/>
      <c r="N915" s="514"/>
      <c r="O915" s="890"/>
      <c r="P915" s="890"/>
      <c r="Q915" s="890"/>
    </row>
    <row r="916" spans="1:17" x14ac:dyDescent="0.35">
      <c r="A916" s="913"/>
      <c r="B916" s="913"/>
      <c r="C916" s="913"/>
      <c r="D916" s="913"/>
      <c r="E916" s="913"/>
      <c r="F916" s="913"/>
      <c r="G916" s="913"/>
      <c r="H916" s="552"/>
      <c r="I916" s="514"/>
      <c r="J916" s="514"/>
      <c r="K916" s="514"/>
      <c r="L916" s="514"/>
      <c r="M916" s="514"/>
      <c r="N916" s="514"/>
      <c r="O916" s="890"/>
      <c r="P916" s="890"/>
      <c r="Q916" s="890"/>
    </row>
    <row r="917" spans="1:17" x14ac:dyDescent="0.35">
      <c r="A917" s="913"/>
      <c r="B917" s="913"/>
      <c r="C917" s="913"/>
      <c r="D917" s="913"/>
      <c r="E917" s="913"/>
      <c r="F917" s="913"/>
      <c r="G917" s="913"/>
      <c r="H917" s="552"/>
      <c r="I917" s="514"/>
      <c r="J917" s="514"/>
      <c r="K917" s="514"/>
      <c r="L917" s="514"/>
      <c r="M917" s="514"/>
      <c r="N917" s="514"/>
      <c r="O917" s="890"/>
      <c r="P917" s="890"/>
      <c r="Q917" s="890"/>
    </row>
    <row r="918" spans="1:17" x14ac:dyDescent="0.35">
      <c r="A918" s="913"/>
      <c r="B918" s="913"/>
      <c r="C918" s="913"/>
      <c r="D918" s="913"/>
      <c r="E918" s="913"/>
      <c r="F918" s="913"/>
      <c r="G918" s="913"/>
      <c r="H918" s="552"/>
      <c r="I918" s="514"/>
      <c r="J918" s="514"/>
      <c r="K918" s="514"/>
      <c r="L918" s="514"/>
      <c r="M918" s="514"/>
      <c r="N918" s="514"/>
      <c r="O918" s="890"/>
      <c r="P918" s="890"/>
      <c r="Q918" s="890"/>
    </row>
    <row r="919" spans="1:17" x14ac:dyDescent="0.35">
      <c r="A919" s="913"/>
      <c r="B919" s="913"/>
      <c r="C919" s="913"/>
      <c r="D919" s="913"/>
      <c r="E919" s="913"/>
      <c r="F919" s="913"/>
      <c r="G919" s="913"/>
      <c r="H919" s="552"/>
      <c r="I919" s="514"/>
      <c r="J919" s="514"/>
      <c r="K919" s="514"/>
      <c r="L919" s="514"/>
      <c r="M919" s="514"/>
      <c r="N919" s="514"/>
      <c r="O919" s="890"/>
      <c r="P919" s="890"/>
      <c r="Q919" s="890"/>
    </row>
    <row r="920" spans="1:17" x14ac:dyDescent="0.35">
      <c r="A920" s="913"/>
      <c r="B920" s="913"/>
      <c r="C920" s="913"/>
      <c r="D920" s="913"/>
      <c r="E920" s="913"/>
      <c r="F920" s="913"/>
      <c r="G920" s="913"/>
      <c r="H920" s="552"/>
      <c r="I920" s="514"/>
      <c r="J920" s="514"/>
      <c r="K920" s="514"/>
      <c r="L920" s="514"/>
      <c r="M920" s="514"/>
      <c r="N920" s="514"/>
      <c r="O920" s="890"/>
      <c r="P920" s="890"/>
      <c r="Q920" s="890"/>
    </row>
    <row r="921" spans="1:17" x14ac:dyDescent="0.35">
      <c r="A921" s="913"/>
      <c r="B921" s="913"/>
      <c r="C921" s="913"/>
      <c r="D921" s="913"/>
      <c r="E921" s="913"/>
      <c r="F921" s="913"/>
      <c r="G921" s="913"/>
      <c r="H921" s="552"/>
      <c r="I921" s="514"/>
      <c r="J921" s="514"/>
      <c r="K921" s="514"/>
      <c r="L921" s="514"/>
      <c r="M921" s="514"/>
      <c r="N921" s="514"/>
      <c r="O921" s="890"/>
      <c r="P921" s="890"/>
      <c r="Q921" s="890"/>
    </row>
    <row r="922" spans="1:17" x14ac:dyDescent="0.35">
      <c r="A922" s="913"/>
      <c r="B922" s="913"/>
      <c r="C922" s="913"/>
      <c r="D922" s="913"/>
      <c r="E922" s="913"/>
      <c r="F922" s="913"/>
      <c r="G922" s="913"/>
      <c r="H922" s="552"/>
      <c r="I922" s="514"/>
      <c r="J922" s="514"/>
      <c r="K922" s="514"/>
      <c r="L922" s="514"/>
      <c r="M922" s="514"/>
      <c r="N922" s="514"/>
      <c r="O922" s="890"/>
      <c r="P922" s="890"/>
      <c r="Q922" s="890"/>
    </row>
    <row r="923" spans="1:17" x14ac:dyDescent="0.35">
      <c r="A923" s="913"/>
      <c r="B923" s="913"/>
      <c r="C923" s="913"/>
      <c r="D923" s="913"/>
      <c r="E923" s="913"/>
      <c r="F923" s="913"/>
      <c r="G923" s="913"/>
      <c r="H923" s="552"/>
      <c r="I923" s="514"/>
      <c r="J923" s="514"/>
      <c r="K923" s="514"/>
      <c r="L923" s="514"/>
      <c r="M923" s="514"/>
      <c r="N923" s="514"/>
      <c r="O923" s="890"/>
      <c r="P923" s="890"/>
      <c r="Q923" s="890"/>
    </row>
    <row r="924" spans="1:17" x14ac:dyDescent="0.35">
      <c r="A924" s="913"/>
      <c r="B924" s="913"/>
      <c r="C924" s="913"/>
      <c r="D924" s="913"/>
      <c r="E924" s="913"/>
      <c r="F924" s="913"/>
      <c r="G924" s="913"/>
      <c r="H924" s="552"/>
      <c r="I924" s="514"/>
      <c r="J924" s="514"/>
      <c r="K924" s="514"/>
      <c r="L924" s="514"/>
      <c r="M924" s="514"/>
      <c r="N924" s="514"/>
      <c r="O924" s="890"/>
      <c r="P924" s="890"/>
      <c r="Q924" s="890"/>
    </row>
    <row r="925" spans="1:17" x14ac:dyDescent="0.35">
      <c r="A925" s="913"/>
      <c r="B925" s="913"/>
      <c r="C925" s="913"/>
      <c r="D925" s="913"/>
      <c r="E925" s="913"/>
      <c r="F925" s="913"/>
      <c r="G925" s="913"/>
      <c r="H925" s="552"/>
      <c r="I925" s="514"/>
      <c r="J925" s="514"/>
      <c r="K925" s="514"/>
      <c r="L925" s="514"/>
      <c r="M925" s="514"/>
      <c r="N925" s="514"/>
      <c r="O925" s="890"/>
      <c r="P925" s="890"/>
      <c r="Q925" s="890"/>
    </row>
    <row r="926" spans="1:17" x14ac:dyDescent="0.35">
      <c r="A926" s="913"/>
      <c r="B926" s="913"/>
      <c r="C926" s="913"/>
      <c r="D926" s="913"/>
      <c r="E926" s="913"/>
      <c r="F926" s="913"/>
      <c r="G926" s="913"/>
      <c r="H926" s="552"/>
      <c r="I926" s="514"/>
      <c r="J926" s="514"/>
      <c r="K926" s="514"/>
      <c r="L926" s="514"/>
      <c r="M926" s="514"/>
      <c r="N926" s="514"/>
      <c r="O926" s="890"/>
      <c r="P926" s="890"/>
      <c r="Q926" s="890"/>
    </row>
    <row r="927" spans="1:17" x14ac:dyDescent="0.35">
      <c r="A927" s="913"/>
      <c r="B927" s="913"/>
      <c r="C927" s="913"/>
      <c r="D927" s="913"/>
      <c r="E927" s="913"/>
      <c r="F927" s="913"/>
      <c r="G927" s="913"/>
      <c r="H927" s="552"/>
      <c r="I927" s="514"/>
      <c r="J927" s="514"/>
      <c r="K927" s="514"/>
      <c r="L927" s="514"/>
      <c r="M927" s="514"/>
      <c r="N927" s="514"/>
      <c r="O927" s="890"/>
      <c r="P927" s="890"/>
      <c r="Q927" s="890"/>
    </row>
    <row r="928" spans="1:17" x14ac:dyDescent="0.35">
      <c r="A928" s="913"/>
      <c r="B928" s="913"/>
      <c r="C928" s="913"/>
      <c r="D928" s="913"/>
      <c r="E928" s="913"/>
      <c r="F928" s="913"/>
      <c r="G928" s="913"/>
      <c r="H928" s="552"/>
      <c r="I928" s="514"/>
      <c r="J928" s="514"/>
      <c r="K928" s="514"/>
      <c r="L928" s="514"/>
      <c r="M928" s="514"/>
      <c r="N928" s="514"/>
      <c r="O928" s="890"/>
      <c r="P928" s="890"/>
      <c r="Q928" s="890"/>
    </row>
    <row r="929" spans="1:17" x14ac:dyDescent="0.35">
      <c r="A929" s="913"/>
      <c r="B929" s="913"/>
      <c r="C929" s="913"/>
      <c r="D929" s="913"/>
      <c r="E929" s="913"/>
      <c r="F929" s="913"/>
      <c r="G929" s="913"/>
      <c r="H929" s="552"/>
      <c r="I929" s="514"/>
      <c r="J929" s="514"/>
      <c r="K929" s="514"/>
      <c r="L929" s="514"/>
      <c r="M929" s="514"/>
      <c r="N929" s="514"/>
      <c r="O929" s="890"/>
      <c r="P929" s="890"/>
      <c r="Q929" s="890"/>
    </row>
    <row r="930" spans="1:17" x14ac:dyDescent="0.35">
      <c r="A930" s="913"/>
      <c r="B930" s="913"/>
      <c r="C930" s="913"/>
      <c r="D930" s="913"/>
      <c r="E930" s="913"/>
      <c r="F930" s="913"/>
      <c r="G930" s="913"/>
      <c r="H930" s="552"/>
      <c r="I930" s="514"/>
      <c r="J930" s="514"/>
      <c r="K930" s="514"/>
      <c r="L930" s="514"/>
      <c r="M930" s="514"/>
      <c r="N930" s="514"/>
      <c r="O930" s="890"/>
      <c r="P930" s="890"/>
      <c r="Q930" s="890"/>
    </row>
    <row r="931" spans="1:17" x14ac:dyDescent="0.35">
      <c r="A931" s="913"/>
      <c r="B931" s="913"/>
      <c r="C931" s="913"/>
      <c r="D931" s="913"/>
      <c r="E931" s="913"/>
      <c r="F931" s="913"/>
      <c r="G931" s="913"/>
      <c r="H931" s="552"/>
      <c r="I931" s="514"/>
      <c r="J931" s="514"/>
      <c r="K931" s="514"/>
      <c r="L931" s="514"/>
      <c r="M931" s="514"/>
      <c r="N931" s="514"/>
      <c r="O931" s="890"/>
      <c r="P931" s="890"/>
      <c r="Q931" s="890"/>
    </row>
    <row r="932" spans="1:17" x14ac:dyDescent="0.35">
      <c r="A932" s="913"/>
      <c r="B932" s="913"/>
      <c r="C932" s="913"/>
      <c r="D932" s="913"/>
      <c r="E932" s="913"/>
      <c r="F932" s="913"/>
      <c r="G932" s="913"/>
      <c r="H932" s="552"/>
      <c r="I932" s="514"/>
      <c r="J932" s="514"/>
      <c r="K932" s="514"/>
      <c r="L932" s="514"/>
      <c r="M932" s="514"/>
      <c r="N932" s="514"/>
      <c r="O932" s="890"/>
      <c r="P932" s="890"/>
      <c r="Q932" s="890"/>
    </row>
    <row r="933" spans="1:17" x14ac:dyDescent="0.35">
      <c r="A933" s="913"/>
      <c r="B933" s="913"/>
      <c r="C933" s="913"/>
      <c r="D933" s="913"/>
      <c r="E933" s="913"/>
      <c r="F933" s="913"/>
      <c r="G933" s="913"/>
      <c r="H933" s="552"/>
      <c r="I933" s="514"/>
      <c r="J933" s="514"/>
      <c r="K933" s="514"/>
      <c r="L933" s="514"/>
      <c r="M933" s="514"/>
      <c r="N933" s="514"/>
      <c r="O933" s="890"/>
      <c r="P933" s="890"/>
      <c r="Q933" s="890"/>
    </row>
    <row r="934" spans="1:17" x14ac:dyDescent="0.35">
      <c r="A934" s="913"/>
      <c r="B934" s="913"/>
      <c r="C934" s="913"/>
      <c r="D934" s="913"/>
      <c r="E934" s="913"/>
      <c r="F934" s="913"/>
      <c r="G934" s="913"/>
      <c r="H934" s="552"/>
      <c r="I934" s="514"/>
      <c r="J934" s="514"/>
      <c r="K934" s="514"/>
      <c r="L934" s="514"/>
      <c r="M934" s="514"/>
      <c r="N934" s="514"/>
      <c r="O934" s="890"/>
      <c r="P934" s="890"/>
      <c r="Q934" s="890"/>
    </row>
    <row r="935" spans="1:17" x14ac:dyDescent="0.35">
      <c r="A935" s="913"/>
      <c r="B935" s="913"/>
      <c r="C935" s="913"/>
      <c r="D935" s="913"/>
      <c r="E935" s="913"/>
      <c r="F935" s="913"/>
      <c r="G935" s="913"/>
      <c r="H935" s="552"/>
      <c r="I935" s="514"/>
      <c r="J935" s="514"/>
      <c r="K935" s="514"/>
      <c r="L935" s="514"/>
      <c r="M935" s="514"/>
      <c r="N935" s="514"/>
      <c r="O935" s="890"/>
      <c r="P935" s="890"/>
      <c r="Q935" s="890"/>
    </row>
    <row r="936" spans="1:17" x14ac:dyDescent="0.35">
      <c r="A936" s="913"/>
      <c r="B936" s="913"/>
      <c r="C936" s="913"/>
      <c r="D936" s="913"/>
      <c r="E936" s="913"/>
      <c r="F936" s="913"/>
      <c r="G936" s="913"/>
      <c r="H936" s="552"/>
      <c r="I936" s="514"/>
      <c r="J936" s="514"/>
      <c r="K936" s="514"/>
      <c r="L936" s="514"/>
      <c r="M936" s="514"/>
      <c r="N936" s="514"/>
      <c r="O936" s="890"/>
      <c r="P936" s="890"/>
      <c r="Q936" s="890"/>
    </row>
    <row r="937" spans="1:17" x14ac:dyDescent="0.35">
      <c r="A937" s="913"/>
      <c r="B937" s="913"/>
      <c r="C937" s="913"/>
      <c r="D937" s="913"/>
      <c r="E937" s="913"/>
      <c r="F937" s="913"/>
      <c r="G937" s="913"/>
      <c r="H937" s="552"/>
      <c r="I937" s="514"/>
      <c r="J937" s="514"/>
      <c r="K937" s="514"/>
      <c r="L937" s="514"/>
      <c r="M937" s="514"/>
      <c r="N937" s="514"/>
      <c r="O937" s="890"/>
      <c r="P937" s="890"/>
      <c r="Q937" s="890"/>
    </row>
    <row r="938" spans="1:17" x14ac:dyDescent="0.35">
      <c r="A938" s="913"/>
      <c r="B938" s="913"/>
      <c r="C938" s="913"/>
      <c r="D938" s="913"/>
      <c r="E938" s="913"/>
      <c r="F938" s="913"/>
      <c r="G938" s="913"/>
      <c r="H938" s="552"/>
      <c r="I938" s="514"/>
      <c r="J938" s="514"/>
      <c r="K938" s="514"/>
      <c r="L938" s="514"/>
      <c r="M938" s="514"/>
      <c r="N938" s="514"/>
      <c r="O938" s="890"/>
      <c r="P938" s="890"/>
      <c r="Q938" s="890"/>
    </row>
    <row r="939" spans="1:17" x14ac:dyDescent="0.35">
      <c r="A939" s="913"/>
      <c r="B939" s="913"/>
      <c r="C939" s="913"/>
      <c r="D939" s="913"/>
      <c r="E939" s="913"/>
      <c r="F939" s="913"/>
      <c r="G939" s="913"/>
      <c r="H939" s="552"/>
      <c r="I939" s="514"/>
      <c r="J939" s="514"/>
      <c r="K939" s="514"/>
      <c r="L939" s="514"/>
      <c r="M939" s="514"/>
      <c r="N939" s="514"/>
      <c r="O939" s="890"/>
      <c r="P939" s="890"/>
      <c r="Q939" s="890"/>
    </row>
    <row r="940" spans="1:17" x14ac:dyDescent="0.35">
      <c r="A940" s="913"/>
      <c r="B940" s="913"/>
      <c r="C940" s="913"/>
      <c r="D940" s="913"/>
      <c r="E940" s="913"/>
      <c r="F940" s="913"/>
      <c r="G940" s="913"/>
      <c r="H940" s="552"/>
      <c r="I940" s="514"/>
      <c r="J940" s="514"/>
      <c r="K940" s="514"/>
      <c r="L940" s="514"/>
      <c r="M940" s="514"/>
      <c r="N940" s="514"/>
      <c r="O940" s="890"/>
      <c r="P940" s="890"/>
      <c r="Q940" s="890"/>
    </row>
    <row r="941" spans="1:17" x14ac:dyDescent="0.35">
      <c r="A941" s="913"/>
      <c r="B941" s="913"/>
      <c r="C941" s="913"/>
      <c r="D941" s="913"/>
      <c r="E941" s="913"/>
      <c r="F941" s="913"/>
      <c r="G941" s="913"/>
      <c r="H941" s="552"/>
      <c r="I941" s="514"/>
      <c r="J941" s="514"/>
      <c r="K941" s="514"/>
      <c r="L941" s="514"/>
      <c r="M941" s="514"/>
      <c r="N941" s="514"/>
      <c r="O941" s="890"/>
      <c r="P941" s="890"/>
      <c r="Q941" s="890"/>
    </row>
    <row r="942" spans="1:17" x14ac:dyDescent="0.35">
      <c r="A942" s="913"/>
      <c r="B942" s="913"/>
      <c r="C942" s="913"/>
      <c r="D942" s="913"/>
      <c r="E942" s="913"/>
      <c r="F942" s="913"/>
      <c r="G942" s="913"/>
      <c r="H942" s="552"/>
      <c r="I942" s="514"/>
      <c r="J942" s="514"/>
      <c r="K942" s="514"/>
      <c r="L942" s="514"/>
      <c r="M942" s="514"/>
      <c r="N942" s="514"/>
      <c r="O942" s="890"/>
      <c r="P942" s="890"/>
      <c r="Q942" s="890"/>
    </row>
    <row r="943" spans="1:17" x14ac:dyDescent="0.35">
      <c r="A943" s="913"/>
      <c r="B943" s="913"/>
      <c r="C943" s="913"/>
      <c r="D943" s="913"/>
      <c r="E943" s="913"/>
      <c r="F943" s="913"/>
      <c r="G943" s="913"/>
      <c r="H943" s="552"/>
      <c r="I943" s="514"/>
      <c r="J943" s="514"/>
      <c r="K943" s="514"/>
      <c r="L943" s="514"/>
      <c r="M943" s="514"/>
      <c r="N943" s="514"/>
      <c r="O943" s="890"/>
      <c r="P943" s="890"/>
      <c r="Q943" s="890"/>
    </row>
    <row r="944" spans="1:17" x14ac:dyDescent="0.35">
      <c r="A944" s="913"/>
      <c r="B944" s="913"/>
      <c r="C944" s="913"/>
      <c r="D944" s="913"/>
      <c r="E944" s="913"/>
      <c r="F944" s="913"/>
      <c r="G944" s="913"/>
      <c r="H944" s="552"/>
      <c r="I944" s="514"/>
      <c r="J944" s="514"/>
      <c r="K944" s="514"/>
      <c r="L944" s="514"/>
      <c r="M944" s="514"/>
      <c r="N944" s="514"/>
      <c r="O944" s="890"/>
      <c r="P944" s="890"/>
      <c r="Q944" s="890"/>
    </row>
    <row r="945" spans="1:17" x14ac:dyDescent="0.35">
      <c r="A945" s="913"/>
      <c r="B945" s="913"/>
      <c r="C945" s="913"/>
      <c r="D945" s="913"/>
      <c r="E945" s="913"/>
      <c r="F945" s="913"/>
      <c r="G945" s="913"/>
      <c r="H945" s="552"/>
      <c r="I945" s="514"/>
      <c r="J945" s="514"/>
      <c r="K945" s="514"/>
      <c r="L945" s="514"/>
      <c r="M945" s="514"/>
      <c r="N945" s="514"/>
      <c r="O945" s="890"/>
      <c r="P945" s="890"/>
      <c r="Q945" s="890"/>
    </row>
    <row r="946" spans="1:17" x14ac:dyDescent="0.35">
      <c r="A946" s="913"/>
      <c r="B946" s="913"/>
      <c r="C946" s="913"/>
      <c r="D946" s="913"/>
      <c r="E946" s="913"/>
      <c r="F946" s="913"/>
      <c r="G946" s="913"/>
      <c r="H946" s="552"/>
      <c r="I946" s="514"/>
      <c r="J946" s="514"/>
      <c r="K946" s="514"/>
      <c r="L946" s="514"/>
      <c r="M946" s="514"/>
      <c r="N946" s="514"/>
      <c r="O946" s="890"/>
      <c r="P946" s="890"/>
      <c r="Q946" s="890"/>
    </row>
    <row r="947" spans="1:17" x14ac:dyDescent="0.35">
      <c r="A947" s="913"/>
      <c r="B947" s="913"/>
      <c r="C947" s="913"/>
      <c r="D947" s="913"/>
      <c r="E947" s="913"/>
      <c r="F947" s="913"/>
      <c r="G947" s="913"/>
      <c r="H947" s="552"/>
      <c r="I947" s="514"/>
      <c r="J947" s="514"/>
      <c r="K947" s="514"/>
      <c r="L947" s="514"/>
      <c r="M947" s="514"/>
      <c r="N947" s="514"/>
      <c r="O947" s="890"/>
      <c r="P947" s="890"/>
      <c r="Q947" s="890"/>
    </row>
    <row r="948" spans="1:17" x14ac:dyDescent="0.35">
      <c r="A948" s="913"/>
      <c r="B948" s="913"/>
      <c r="C948" s="913"/>
      <c r="D948" s="913"/>
      <c r="E948" s="913"/>
      <c r="F948" s="913"/>
      <c r="G948" s="913"/>
      <c r="H948" s="552"/>
      <c r="I948" s="514"/>
      <c r="J948" s="514"/>
      <c r="K948" s="514"/>
      <c r="L948" s="514"/>
      <c r="M948" s="514"/>
      <c r="N948" s="514"/>
      <c r="O948" s="890"/>
      <c r="P948" s="890"/>
      <c r="Q948" s="890"/>
    </row>
    <row r="949" spans="1:17" x14ac:dyDescent="0.35">
      <c r="A949" s="913"/>
      <c r="B949" s="913"/>
      <c r="C949" s="913"/>
      <c r="D949" s="913"/>
      <c r="E949" s="913"/>
      <c r="F949" s="913"/>
      <c r="G949" s="913"/>
      <c r="H949" s="552"/>
      <c r="I949" s="514"/>
      <c r="J949" s="514"/>
      <c r="K949" s="514"/>
      <c r="L949" s="514"/>
      <c r="M949" s="514"/>
      <c r="N949" s="514"/>
      <c r="O949" s="890"/>
      <c r="P949" s="890"/>
      <c r="Q949" s="890"/>
    </row>
    <row r="950" spans="1:17" x14ac:dyDescent="0.35">
      <c r="A950" s="913"/>
      <c r="B950" s="913"/>
      <c r="C950" s="913"/>
      <c r="D950" s="913"/>
      <c r="E950" s="913"/>
      <c r="F950" s="913"/>
      <c r="G950" s="913"/>
      <c r="H950" s="552"/>
      <c r="I950" s="514"/>
      <c r="J950" s="514"/>
      <c r="K950" s="514"/>
      <c r="L950" s="514"/>
      <c r="M950" s="514"/>
      <c r="N950" s="514"/>
      <c r="O950" s="890"/>
      <c r="P950" s="890"/>
      <c r="Q950" s="890"/>
    </row>
    <row r="951" spans="1:17" x14ac:dyDescent="0.35">
      <c r="A951" s="913"/>
      <c r="B951" s="913"/>
      <c r="C951" s="913"/>
      <c r="D951" s="913"/>
      <c r="E951" s="913"/>
      <c r="F951" s="913"/>
      <c r="G951" s="913"/>
      <c r="H951" s="552"/>
      <c r="I951" s="514"/>
      <c r="J951" s="514"/>
      <c r="K951" s="514"/>
      <c r="L951" s="514"/>
      <c r="M951" s="514"/>
      <c r="N951" s="514"/>
      <c r="O951" s="890"/>
      <c r="P951" s="890"/>
      <c r="Q951" s="890"/>
    </row>
    <row r="952" spans="1:17" x14ac:dyDescent="0.35">
      <c r="A952" s="913"/>
      <c r="B952" s="913"/>
      <c r="C952" s="913"/>
      <c r="D952" s="913"/>
      <c r="E952" s="913"/>
      <c r="F952" s="913"/>
      <c r="G952" s="913"/>
      <c r="H952" s="552"/>
      <c r="I952" s="514"/>
      <c r="J952" s="514"/>
      <c r="K952" s="514"/>
      <c r="L952" s="514"/>
      <c r="M952" s="514"/>
      <c r="N952" s="514"/>
      <c r="O952" s="890"/>
      <c r="P952" s="890"/>
      <c r="Q952" s="890"/>
    </row>
    <row r="953" spans="1:17" x14ac:dyDescent="0.35">
      <c r="A953" s="913"/>
      <c r="B953" s="913"/>
      <c r="C953" s="913"/>
      <c r="D953" s="913"/>
      <c r="E953" s="913"/>
      <c r="F953" s="913"/>
      <c r="G953" s="913"/>
      <c r="H953" s="552"/>
      <c r="I953" s="514"/>
      <c r="J953" s="514"/>
      <c r="K953" s="514"/>
      <c r="L953" s="514"/>
      <c r="M953" s="514"/>
      <c r="N953" s="514"/>
      <c r="O953" s="890"/>
      <c r="P953" s="890"/>
      <c r="Q953" s="890"/>
    </row>
    <row r="954" spans="1:17" x14ac:dyDescent="0.35">
      <c r="A954" s="913"/>
      <c r="B954" s="913"/>
      <c r="C954" s="913"/>
      <c r="D954" s="913"/>
      <c r="E954" s="913"/>
      <c r="F954" s="913"/>
      <c r="G954" s="913"/>
      <c r="H954" s="552"/>
      <c r="I954" s="514"/>
      <c r="J954" s="514"/>
      <c r="K954" s="514"/>
      <c r="L954" s="514"/>
      <c r="M954" s="514"/>
      <c r="N954" s="514"/>
      <c r="O954" s="890"/>
      <c r="P954" s="890"/>
      <c r="Q954" s="890"/>
    </row>
    <row r="955" spans="1:17" x14ac:dyDescent="0.35">
      <c r="A955" s="913"/>
      <c r="B955" s="913"/>
      <c r="C955" s="913"/>
      <c r="D955" s="913"/>
      <c r="E955" s="913"/>
      <c r="F955" s="913"/>
      <c r="G955" s="913"/>
      <c r="H955" s="552"/>
      <c r="I955" s="514"/>
      <c r="J955" s="514"/>
      <c r="K955" s="514"/>
      <c r="L955" s="514"/>
      <c r="M955" s="514"/>
      <c r="N955" s="514"/>
      <c r="O955" s="890"/>
      <c r="P955" s="890"/>
      <c r="Q955" s="890"/>
    </row>
    <row r="956" spans="1:17" x14ac:dyDescent="0.35">
      <c r="A956" s="913"/>
      <c r="B956" s="913"/>
      <c r="C956" s="913"/>
      <c r="D956" s="913"/>
      <c r="E956" s="913"/>
      <c r="F956" s="913"/>
      <c r="G956" s="913"/>
      <c r="H956" s="552"/>
      <c r="I956" s="514"/>
      <c r="J956" s="514"/>
      <c r="K956" s="514"/>
      <c r="L956" s="514"/>
      <c r="M956" s="514"/>
      <c r="N956" s="514"/>
      <c r="O956" s="890"/>
      <c r="P956" s="890"/>
      <c r="Q956" s="890"/>
    </row>
    <row r="957" spans="1:17" x14ac:dyDescent="0.35">
      <c r="A957" s="913"/>
      <c r="B957" s="913"/>
      <c r="C957" s="913"/>
      <c r="D957" s="913"/>
      <c r="E957" s="913"/>
      <c r="F957" s="913"/>
      <c r="G957" s="913"/>
      <c r="H957" s="552"/>
      <c r="I957" s="514"/>
      <c r="J957" s="514"/>
      <c r="K957" s="514"/>
      <c r="L957" s="514"/>
      <c r="M957" s="514"/>
      <c r="N957" s="514"/>
      <c r="O957" s="890"/>
      <c r="P957" s="890"/>
      <c r="Q957" s="890"/>
    </row>
    <row r="958" spans="1:17" x14ac:dyDescent="0.35">
      <c r="A958" s="913"/>
      <c r="B958" s="913"/>
      <c r="C958" s="913"/>
      <c r="D958" s="913"/>
      <c r="E958" s="913"/>
      <c r="F958" s="913"/>
      <c r="G958" s="913"/>
      <c r="H958" s="552"/>
      <c r="I958" s="514"/>
      <c r="J958" s="514"/>
      <c r="K958" s="514"/>
      <c r="L958" s="514"/>
      <c r="M958" s="514"/>
      <c r="N958" s="514"/>
      <c r="O958" s="890"/>
      <c r="P958" s="890"/>
      <c r="Q958" s="890"/>
    </row>
  </sheetData>
  <sheetProtection algorithmName="SHA-512" hashValue="/nfP4/2tvUt1AnQSx3Tio2TTuUIFd0BKXXZp2pFy+kuyfCEqWBVuge5dfz5tasddAwhFliQHCzCNLp+22E6DUg==" saltValue="L8IeeMLn6TjKwc3bp1zmQA==" spinCount="100000" sheet="1" objects="1" scenarios="1"/>
  <customSheetViews>
    <customSheetView guid="{BE76FD70-CA4C-4303-ADB2-BCDE1C445427}" showGridLines="0" fitToPage="1">
      <pane xSplit="1" ySplit="3" topLeftCell="B25" activePane="bottomRight" state="frozen"/>
      <selection pane="bottomRight" activeCell="I30" sqref="I30:I42"/>
      <pageMargins left="0.7" right="0.7" top="0.75" bottom="0.75" header="0.3" footer="0.3"/>
      <pageSetup paperSize="9" scale="33" fitToHeight="0" orientation="landscape" r:id="rId1"/>
    </customSheetView>
    <customSheetView guid="{B8CD8764-8103-4BA7-A294-F5FED5EA74ED}" scale="80" showGridLines="0" fitToPage="1">
      <pane xSplit="1" ySplit="3" topLeftCell="B33" activePane="bottomRight" state="frozen"/>
      <selection pane="bottomRight" activeCell="I29" sqref="I29:I39"/>
      <pageMargins left="0.7" right="0.7" top="0.75" bottom="0.75" header="0.3" footer="0.3"/>
      <pageSetup paperSize="9" scale="10" orientation="landscape" r:id="rId2"/>
    </customSheetView>
    <customSheetView guid="{CF50DB9B-0F8D-41A5-9576-F9345942CE97}" scale="110" showGridLines="0" fitToPage="1">
      <pane xSplit="1" ySplit="3" topLeftCell="B19" activePane="bottomRight" state="frozen"/>
      <selection pane="bottomRight" activeCell="B49" sqref="B49"/>
      <pageMargins left="0.7" right="0.7" top="0.75" bottom="0.75" header="0.3" footer="0.3"/>
      <pageSetup paperSize="9" scale="10" orientation="landscape" r:id="rId3"/>
    </customSheetView>
    <customSheetView guid="{845F3A43-EF96-4057-9777-D2F2301CC149}" showPageBreaks="1" showGridLines="0" fitToPage="1">
      <pane xSplit="1" ySplit="3" topLeftCell="B25" activePane="bottomRight" state="frozen"/>
      <selection pane="bottomRight" activeCell="I30" sqref="I30:I42"/>
      <pageMargins left="0.7" right="0.7" top="0.75" bottom="0.75" header="0.3" footer="0.3"/>
      <pageSetup paperSize="9" scale="33" fitToHeight="0" orientation="landscape" r:id="rId4"/>
    </customSheetView>
  </customSheetViews>
  <conditionalFormatting sqref="B73:G74 N9 N11">
    <cfRule type="cellIs" dxfId="1" priority="1" operator="greaterThan">
      <formula>0</formula>
    </cfRule>
    <cfRule type="cellIs" dxfId="0" priority="2" operator="lessThan">
      <formula>0</formula>
    </cfRule>
  </conditionalFormatting>
  <pageMargins left="0.25" right="0.25" top="0.75" bottom="0.75" header="0.3" footer="0.3"/>
  <pageSetup paperSize="9" fitToHeight="0" orientation="landscape" r:id="rId5"/>
  <rowBreaks count="1" manualBreakCount="1">
    <brk id="23" max="16383" man="1"/>
  </rowBreaks>
  <ignoredErrors>
    <ignoredError sqref="E33" formulaRange="1"/>
  </ignoredErrors>
  <drawing r:id="rId6"/>
  <legacy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148D1-02AD-4C6A-897A-C3DEDD8C9FAC}">
  <sheetPr>
    <tabColor rgb="FF92D050"/>
    <pageSetUpPr fitToPage="1"/>
  </sheetPr>
  <dimension ref="A1:Q939"/>
  <sheetViews>
    <sheetView topLeftCell="A35" zoomScale="85" zoomScaleNormal="85" workbookViewId="0">
      <selection activeCell="A57" sqref="A57"/>
    </sheetView>
  </sheetViews>
  <sheetFormatPr baseColWidth="10" defaultColWidth="23.81640625" defaultRowHeight="14.5" x14ac:dyDescent="0.35"/>
  <cols>
    <col min="1" max="1" width="36.90625" style="307" bestFit="1" customWidth="1"/>
    <col min="2" max="2" width="11.26953125" style="307" customWidth="1"/>
    <col min="3" max="3" width="9.26953125" style="307" bestFit="1" customWidth="1"/>
    <col min="4" max="4" width="10.26953125" style="307" bestFit="1" customWidth="1"/>
    <col min="5" max="5" width="10.7265625" style="307" bestFit="1" customWidth="1"/>
    <col min="6" max="6" width="11.1796875" style="307" bestFit="1" customWidth="1"/>
    <col min="7" max="7" width="9.7265625" style="307" bestFit="1" customWidth="1"/>
    <col min="8" max="8" width="9.26953125" style="307" bestFit="1" customWidth="1"/>
    <col min="9" max="9" width="7.36328125" style="307" bestFit="1" customWidth="1"/>
    <col min="10" max="10" width="10.26953125" style="307" bestFit="1" customWidth="1"/>
    <col min="11" max="11" width="8.6328125" style="307" bestFit="1" customWidth="1"/>
    <col min="12" max="12" width="9.90625" style="307" customWidth="1"/>
    <col min="13" max="13" width="8.1796875" style="307" bestFit="1" customWidth="1"/>
    <col min="14" max="17" width="23.81640625" style="307"/>
    <col min="18" max="16384" width="23.81640625" style="222"/>
  </cols>
  <sheetData>
    <row r="1" spans="1:14" s="307" customFormat="1" x14ac:dyDescent="0.35">
      <c r="A1" s="210"/>
      <c r="B1" s="1136" t="s">
        <v>415</v>
      </c>
      <c r="C1" s="1137"/>
      <c r="D1" s="224" t="s">
        <v>189</v>
      </c>
      <c r="E1" s="703" t="s">
        <v>161</v>
      </c>
      <c r="F1" s="1138" t="s">
        <v>163</v>
      </c>
      <c r="G1" s="1139"/>
      <c r="H1" s="708" t="s">
        <v>414</v>
      </c>
      <c r="I1" s="306"/>
      <c r="J1" s="306"/>
      <c r="K1" s="306"/>
      <c r="L1" s="306"/>
      <c r="M1" s="306"/>
      <c r="N1" s="306"/>
    </row>
    <row r="2" spans="1:14" s="307" customFormat="1" x14ac:dyDescent="0.35">
      <c r="A2" s="241"/>
      <c r="B2" s="491" t="s">
        <v>113</v>
      </c>
      <c r="C2" s="488" t="s">
        <v>395</v>
      </c>
      <c r="D2" s="700"/>
      <c r="E2" s="700"/>
      <c r="F2" s="242" t="s">
        <v>401</v>
      </c>
      <c r="G2" s="700" t="s">
        <v>402</v>
      </c>
      <c r="H2" s="709"/>
    </row>
    <row r="3" spans="1:14" s="307" customFormat="1" x14ac:dyDescent="0.35">
      <c r="A3" s="221" t="s">
        <v>732</v>
      </c>
      <c r="B3" s="204"/>
      <c r="C3" s="205"/>
      <c r="D3" s="205"/>
      <c r="E3" s="205"/>
      <c r="F3" s="204"/>
      <c r="G3" s="205"/>
      <c r="H3" s="711"/>
    </row>
    <row r="4" spans="1:14" s="307" customFormat="1" x14ac:dyDescent="0.35">
      <c r="A4" s="212" t="s">
        <v>95</v>
      </c>
      <c r="B4" s="883">
        <f>7+4</f>
        <v>11</v>
      </c>
      <c r="C4" s="884">
        <v>16</v>
      </c>
      <c r="D4" s="414">
        <f>3+2</f>
        <v>5</v>
      </c>
      <c r="E4" s="414"/>
      <c r="F4" s="305">
        <v>3</v>
      </c>
      <c r="G4" s="414">
        <v>1</v>
      </c>
      <c r="H4" s="882">
        <v>4</v>
      </c>
    </row>
    <row r="5" spans="1:14" s="307" customFormat="1" x14ac:dyDescent="0.35">
      <c r="A5" s="212" t="s">
        <v>96</v>
      </c>
      <c r="B5" s="305">
        <v>10</v>
      </c>
      <c r="C5" s="512">
        <v>8</v>
      </c>
      <c r="D5" s="414">
        <v>5</v>
      </c>
      <c r="E5" s="414"/>
      <c r="F5" s="305">
        <v>6</v>
      </c>
      <c r="G5" s="414">
        <v>3</v>
      </c>
      <c r="H5" s="414">
        <v>4</v>
      </c>
    </row>
    <row r="6" spans="1:14" s="307" customFormat="1" x14ac:dyDescent="0.35">
      <c r="A6" s="212" t="s">
        <v>97</v>
      </c>
      <c r="B6" s="305">
        <v>9</v>
      </c>
      <c r="C6" s="512">
        <v>4</v>
      </c>
      <c r="D6" s="414">
        <v>4</v>
      </c>
      <c r="E6" s="414"/>
      <c r="F6" s="305"/>
      <c r="G6" s="414">
        <v>1</v>
      </c>
      <c r="H6" s="414">
        <v>3</v>
      </c>
    </row>
    <row r="7" spans="1:14" s="307" customFormat="1" x14ac:dyDescent="0.35">
      <c r="A7" s="212" t="s">
        <v>98</v>
      </c>
      <c r="B7" s="305">
        <f>10+4+4</f>
        <v>18</v>
      </c>
      <c r="C7" s="512">
        <v>9</v>
      </c>
      <c r="D7" s="414">
        <f>3+6+2</f>
        <v>11</v>
      </c>
      <c r="E7" s="414"/>
      <c r="F7" s="305">
        <v>1</v>
      </c>
      <c r="G7" s="414">
        <v>3</v>
      </c>
      <c r="H7" s="414">
        <v>13</v>
      </c>
    </row>
    <row r="8" spans="1:14" s="307" customFormat="1" x14ac:dyDescent="0.35">
      <c r="A8" s="235" t="s">
        <v>416</v>
      </c>
      <c r="B8" s="523">
        <f>SUM(B4:B7)</f>
        <v>48</v>
      </c>
      <c r="C8" s="524">
        <f>SUM(C4:C7)</f>
        <v>37</v>
      </c>
      <c r="D8" s="525">
        <f>SUM(D4:D7)</f>
        <v>25</v>
      </c>
      <c r="E8" s="525">
        <f>SUM('Progr. konstanter og variabler'!C50:F50)</f>
        <v>1</v>
      </c>
      <c r="F8" s="523">
        <f>SUM(F4:F7)</f>
        <v>10</v>
      </c>
      <c r="G8" s="525">
        <f>SUM(G4:G7)</f>
        <v>8</v>
      </c>
      <c r="H8" s="525">
        <f>SUM(H4:H7)</f>
        <v>24</v>
      </c>
    </row>
    <row r="9" spans="1:14" s="307" customFormat="1" x14ac:dyDescent="0.35">
      <c r="A9" s="235" t="s">
        <v>750</v>
      </c>
      <c r="B9" s="864">
        <v>4</v>
      </c>
      <c r="C9" s="865">
        <v>1</v>
      </c>
      <c r="D9" s="866">
        <v>4</v>
      </c>
      <c r="E9" s="866"/>
      <c r="F9" s="864">
        <v>4</v>
      </c>
      <c r="G9" s="866">
        <v>4</v>
      </c>
      <c r="H9" s="866">
        <v>1</v>
      </c>
    </row>
    <row r="10" spans="1:14" s="307" customFormat="1" x14ac:dyDescent="0.35">
      <c r="A10" s="235" t="s">
        <v>751</v>
      </c>
      <c r="B10" s="864">
        <v>12</v>
      </c>
      <c r="C10" s="865">
        <v>7</v>
      </c>
      <c r="D10" s="866">
        <v>10</v>
      </c>
      <c r="E10" s="866"/>
      <c r="F10" s="864">
        <v>8</v>
      </c>
      <c r="G10" s="866">
        <v>8</v>
      </c>
      <c r="H10" s="866">
        <v>24</v>
      </c>
    </row>
    <row r="11" spans="1:14" s="307" customFormat="1" x14ac:dyDescent="0.35">
      <c r="A11" s="235" t="s">
        <v>419</v>
      </c>
      <c r="B11" s="515">
        <f>B8*B9</f>
        <v>192</v>
      </c>
      <c r="C11" s="885">
        <f>C8*C9</f>
        <v>37</v>
      </c>
      <c r="D11" s="515">
        <f>D8*D9</f>
        <v>100</v>
      </c>
      <c r="E11" s="517">
        <f>'Progr. konstanter og variabler'!B51</f>
        <v>10</v>
      </c>
      <c r="F11" s="515">
        <f>F8*F9</f>
        <v>40</v>
      </c>
      <c r="G11" s="515">
        <f>G8*G9</f>
        <v>32</v>
      </c>
      <c r="H11" s="516">
        <f>H8*H9</f>
        <v>24</v>
      </c>
    </row>
    <row r="12" spans="1:14" s="307" customFormat="1" ht="18.5" x14ac:dyDescent="0.45">
      <c r="A12" s="235" t="s">
        <v>417</v>
      </c>
      <c r="B12" s="518">
        <f>B11+B8</f>
        <v>240</v>
      </c>
      <c r="C12" s="519">
        <f>C8</f>
        <v>37</v>
      </c>
      <c r="D12" s="520">
        <f>D11+D8</f>
        <v>125</v>
      </c>
      <c r="E12" s="521">
        <f>'Progr. konstanter og variabler'!B55</f>
        <v>12</v>
      </c>
      <c r="F12" s="522">
        <f>F11+F8</f>
        <v>50</v>
      </c>
      <c r="G12" s="521">
        <f>G11+G8</f>
        <v>40</v>
      </c>
      <c r="H12" s="521">
        <f>H8</f>
        <v>24</v>
      </c>
      <c r="I12" s="697">
        <f>SUM(B12:H12)</f>
        <v>528</v>
      </c>
    </row>
    <row r="13" spans="1:14" s="307" customFormat="1" x14ac:dyDescent="0.35">
      <c r="A13" s="250" t="s">
        <v>470</v>
      </c>
      <c r="B13" s="695"/>
      <c r="C13" s="696"/>
      <c r="D13" s="696"/>
      <c r="E13" s="696"/>
      <c r="F13" s="695"/>
      <c r="G13" s="696"/>
      <c r="H13" s="696"/>
    </row>
    <row r="14" spans="1:14" s="307" customFormat="1" x14ac:dyDescent="0.35">
      <c r="A14" s="698" t="s">
        <v>598</v>
      </c>
      <c r="B14" s="456">
        <v>7</v>
      </c>
      <c r="C14" s="508"/>
      <c r="D14" s="456">
        <v>3</v>
      </c>
      <c r="E14" s="704"/>
      <c r="F14" s="457">
        <v>1</v>
      </c>
      <c r="G14" s="456">
        <v>0</v>
      </c>
      <c r="H14" s="456">
        <v>0</v>
      </c>
    </row>
    <row r="15" spans="1:14" s="307" customFormat="1" x14ac:dyDescent="0.35">
      <c r="A15" s="698" t="s">
        <v>437</v>
      </c>
      <c r="B15" s="456">
        <v>5</v>
      </c>
      <c r="C15" s="508"/>
      <c r="D15" s="456">
        <v>4</v>
      </c>
      <c r="E15" s="704"/>
      <c r="F15" s="457">
        <v>4</v>
      </c>
      <c r="G15" s="456"/>
      <c r="H15" s="456"/>
    </row>
    <row r="16" spans="1:14" s="307" customFormat="1" x14ac:dyDescent="0.35">
      <c r="A16" s="694" t="s">
        <v>468</v>
      </c>
      <c r="B16" s="368">
        <f>B15*SUM(B14:B14)</f>
        <v>35</v>
      </c>
      <c r="C16" s="508"/>
      <c r="D16" s="368">
        <f>D15*SUM(D14:D14)</f>
        <v>12</v>
      </c>
      <c r="E16" s="704"/>
      <c r="F16" s="523">
        <f>F15*SUM(F14:F14)</f>
        <v>4</v>
      </c>
      <c r="G16" s="525">
        <f>G15*SUM(G14:G14)</f>
        <v>0</v>
      </c>
      <c r="H16" s="525">
        <f>H15*SUM(H14:H14)</f>
        <v>0</v>
      </c>
    </row>
    <row r="17" spans="1:8" s="307" customFormat="1" x14ac:dyDescent="0.35">
      <c r="A17" s="250" t="s">
        <v>4</v>
      </c>
      <c r="B17" s="695"/>
      <c r="C17" s="696"/>
      <c r="D17" s="696"/>
      <c r="E17" s="696"/>
      <c r="F17" s="695"/>
      <c r="G17" s="696"/>
      <c r="H17" s="696"/>
    </row>
    <row r="18" spans="1:8" s="307" customFormat="1" x14ac:dyDescent="0.35">
      <c r="A18" s="484" t="s">
        <v>397</v>
      </c>
      <c r="B18" s="480">
        <f>1941.2*1.03</f>
        <v>1999.4360000000001</v>
      </c>
      <c r="C18" s="472"/>
      <c r="D18" s="478">
        <f>1639.2*1.03</f>
        <v>1688.3760000000002</v>
      </c>
      <c r="E18" s="478">
        <f>1750*1.03</f>
        <v>1802.5</v>
      </c>
      <c r="F18" s="480">
        <f>1018.8*1.03*5/7</f>
        <v>749.54571428571421</v>
      </c>
      <c r="G18" s="478">
        <f>1653*1.03*5/7</f>
        <v>1216.1357142857144</v>
      </c>
      <c r="H18" s="472"/>
    </row>
    <row r="19" spans="1:8" s="307" customFormat="1" x14ac:dyDescent="0.35">
      <c r="A19" s="484" t="s">
        <v>403</v>
      </c>
      <c r="B19" s="365">
        <f>B18/B9</f>
        <v>499.85900000000004</v>
      </c>
      <c r="C19" s="478">
        <f>472.8*1.03</f>
        <v>486.98400000000004</v>
      </c>
      <c r="D19" s="365">
        <f>D18/D9</f>
        <v>422.09400000000005</v>
      </c>
      <c r="E19" s="489">
        <f>E18/10</f>
        <v>180.25</v>
      </c>
      <c r="F19" s="365">
        <f>F18/F9</f>
        <v>187.38642857142855</v>
      </c>
      <c r="G19" s="365">
        <f>G18/G9</f>
        <v>304.03392857142859</v>
      </c>
      <c r="H19" s="478">
        <f>367.1*1.03</f>
        <v>378.11300000000006</v>
      </c>
    </row>
    <row r="20" spans="1:8" s="307" customFormat="1" x14ac:dyDescent="0.35">
      <c r="A20" s="298" t="s">
        <v>420</v>
      </c>
      <c r="B20" s="492">
        <f>1110.36*1.03</f>
        <v>1143.6707999999999</v>
      </c>
      <c r="C20" s="479">
        <f>265.09*1.03</f>
        <v>273.04269999999997</v>
      </c>
      <c r="D20" s="478">
        <f>956.73*1.03</f>
        <v>985.43190000000004</v>
      </c>
      <c r="E20" s="478">
        <f>E18</f>
        <v>1802.5</v>
      </c>
      <c r="F20" s="480">
        <f>662.73*1.03*5/7</f>
        <v>487.57992857142852</v>
      </c>
      <c r="G20" s="478">
        <f>985.36*1.03*5/7</f>
        <v>724.94342857142863</v>
      </c>
      <c r="H20" s="478">
        <f>211.32*1.03</f>
        <v>217.65960000000001</v>
      </c>
    </row>
    <row r="21" spans="1:8" s="307" customFormat="1" x14ac:dyDescent="0.35">
      <c r="A21" s="298" t="s">
        <v>421</v>
      </c>
      <c r="B21" s="365">
        <f>B18-B20</f>
        <v>855.76520000000028</v>
      </c>
      <c r="C21" s="489">
        <f>C19-C20</f>
        <v>213.94130000000007</v>
      </c>
      <c r="D21" s="489">
        <f>D18-D20</f>
        <v>702.94410000000016</v>
      </c>
      <c r="E21" s="489">
        <f>E18-E20</f>
        <v>0</v>
      </c>
      <c r="F21" s="365">
        <f>F18-F20</f>
        <v>261.96578571428569</v>
      </c>
      <c r="G21" s="489">
        <f>G18-G20</f>
        <v>491.19228571428573</v>
      </c>
      <c r="H21" s="489">
        <f>H19-H20</f>
        <v>160.45340000000004</v>
      </c>
    </row>
    <row r="22" spans="1:8" s="307" customFormat="1" x14ac:dyDescent="0.35">
      <c r="A22" s="298" t="s">
        <v>457</v>
      </c>
      <c r="B22" s="365">
        <f>B21*B10</f>
        <v>10269.182400000003</v>
      </c>
      <c r="C22" s="365">
        <f>C21*C10</f>
        <v>1497.5891000000006</v>
      </c>
      <c r="D22" s="365">
        <f>D21*D10</f>
        <v>7029.4410000000016</v>
      </c>
      <c r="E22" s="489">
        <v>0</v>
      </c>
      <c r="F22" s="365">
        <f>F21*F10</f>
        <v>2095.7262857142855</v>
      </c>
      <c r="G22" s="365">
        <f>G21*G10</f>
        <v>3929.5382857142858</v>
      </c>
      <c r="H22" s="489">
        <f>H21*24</f>
        <v>3850.8816000000011</v>
      </c>
    </row>
    <row r="23" spans="1:8" s="307" customFormat="1" x14ac:dyDescent="0.35">
      <c r="A23" s="298" t="s">
        <v>458</v>
      </c>
      <c r="B23" s="365">
        <f>B22*Sentralt!$B$5</f>
        <v>119122.51584000004</v>
      </c>
      <c r="C23" s="489">
        <f>C22*Sentralt!$B$5</f>
        <v>17372.033560000007</v>
      </c>
      <c r="D23" s="489">
        <f>D22*Sentralt!$B$5</f>
        <v>81541.515600000013</v>
      </c>
      <c r="E23" s="489">
        <f>E22*Sentralt!$B$5</f>
        <v>0</v>
      </c>
      <c r="F23" s="365">
        <f>F22*Sentralt!$B$5</f>
        <v>24310.424914285712</v>
      </c>
      <c r="G23" s="489">
        <f>G22*Sentralt!$B$5</f>
        <v>45582.644114285715</v>
      </c>
      <c r="H23" s="489">
        <f>H22*Sentralt!$B$5</f>
        <v>44670.22656000001</v>
      </c>
    </row>
    <row r="24" spans="1:8" s="307" customFormat="1" x14ac:dyDescent="0.35">
      <c r="A24" s="298" t="s">
        <v>380</v>
      </c>
      <c r="B24" s="360">
        <f>B21/B18</f>
        <v>0.42800329692973427</v>
      </c>
      <c r="C24" s="361">
        <f>C21/C19</f>
        <v>0.43931895093062617</v>
      </c>
      <c r="D24" s="361">
        <f>D21/D18</f>
        <v>0.41634333821376285</v>
      </c>
      <c r="E24" s="361">
        <f>E21/E18</f>
        <v>0</v>
      </c>
      <c r="F24" s="360">
        <f>F21/F18</f>
        <v>0.34949941107184923</v>
      </c>
      <c r="G24" s="361">
        <f>G21/G18</f>
        <v>0.40389594676346036</v>
      </c>
      <c r="H24" s="361">
        <f>H21/H19</f>
        <v>0.4243530373195315</v>
      </c>
    </row>
    <row r="25" spans="1:8" s="307" customFormat="1" x14ac:dyDescent="0.35">
      <c r="A25" s="298" t="s">
        <v>453</v>
      </c>
      <c r="B25" s="482">
        <v>42</v>
      </c>
      <c r="C25" s="481">
        <v>42</v>
      </c>
      <c r="D25" s="481">
        <v>34.5</v>
      </c>
      <c r="E25" s="481">
        <v>12.5</v>
      </c>
      <c r="F25" s="482">
        <v>12</v>
      </c>
      <c r="G25" s="481">
        <v>22.5</v>
      </c>
      <c r="H25" s="481">
        <v>31.5</v>
      </c>
    </row>
    <row r="26" spans="1:8" s="307" customFormat="1" x14ac:dyDescent="0.35">
      <c r="A26" s="298" t="s">
        <v>454</v>
      </c>
      <c r="B26" s="473">
        <f>B25*B9</f>
        <v>168</v>
      </c>
      <c r="C26" s="474"/>
      <c r="D26" s="473">
        <f>D25*D9</f>
        <v>138</v>
      </c>
      <c r="E26" s="490">
        <f>E25*10</f>
        <v>125</v>
      </c>
      <c r="F26" s="473">
        <f>F25*F9</f>
        <v>48</v>
      </c>
      <c r="G26" s="473">
        <f>G25*G9</f>
        <v>90</v>
      </c>
      <c r="H26" s="474"/>
    </row>
    <row r="27" spans="1:8" s="307" customFormat="1" x14ac:dyDescent="0.35">
      <c r="A27" s="298" t="s">
        <v>472</v>
      </c>
      <c r="B27" s="482"/>
      <c r="C27" s="481"/>
      <c r="D27" s="481"/>
      <c r="E27" s="705"/>
      <c r="F27" s="482"/>
      <c r="G27" s="481"/>
      <c r="H27" s="481"/>
    </row>
    <row r="28" spans="1:8" s="307" customFormat="1" ht="26.5" x14ac:dyDescent="0.35">
      <c r="A28" s="298" t="s">
        <v>599</v>
      </c>
      <c r="B28" s="473">
        <f t="shared" ref="B28:H28" si="0">B25-B27</f>
        <v>42</v>
      </c>
      <c r="C28" s="490">
        <f t="shared" si="0"/>
        <v>42</v>
      </c>
      <c r="D28" s="490">
        <f t="shared" si="0"/>
        <v>34.5</v>
      </c>
      <c r="E28" s="490">
        <f t="shared" si="0"/>
        <v>12.5</v>
      </c>
      <c r="F28" s="473">
        <f t="shared" si="0"/>
        <v>12</v>
      </c>
      <c r="G28" s="490">
        <f t="shared" si="0"/>
        <v>22.5</v>
      </c>
      <c r="H28" s="490">
        <f t="shared" si="0"/>
        <v>31.5</v>
      </c>
    </row>
    <row r="29" spans="1:8" s="307" customFormat="1" x14ac:dyDescent="0.35">
      <c r="A29" s="250" t="s">
        <v>394</v>
      </c>
      <c r="B29" s="695"/>
      <c r="C29" s="696"/>
      <c r="D29" s="696"/>
      <c r="E29" s="696"/>
      <c r="F29" s="695"/>
      <c r="G29" s="696"/>
      <c r="H29" s="696"/>
    </row>
    <row r="30" spans="1:8" s="307" customFormat="1" x14ac:dyDescent="0.35">
      <c r="A30" s="484" t="s">
        <v>403</v>
      </c>
      <c r="B30" s="480">
        <v>5</v>
      </c>
      <c r="C30" s="474"/>
      <c r="D30" s="478">
        <v>5</v>
      </c>
      <c r="E30" s="478">
        <v>4</v>
      </c>
      <c r="F30" s="480">
        <v>3</v>
      </c>
      <c r="G30" s="489">
        <f>$F$30</f>
        <v>3</v>
      </c>
      <c r="H30" s="478">
        <v>3</v>
      </c>
    </row>
    <row r="31" spans="1:8" s="307" customFormat="1" x14ac:dyDescent="0.35">
      <c r="A31" s="203" t="s">
        <v>63</v>
      </c>
      <c r="B31" s="476"/>
      <c r="C31" s="475"/>
      <c r="D31" s="475"/>
      <c r="E31" s="475"/>
      <c r="F31" s="476"/>
      <c r="G31" s="475"/>
      <c r="H31" s="475"/>
    </row>
    <row r="32" spans="1:8" s="307" customFormat="1" x14ac:dyDescent="0.35">
      <c r="A32" s="298" t="s">
        <v>668</v>
      </c>
      <c r="B32" s="363">
        <f>B23</f>
        <v>119122.51584000004</v>
      </c>
      <c r="C32" s="364">
        <f>C23</f>
        <v>17372.033560000007</v>
      </c>
      <c r="D32" s="364">
        <f>D23</f>
        <v>81541.515600000013</v>
      </c>
      <c r="E32" s="706"/>
      <c r="F32" s="363">
        <f>F23</f>
        <v>24310.424914285712</v>
      </c>
      <c r="G32" s="364">
        <f>G23</f>
        <v>45582.644114285715</v>
      </c>
      <c r="H32" s="364">
        <f>H23</f>
        <v>44670.22656000001</v>
      </c>
    </row>
    <row r="33" spans="1:8" s="307" customFormat="1" x14ac:dyDescent="0.35">
      <c r="A33" s="298" t="s">
        <v>455</v>
      </c>
      <c r="B33" s="483">
        <v>120000</v>
      </c>
      <c r="C33" s="362"/>
      <c r="D33" s="701">
        <v>65000</v>
      </c>
      <c r="E33" s="706"/>
      <c r="F33" s="480">
        <v>25000</v>
      </c>
      <c r="G33" s="478">
        <v>40000</v>
      </c>
      <c r="H33" s="701">
        <v>35000</v>
      </c>
    </row>
    <row r="34" spans="1:8" s="307" customFormat="1" x14ac:dyDescent="0.35">
      <c r="A34" s="203" t="s">
        <v>400</v>
      </c>
      <c r="B34" s="476"/>
      <c r="C34" s="475"/>
      <c r="D34" s="475"/>
      <c r="E34" s="475"/>
      <c r="F34" s="476"/>
      <c r="G34" s="475"/>
      <c r="H34" s="475"/>
    </row>
    <row r="35" spans="1:8" s="307" customFormat="1" x14ac:dyDescent="0.35">
      <c r="A35" s="485" t="s">
        <v>409</v>
      </c>
      <c r="B35" s="483">
        <v>3000</v>
      </c>
      <c r="C35" s="362"/>
      <c r="D35" s="701">
        <v>3000</v>
      </c>
      <c r="E35" s="707"/>
      <c r="F35" s="477"/>
      <c r="G35" s="710"/>
      <c r="H35" s="712"/>
    </row>
    <row r="36" spans="1:8" s="307" customFormat="1" x14ac:dyDescent="0.35">
      <c r="A36" s="298" t="s">
        <v>410</v>
      </c>
      <c r="B36" s="483">
        <v>3000</v>
      </c>
      <c r="C36" s="362"/>
      <c r="D36" s="701">
        <v>3000</v>
      </c>
      <c r="E36" s="707"/>
      <c r="F36" s="477"/>
      <c r="G36" s="710"/>
      <c r="H36" s="712"/>
    </row>
    <row r="37" spans="1:8" s="307" customFormat="1" x14ac:dyDescent="0.35">
      <c r="A37" s="486" t="s">
        <v>452</v>
      </c>
      <c r="B37" s="483">
        <v>3000</v>
      </c>
      <c r="C37" s="362"/>
      <c r="D37" s="701">
        <v>3000</v>
      </c>
      <c r="E37" s="707"/>
      <c r="F37" s="477"/>
      <c r="G37" s="710"/>
      <c r="H37" s="712"/>
    </row>
    <row r="38" spans="1:8" s="307" customFormat="1" x14ac:dyDescent="0.35">
      <c r="A38" s="203" t="s">
        <v>404</v>
      </c>
      <c r="B38" s="204"/>
      <c r="C38" s="205"/>
      <c r="D38" s="205"/>
      <c r="E38" s="205"/>
      <c r="F38" s="204"/>
      <c r="G38" s="205"/>
      <c r="H38" s="205"/>
    </row>
    <row r="39" spans="1:8" s="307" customFormat="1" x14ac:dyDescent="0.35">
      <c r="A39" s="487" t="s">
        <v>411</v>
      </c>
      <c r="B39" s="886">
        <f>('Progr. konstanter og variabler'!$F63+'Progr. konstanter og variabler'!$F64)/B9</f>
        <v>618.89372822299651</v>
      </c>
      <c r="C39" s="887">
        <f>('Progr. konstanter og variabler'!$F63+'Progr. konstanter og variabler'!$F64)</f>
        <v>2475.5749128919861</v>
      </c>
      <c r="D39" s="887">
        <f>('Progr. konstanter og variabler'!$F63+'Progr. konstanter og variabler'!$F64+'Progr. konstanter og variabler'!F65)/B9</f>
        <v>898.39372822299651</v>
      </c>
      <c r="E39" s="887">
        <f>2*('Progr. konstanter og variabler'!$F63+'Progr. konstanter og variabler'!$F64)/10</f>
        <v>495.11498257839719</v>
      </c>
      <c r="F39" s="886">
        <f>('Progr. konstanter og variabler'!$F63+'Progr. konstanter og variabler'!$F64)/F9</f>
        <v>618.89372822299651</v>
      </c>
      <c r="G39" s="887">
        <f>('Progr. konstanter og variabler'!$F63+'Progr. konstanter og variabler'!$F64)/F9</f>
        <v>618.89372822299651</v>
      </c>
      <c r="H39" s="888"/>
    </row>
    <row r="40" spans="1:8" s="307" customFormat="1" x14ac:dyDescent="0.35">
      <c r="A40" s="487" t="s">
        <v>412</v>
      </c>
      <c r="B40" s="207"/>
      <c r="C40" s="208"/>
      <c r="D40" s="702">
        <f>'Progr. konstanter og variabler'!F65</f>
        <v>1118</v>
      </c>
      <c r="E40" s="208"/>
      <c r="F40" s="207"/>
      <c r="G40" s="208"/>
      <c r="H40" s="699">
        <f>'Progr. konstanter og variabler'!F63+'Progr. konstanter og variabler'!F64</f>
        <v>2475.5749128919861</v>
      </c>
    </row>
    <row r="41" spans="1:8" s="307" customFormat="1" x14ac:dyDescent="0.35">
      <c r="A41" s="226" t="s">
        <v>442</v>
      </c>
      <c r="B41" s="226">
        <f>Sentralt!$B$4*(B19+B27+B30)+B39+B40+'Progr. konstanter og variabler'!$B44+'Progr. konstanter og variabler'!$B45+'Progr. konstanter og variabler'!$B47</f>
        <v>7900.2581282229967</v>
      </c>
      <c r="C41" s="228">
        <f>Sentralt!$B$4*(C19+C27+C30)+C39+C40+'Progr. konstanter og variabler'!$B44+'Progr. konstanter og variabler'!$B45+'Progr. konstanter og variabler'!$B46</f>
        <v>9424.5893128919852</v>
      </c>
      <c r="D41" s="228">
        <f>Sentralt!$B$4*(D19+D27+D30)+D39+D40+'Progr. konstanter og variabler'!$B44+'Progr. konstanter og variabler'!$B45+'Progr. konstanter og variabler'!$B47</f>
        <v>8395.684128222998</v>
      </c>
      <c r="E41" s="228">
        <f>Sentralt!$B$4*(E19+E27+E30)+E39+E40+'Progr. konstanter og variabler'!$B44+'Progr. konstanter og variabler'!$B45+'Progr. konstanter og variabler'!$B47</f>
        <v>4057.414982578397</v>
      </c>
      <c r="F41" s="226">
        <f>Sentralt!$B$4*(F19+F27+F30)+F39+F40+'Progr. konstanter og variabler'!$B44+'Progr. konstanter og variabler'!$B45</f>
        <v>3627.3762996515679</v>
      </c>
      <c r="G41" s="228">
        <f>Sentralt!$B$4*(G19+G27+G30)+G39+G40+'Progr. konstanter og variabler'!$B44+'Progr. konstanter og variabler'!$B45</f>
        <v>4980.4872996515678</v>
      </c>
      <c r="H41" s="228">
        <f>Sentralt!$B$4*(H19+H27+H30)+H39+H40+'Progr. konstanter og variabler'!$B44+'Progr. konstanter og variabler'!$B45</f>
        <v>7696.4857128919866</v>
      </c>
    </row>
    <row r="42" spans="1:8" s="307" customFormat="1" x14ac:dyDescent="0.35">
      <c r="A42" s="192"/>
      <c r="B42" s="192"/>
      <c r="C42" s="192"/>
      <c r="D42" s="192"/>
      <c r="E42" s="192"/>
      <c r="F42" s="192"/>
      <c r="G42" s="192"/>
      <c r="H42" s="192"/>
    </row>
    <row r="43" spans="1:8" s="307" customFormat="1" x14ac:dyDescent="0.35">
      <c r="A43" s="203" t="s">
        <v>391</v>
      </c>
      <c r="B43" s="204"/>
      <c r="C43" s="192"/>
      <c r="D43" s="192"/>
      <c r="E43" s="192"/>
      <c r="F43" s="192"/>
      <c r="G43" s="192"/>
      <c r="H43" s="192"/>
    </row>
    <row r="44" spans="1:8" s="307" customFormat="1" x14ac:dyDescent="0.35">
      <c r="A44" s="201" t="s">
        <v>405</v>
      </c>
      <c r="B44" s="467">
        <v>750</v>
      </c>
      <c r="C44" s="192"/>
      <c r="D44" s="192"/>
      <c r="E44" s="192"/>
      <c r="F44" s="192"/>
      <c r="G44" s="192"/>
      <c r="H44" s="192"/>
    </row>
    <row r="45" spans="1:8" s="307" customFormat="1" x14ac:dyDescent="0.35">
      <c r="A45" s="201" t="s">
        <v>406</v>
      </c>
      <c r="B45" s="467">
        <v>50</v>
      </c>
      <c r="C45" s="192"/>
      <c r="D45" s="192"/>
      <c r="E45" s="192"/>
      <c r="F45" s="192"/>
      <c r="G45" s="192"/>
      <c r="H45" s="192"/>
    </row>
    <row r="46" spans="1:8" s="307" customFormat="1" x14ac:dyDescent="0.35">
      <c r="A46" s="195" t="s">
        <v>407</v>
      </c>
      <c r="B46" s="468">
        <v>500</v>
      </c>
      <c r="C46" s="192"/>
      <c r="D46" s="192"/>
      <c r="E46" s="192"/>
      <c r="F46" s="192"/>
      <c r="G46" s="192"/>
      <c r="H46" s="192"/>
    </row>
    <row r="47" spans="1:8" s="307" customFormat="1" x14ac:dyDescent="0.35">
      <c r="A47" s="196" t="s">
        <v>408</v>
      </c>
      <c r="B47" s="202">
        <f>B46*1.25</f>
        <v>625</v>
      </c>
      <c r="C47" s="192"/>
      <c r="D47" s="192"/>
      <c r="E47" s="192"/>
      <c r="F47" s="192"/>
      <c r="G47" s="192"/>
      <c r="H47" s="192"/>
    </row>
    <row r="48" spans="1:8" s="307" customFormat="1" x14ac:dyDescent="0.35">
      <c r="A48" s="192"/>
      <c r="B48" s="192"/>
      <c r="C48" s="192"/>
      <c r="D48" s="192"/>
      <c r="E48" s="192"/>
      <c r="F48" s="192"/>
      <c r="G48" s="192"/>
      <c r="H48" s="192"/>
    </row>
    <row r="49" spans="1:13" s="307" customFormat="1" x14ac:dyDescent="0.35">
      <c r="A49" s="213" t="s">
        <v>396</v>
      </c>
      <c r="B49" s="214" t="s">
        <v>149</v>
      </c>
      <c r="C49" s="289">
        <v>6</v>
      </c>
      <c r="D49" s="289">
        <v>8</v>
      </c>
      <c r="E49" s="289">
        <v>10</v>
      </c>
      <c r="F49" s="290">
        <v>12</v>
      </c>
      <c r="G49" s="306"/>
      <c r="H49" s="306"/>
    </row>
    <row r="50" spans="1:13" s="307" customFormat="1" x14ac:dyDescent="0.35">
      <c r="A50" s="201" t="s">
        <v>460</v>
      </c>
      <c r="B50" s="287">
        <f>SUM(C50:F50)</f>
        <v>1</v>
      </c>
      <c r="C50" s="462"/>
      <c r="D50" s="463"/>
      <c r="E50" s="463">
        <v>1</v>
      </c>
      <c r="F50" s="464"/>
      <c r="G50" s="306"/>
      <c r="H50" s="306"/>
    </row>
    <row r="51" spans="1:13" s="307" customFormat="1" x14ac:dyDescent="0.35">
      <c r="A51" s="196" t="s">
        <v>461</v>
      </c>
      <c r="B51" s="288">
        <f>SUM(C51:F51)</f>
        <v>10</v>
      </c>
      <c r="C51" s="291">
        <f>C49*C50</f>
        <v>0</v>
      </c>
      <c r="D51" s="237">
        <f>D49*D50</f>
        <v>0</v>
      </c>
      <c r="E51" s="237">
        <f>E49*E50</f>
        <v>10</v>
      </c>
      <c r="F51" s="292">
        <f>F49*F50</f>
        <v>0</v>
      </c>
      <c r="G51" s="306"/>
      <c r="H51" s="306"/>
    </row>
    <row r="52" spans="1:13" s="307" customFormat="1" x14ac:dyDescent="0.35">
      <c r="A52" s="196" t="s">
        <v>462</v>
      </c>
      <c r="B52" s="288">
        <f>SUM(C52:E52)</f>
        <v>1</v>
      </c>
      <c r="C52" s="291">
        <f>C50</f>
        <v>0</v>
      </c>
      <c r="D52" s="237">
        <f>D50</f>
        <v>0</v>
      </c>
      <c r="E52" s="237">
        <f>E50</f>
        <v>1</v>
      </c>
      <c r="F52" s="292">
        <f>F50</f>
        <v>0</v>
      </c>
      <c r="G52" s="306"/>
      <c r="H52" s="306"/>
    </row>
    <row r="53" spans="1:13" s="307" customFormat="1" x14ac:dyDescent="0.35">
      <c r="A53" s="196" t="s">
        <v>463</v>
      </c>
      <c r="B53" s="288">
        <f>SUM(D53:F53)</f>
        <v>1</v>
      </c>
      <c r="C53" s="291">
        <v>0</v>
      </c>
      <c r="D53" s="237">
        <f>D50</f>
        <v>0</v>
      </c>
      <c r="E53" s="237">
        <f>E50</f>
        <v>1</v>
      </c>
      <c r="F53" s="292">
        <f>F50</f>
        <v>0</v>
      </c>
      <c r="G53" s="306"/>
      <c r="H53" s="306"/>
    </row>
    <row r="54" spans="1:13" s="307" customFormat="1" x14ac:dyDescent="0.35">
      <c r="A54" s="196" t="s">
        <v>464</v>
      </c>
      <c r="B54" s="288">
        <f>B52+B53</f>
        <v>2</v>
      </c>
      <c r="C54" s="293">
        <f>C52+C53</f>
        <v>0</v>
      </c>
      <c r="D54" s="239">
        <f>D52+D53</f>
        <v>0</v>
      </c>
      <c r="E54" s="239">
        <f>E52+E53</f>
        <v>2</v>
      </c>
      <c r="F54" s="294">
        <f>F52+F53</f>
        <v>0</v>
      </c>
      <c r="G54" s="306"/>
      <c r="H54" s="306"/>
    </row>
    <row r="55" spans="1:13" s="307" customFormat="1" x14ac:dyDescent="0.35">
      <c r="A55" s="196" t="s">
        <v>465</v>
      </c>
      <c r="B55" s="238">
        <f>B51+B54</f>
        <v>12</v>
      </c>
      <c r="C55" s="295">
        <f>C51+C54</f>
        <v>0</v>
      </c>
      <c r="D55" s="296">
        <f>D51+D54</f>
        <v>0</v>
      </c>
      <c r="E55" s="296">
        <f>E51+E54</f>
        <v>12</v>
      </c>
      <c r="F55" s="297">
        <f>F51+F54</f>
        <v>0</v>
      </c>
      <c r="G55" s="306"/>
      <c r="H55" s="306"/>
    </row>
    <row r="56" spans="1:13" s="307" customFormat="1" x14ac:dyDescent="0.35">
      <c r="A56" s="306"/>
      <c r="B56" s="306"/>
      <c r="C56" s="306"/>
      <c r="D56" s="306"/>
      <c r="E56" s="306"/>
      <c r="F56" s="306"/>
      <c r="G56" s="306"/>
      <c r="H56" s="306"/>
    </row>
    <row r="57" spans="1:13" s="307" customFormat="1" x14ac:dyDescent="0.35">
      <c r="A57" s="217" t="s">
        <v>418</v>
      </c>
      <c r="B57" s="218" t="s">
        <v>361</v>
      </c>
      <c r="C57" s="219" t="s">
        <v>189</v>
      </c>
      <c r="D57" s="306"/>
      <c r="E57" s="306"/>
      <c r="F57" s="306"/>
      <c r="G57" s="306"/>
      <c r="H57" s="306"/>
    </row>
    <row r="58" spans="1:13" s="307" customFormat="1" x14ac:dyDescent="0.35">
      <c r="A58" s="206" t="s">
        <v>466</v>
      </c>
      <c r="B58" s="460">
        <v>1</v>
      </c>
      <c r="C58" s="461"/>
      <c r="D58" s="306"/>
      <c r="E58" s="306"/>
      <c r="F58" s="306"/>
      <c r="G58" s="306"/>
      <c r="H58" s="306"/>
    </row>
    <row r="59" spans="1:13" s="307" customFormat="1" x14ac:dyDescent="0.35">
      <c r="A59" s="206" t="s">
        <v>467</v>
      </c>
      <c r="B59" s="460">
        <v>2</v>
      </c>
      <c r="C59" s="461">
        <v>1</v>
      </c>
      <c r="D59" s="306"/>
      <c r="E59" s="306"/>
      <c r="F59" s="306"/>
      <c r="G59" s="306"/>
      <c r="H59" s="306"/>
    </row>
    <row r="60" spans="1:13" s="307" customFormat="1" x14ac:dyDescent="0.35">
      <c r="A60" s="215" t="s">
        <v>469</v>
      </c>
      <c r="B60" s="458"/>
      <c r="C60" s="459"/>
      <c r="D60" s="306"/>
      <c r="E60" s="306"/>
      <c r="F60" s="306"/>
      <c r="G60" s="306"/>
      <c r="H60" s="306"/>
    </row>
    <row r="61" spans="1:13" s="307" customFormat="1" x14ac:dyDescent="0.35">
      <c r="A61" s="306"/>
      <c r="B61" s="306"/>
      <c r="C61" s="306"/>
      <c r="D61" s="306"/>
      <c r="E61" s="306"/>
      <c r="F61" s="306"/>
      <c r="G61" s="306"/>
      <c r="H61" s="306"/>
    </row>
    <row r="62" spans="1:13" s="307" customFormat="1" ht="26.5" x14ac:dyDescent="0.35">
      <c r="A62" s="226" t="s">
        <v>671</v>
      </c>
      <c r="B62" s="300" t="s">
        <v>736</v>
      </c>
      <c r="C62" s="496" t="s">
        <v>687</v>
      </c>
      <c r="D62" s="334" t="s">
        <v>780</v>
      </c>
      <c r="E62" s="334" t="s">
        <v>688</v>
      </c>
      <c r="F62" s="713" t="s">
        <v>675</v>
      </c>
      <c r="G62" s="301" t="s">
        <v>121</v>
      </c>
      <c r="H62" s="334" t="s">
        <v>600</v>
      </c>
      <c r="I62" s="497" t="s">
        <v>674</v>
      </c>
    </row>
    <row r="63" spans="1:13" s="307" customFormat="1" x14ac:dyDescent="0.35">
      <c r="A63" s="493" t="s">
        <v>122</v>
      </c>
      <c r="B63" s="716">
        <f>2*3500</f>
        <v>7000</v>
      </c>
      <c r="C63" s="306">
        <v>250</v>
      </c>
      <c r="D63" s="498">
        <v>240</v>
      </c>
      <c r="E63" s="498">
        <v>800</v>
      </c>
      <c r="F63" s="714">
        <f t="shared" ref="F63:F68" si="1">SUM(C63:E63)+B63/G72</f>
        <v>1324.1463414634147</v>
      </c>
      <c r="G63" s="499">
        <v>0.5</v>
      </c>
      <c r="H63" s="1077">
        <v>8</v>
      </c>
      <c r="I63" s="500">
        <v>1500</v>
      </c>
      <c r="J63" s="539"/>
      <c r="K63" s="539"/>
      <c r="L63" s="539"/>
      <c r="M63" s="539"/>
    </row>
    <row r="64" spans="1:13" s="307" customFormat="1" x14ac:dyDescent="0.35">
      <c r="A64" s="304" t="s">
        <v>123</v>
      </c>
      <c r="B64" s="553">
        <f>SUM(B$94:B$95)</f>
        <v>11000</v>
      </c>
      <c r="C64" s="306">
        <f>C$96</f>
        <v>140</v>
      </c>
      <c r="D64" s="306">
        <f>D$96</f>
        <v>240</v>
      </c>
      <c r="E64" s="306">
        <v>700</v>
      </c>
      <c r="F64" s="693">
        <f t="shared" si="1"/>
        <v>1151.4285714285713</v>
      </c>
      <c r="G64" s="494">
        <v>0.6</v>
      </c>
      <c r="H64" s="1078">
        <v>10</v>
      </c>
      <c r="I64" s="501">
        <v>1500</v>
      </c>
      <c r="J64" s="539"/>
      <c r="K64" s="539"/>
      <c r="L64" s="539"/>
      <c r="M64" s="539"/>
    </row>
    <row r="65" spans="1:14" s="307" customFormat="1" x14ac:dyDescent="0.35">
      <c r="A65" s="304" t="s">
        <v>125</v>
      </c>
      <c r="B65" s="553">
        <f>SUM(B$94:B$95)</f>
        <v>11000</v>
      </c>
      <c r="C65" s="306">
        <f>C$96</f>
        <v>140</v>
      </c>
      <c r="D65" s="306">
        <f>D$96</f>
        <v>240</v>
      </c>
      <c r="E65" s="306">
        <v>650</v>
      </c>
      <c r="F65" s="693">
        <f t="shared" si="1"/>
        <v>1118</v>
      </c>
      <c r="G65" s="494">
        <v>0.85</v>
      </c>
      <c r="H65" s="1078">
        <v>8</v>
      </c>
      <c r="I65" s="501">
        <v>1500</v>
      </c>
      <c r="J65" s="539"/>
      <c r="K65" s="539"/>
      <c r="L65" s="539"/>
      <c r="M65" s="539"/>
    </row>
    <row r="66" spans="1:14" s="307" customFormat="1" x14ac:dyDescent="0.35">
      <c r="A66" s="304" t="s">
        <v>124</v>
      </c>
      <c r="B66" s="553">
        <v>3500</v>
      </c>
      <c r="C66" s="306">
        <v>280</v>
      </c>
      <c r="D66" s="306">
        <v>240</v>
      </c>
      <c r="E66" s="306">
        <v>800</v>
      </c>
      <c r="F66" s="693">
        <f t="shared" si="1"/>
        <v>1388.627450980392</v>
      </c>
      <c r="G66" s="495">
        <v>0.7</v>
      </c>
      <c r="H66" s="1078">
        <v>3.5</v>
      </c>
      <c r="I66" s="501">
        <v>1500</v>
      </c>
      <c r="J66" s="539"/>
      <c r="K66" s="539"/>
      <c r="L66" s="539"/>
      <c r="M66" s="539"/>
    </row>
    <row r="67" spans="1:14" s="307" customFormat="1" x14ac:dyDescent="0.35">
      <c r="A67" s="304" t="s">
        <v>673</v>
      </c>
      <c r="B67" s="553">
        <f>Høstmøtet!M44</f>
        <v>4631</v>
      </c>
      <c r="C67" s="554">
        <f>(Høstmøtet!L44/Høstmøtet!I44)*0.6</f>
        <v>1229.3999999999999</v>
      </c>
      <c r="D67" s="554">
        <f>(Høstmøtet!L44/Høstmøtet!I44)*0.4</f>
        <v>819.6</v>
      </c>
      <c r="E67" s="306">
        <f>Høstmøtet!$G$27</f>
        <v>1000</v>
      </c>
      <c r="F67" s="693">
        <f t="shared" si="1"/>
        <v>3259.5</v>
      </c>
      <c r="G67" s="495">
        <v>0.5</v>
      </c>
      <c r="H67" s="1078"/>
      <c r="I67" s="501"/>
      <c r="K67" s="539"/>
      <c r="L67" s="539"/>
      <c r="M67" s="539"/>
    </row>
    <row r="68" spans="1:14" s="307" customFormat="1" x14ac:dyDescent="0.35">
      <c r="A68" s="310" t="s">
        <v>129</v>
      </c>
      <c r="B68" s="717">
        <v>0</v>
      </c>
      <c r="C68" s="502">
        <v>350</v>
      </c>
      <c r="D68" s="502">
        <v>150</v>
      </c>
      <c r="E68" s="502">
        <v>800</v>
      </c>
      <c r="F68" s="715">
        <f t="shared" si="1"/>
        <v>1300</v>
      </c>
      <c r="G68" s="503">
        <v>1</v>
      </c>
      <c r="H68" s="1079">
        <v>2</v>
      </c>
      <c r="I68" s="504"/>
      <c r="J68" s="539"/>
      <c r="K68" s="539"/>
      <c r="L68" s="539"/>
      <c r="M68" s="539"/>
    </row>
    <row r="69" spans="1:14" s="307" customFormat="1" x14ac:dyDescent="0.35">
      <c r="K69" s="855"/>
      <c r="L69" s="855"/>
      <c r="M69" s="855"/>
    </row>
    <row r="70" spans="1:14" s="309" customFormat="1" x14ac:dyDescent="0.35">
      <c r="B70" s="1132" t="s">
        <v>478</v>
      </c>
      <c r="C70" s="1133"/>
      <c r="D70" s="1133"/>
      <c r="E70" s="1133"/>
      <c r="F70" s="1134"/>
      <c r="G70" s="306"/>
      <c r="H70" s="1135" t="s">
        <v>670</v>
      </c>
      <c r="I70" s="1135"/>
      <c r="J70" s="1135"/>
      <c r="K70" s="1135"/>
      <c r="L70" s="1135"/>
    </row>
    <row r="71" spans="1:14" s="309" customFormat="1" ht="26.5" x14ac:dyDescent="0.35">
      <c r="A71" s="210" t="s">
        <v>671</v>
      </c>
      <c r="B71" s="210" t="s">
        <v>108</v>
      </c>
      <c r="C71" s="223" t="s">
        <v>102</v>
      </c>
      <c r="D71" s="223" t="s">
        <v>161</v>
      </c>
      <c r="E71" s="223" t="s">
        <v>669</v>
      </c>
      <c r="F71" s="223" t="s">
        <v>105</v>
      </c>
      <c r="G71" s="224" t="s">
        <v>149</v>
      </c>
      <c r="H71" s="223" t="s">
        <v>108</v>
      </c>
      <c r="I71" s="223" t="s">
        <v>102</v>
      </c>
      <c r="J71" s="223" t="s">
        <v>161</v>
      </c>
      <c r="K71" s="223" t="s">
        <v>669</v>
      </c>
      <c r="L71" s="236" t="s">
        <v>105</v>
      </c>
      <c r="M71" s="236" t="s">
        <v>149</v>
      </c>
    </row>
    <row r="72" spans="1:14" s="309" customFormat="1" x14ac:dyDescent="0.35">
      <c r="A72" s="225" t="s">
        <v>122</v>
      </c>
      <c r="B72" s="314">
        <f>B73+B75</f>
        <v>120</v>
      </c>
      <c r="C72" s="309">
        <f>C73+C75</f>
        <v>37</v>
      </c>
      <c r="D72" s="514">
        <f>B54</f>
        <v>2</v>
      </c>
      <c r="E72" s="306">
        <f>E73+E75</f>
        <v>22</v>
      </c>
      <c r="F72" s="514">
        <f>H11</f>
        <v>24</v>
      </c>
      <c r="G72" s="304">
        <f t="shared" ref="G72:G78" si="2">SUM(B72:F72)</f>
        <v>205</v>
      </c>
      <c r="H72" s="505">
        <f t="shared" ref="H72:L78" si="3">B72/$G72</f>
        <v>0.58536585365853655</v>
      </c>
      <c r="I72" s="505">
        <f t="shared" si="3"/>
        <v>0.18048780487804877</v>
      </c>
      <c r="J72" s="505">
        <f t="shared" si="3"/>
        <v>9.7560975609756097E-3</v>
      </c>
      <c r="K72" s="505">
        <f t="shared" si="3"/>
        <v>0.10731707317073171</v>
      </c>
      <c r="L72" s="509">
        <f t="shared" si="3"/>
        <v>0.11707317073170732</v>
      </c>
      <c r="M72" s="506">
        <f t="shared" ref="M72:M78" si="4">SUM(H72:L72)</f>
        <v>1</v>
      </c>
    </row>
    <row r="73" spans="1:14" s="309" customFormat="1" x14ac:dyDescent="0.35">
      <c r="A73" s="225" t="s">
        <v>123</v>
      </c>
      <c r="B73" s="513">
        <f>SUM(B$8:C$8)</f>
        <v>85</v>
      </c>
      <c r="C73" s="514">
        <f>SUM(D$8:D$8)</f>
        <v>25</v>
      </c>
      <c r="D73" s="514">
        <f>B$54</f>
        <v>2</v>
      </c>
      <c r="E73" s="514">
        <f>SUM(F8:G8)</f>
        <v>18</v>
      </c>
      <c r="F73" s="514">
        <f>F72</f>
        <v>24</v>
      </c>
      <c r="G73" s="693">
        <f t="shared" si="2"/>
        <v>154</v>
      </c>
      <c r="H73" s="505">
        <f t="shared" si="3"/>
        <v>0.55194805194805197</v>
      </c>
      <c r="I73" s="505">
        <f t="shared" si="3"/>
        <v>0.16233766233766234</v>
      </c>
      <c r="J73" s="505">
        <f t="shared" si="3"/>
        <v>1.2987012987012988E-2</v>
      </c>
      <c r="K73" s="505">
        <f t="shared" si="3"/>
        <v>0.11688311688311688</v>
      </c>
      <c r="L73" s="509">
        <f t="shared" si="3"/>
        <v>0.15584415584415584</v>
      </c>
      <c r="M73" s="506">
        <f t="shared" si="4"/>
        <v>1</v>
      </c>
    </row>
    <row r="74" spans="1:14" s="309" customFormat="1" x14ac:dyDescent="0.35">
      <c r="A74" s="225" t="s">
        <v>125</v>
      </c>
      <c r="B74" s="315"/>
      <c r="C74" s="514">
        <f>D12</f>
        <v>125</v>
      </c>
      <c r="D74" s="313"/>
      <c r="E74" s="313"/>
      <c r="F74" s="313"/>
      <c r="G74" s="304">
        <f t="shared" si="2"/>
        <v>125</v>
      </c>
      <c r="H74" s="313">
        <f t="shared" si="3"/>
        <v>0</v>
      </c>
      <c r="I74" s="505">
        <f t="shared" si="3"/>
        <v>1</v>
      </c>
      <c r="J74" s="313">
        <f t="shared" si="3"/>
        <v>0</v>
      </c>
      <c r="K74" s="313">
        <f t="shared" si="3"/>
        <v>0</v>
      </c>
      <c r="L74" s="507">
        <f t="shared" si="3"/>
        <v>0</v>
      </c>
      <c r="M74" s="506">
        <f t="shared" si="4"/>
        <v>1</v>
      </c>
    </row>
    <row r="75" spans="1:14" s="309" customFormat="1" x14ac:dyDescent="0.35">
      <c r="A75" s="225" t="s">
        <v>124</v>
      </c>
      <c r="B75" s="513">
        <f>B16</f>
        <v>35</v>
      </c>
      <c r="C75" s="526">
        <f>D16</f>
        <v>12</v>
      </c>
      <c r="D75" s="313"/>
      <c r="E75" s="514">
        <f>SUM(F16:G16)</f>
        <v>4</v>
      </c>
      <c r="F75" s="514">
        <f>H16</f>
        <v>0</v>
      </c>
      <c r="G75" s="304">
        <f t="shared" si="2"/>
        <v>51</v>
      </c>
      <c r="H75" s="505">
        <f t="shared" si="3"/>
        <v>0.68627450980392157</v>
      </c>
      <c r="I75" s="505">
        <f t="shared" si="3"/>
        <v>0.23529411764705882</v>
      </c>
      <c r="J75" s="313">
        <f t="shared" si="3"/>
        <v>0</v>
      </c>
      <c r="K75" s="505">
        <f t="shared" si="3"/>
        <v>7.8431372549019607E-2</v>
      </c>
      <c r="L75" s="509">
        <f t="shared" si="3"/>
        <v>0</v>
      </c>
      <c r="M75" s="506">
        <f t="shared" si="4"/>
        <v>1</v>
      </c>
    </row>
    <row r="76" spans="1:14" s="309" customFormat="1" x14ac:dyDescent="0.35">
      <c r="A76" s="225" t="s">
        <v>673</v>
      </c>
      <c r="B76" s="314">
        <f>2*B14</f>
        <v>14</v>
      </c>
      <c r="C76" s="309">
        <f>2*C77</f>
        <v>6</v>
      </c>
      <c r="D76" s="313"/>
      <c r="E76" s="309">
        <f>2*E77</f>
        <v>2</v>
      </c>
      <c r="F76" s="309">
        <f>2*H14</f>
        <v>0</v>
      </c>
      <c r="G76" s="304">
        <f t="shared" si="2"/>
        <v>22</v>
      </c>
      <c r="H76" s="505">
        <f t="shared" si="3"/>
        <v>0.63636363636363635</v>
      </c>
      <c r="I76" s="505">
        <f t="shared" si="3"/>
        <v>0.27272727272727271</v>
      </c>
      <c r="J76" s="313">
        <f t="shared" si="3"/>
        <v>0</v>
      </c>
      <c r="K76" s="505">
        <f t="shared" si="3"/>
        <v>9.0909090909090912E-2</v>
      </c>
      <c r="L76" s="509">
        <f t="shared" si="3"/>
        <v>0</v>
      </c>
      <c r="M76" s="506">
        <f t="shared" si="4"/>
        <v>1</v>
      </c>
    </row>
    <row r="77" spans="1:14" s="309" customFormat="1" x14ac:dyDescent="0.35">
      <c r="A77" s="225" t="s">
        <v>129</v>
      </c>
      <c r="B77" s="317">
        <f>B14</f>
        <v>7</v>
      </c>
      <c r="C77" s="311">
        <f>D14</f>
        <v>3</v>
      </c>
      <c r="D77" s="313"/>
      <c r="E77" s="312">
        <f>SUM(F14:G14)</f>
        <v>1</v>
      </c>
      <c r="F77" s="312">
        <f>H14</f>
        <v>0</v>
      </c>
      <c r="G77" s="304">
        <f t="shared" si="2"/>
        <v>11</v>
      </c>
      <c r="H77" s="505">
        <f t="shared" si="3"/>
        <v>0.63636363636363635</v>
      </c>
      <c r="I77" s="505">
        <f t="shared" si="3"/>
        <v>0.27272727272727271</v>
      </c>
      <c r="J77" s="313">
        <f t="shared" si="3"/>
        <v>0</v>
      </c>
      <c r="K77" s="505">
        <f t="shared" si="3"/>
        <v>9.0909090909090912E-2</v>
      </c>
      <c r="L77" s="509">
        <f t="shared" si="3"/>
        <v>0</v>
      </c>
      <c r="M77" s="506">
        <f t="shared" si="4"/>
        <v>1</v>
      </c>
    </row>
    <row r="78" spans="1:14" s="309" customFormat="1" x14ac:dyDescent="0.35">
      <c r="A78" s="225" t="s">
        <v>672</v>
      </c>
      <c r="B78" s="316"/>
      <c r="C78" s="313"/>
      <c r="D78" s="514">
        <f>B50</f>
        <v>1</v>
      </c>
      <c r="E78" s="313"/>
      <c r="F78" s="313"/>
      <c r="G78" s="304">
        <f t="shared" si="2"/>
        <v>1</v>
      </c>
      <c r="H78" s="333">
        <f t="shared" si="3"/>
        <v>0</v>
      </c>
      <c r="I78" s="333">
        <f t="shared" si="3"/>
        <v>0</v>
      </c>
      <c r="J78" s="510">
        <f t="shared" si="3"/>
        <v>1</v>
      </c>
      <c r="K78" s="333">
        <f t="shared" si="3"/>
        <v>0</v>
      </c>
      <c r="L78" s="511">
        <f t="shared" si="3"/>
        <v>0</v>
      </c>
      <c r="M78" s="506">
        <f t="shared" si="4"/>
        <v>1</v>
      </c>
      <c r="N78" s="306"/>
    </row>
    <row r="79" spans="1:14" s="309" customFormat="1" x14ac:dyDescent="0.35">
      <c r="A79" s="226" t="s">
        <v>479</v>
      </c>
      <c r="B79" s="245">
        <f t="shared" ref="B79:G79" si="5">SUM(B72:B78)</f>
        <v>261</v>
      </c>
      <c r="C79" s="246">
        <f t="shared" si="5"/>
        <v>208</v>
      </c>
      <c r="D79" s="246">
        <f t="shared" si="5"/>
        <v>5</v>
      </c>
      <c r="E79" s="246">
        <f t="shared" si="5"/>
        <v>47</v>
      </c>
      <c r="F79" s="246">
        <f t="shared" si="5"/>
        <v>48</v>
      </c>
      <c r="G79" s="370">
        <f t="shared" si="5"/>
        <v>569</v>
      </c>
      <c r="H79" s="246"/>
      <c r="I79" s="246"/>
      <c r="J79" s="246"/>
      <c r="K79" s="246"/>
      <c r="L79" s="246"/>
      <c r="M79" s="277"/>
      <c r="N79" s="306"/>
    </row>
    <row r="80" spans="1:14" s="307" customFormat="1" x14ac:dyDescent="0.35">
      <c r="A80" s="306"/>
      <c r="B80" s="306"/>
      <c r="C80" s="306"/>
      <c r="D80" s="306"/>
      <c r="E80" s="306"/>
      <c r="F80" s="306"/>
      <c r="G80" s="306"/>
      <c r="H80" s="306"/>
      <c r="I80" s="306"/>
      <c r="J80" s="306"/>
      <c r="K80" s="306"/>
      <c r="L80" s="306"/>
      <c r="M80" s="306"/>
      <c r="N80" s="306"/>
    </row>
    <row r="81" spans="1:14" s="307" customFormat="1" x14ac:dyDescent="0.35">
      <c r="A81" s="306"/>
      <c r="B81" s="306"/>
      <c r="C81" s="306"/>
      <c r="D81" s="306"/>
      <c r="E81" s="306"/>
      <c r="F81" s="306"/>
      <c r="G81" s="306"/>
      <c r="H81" s="306"/>
      <c r="I81" s="306"/>
      <c r="J81" s="306"/>
      <c r="K81" s="306"/>
      <c r="L81" s="306"/>
      <c r="M81" s="306"/>
      <c r="N81" s="306"/>
    </row>
    <row r="82" spans="1:14" s="307" customFormat="1" x14ac:dyDescent="0.35">
      <c r="A82" s="306"/>
      <c r="B82" s="306"/>
      <c r="C82" s="306"/>
      <c r="D82" s="306"/>
      <c r="E82" s="306"/>
      <c r="F82" s="306"/>
      <c r="G82" s="306"/>
      <c r="H82" s="306"/>
      <c r="I82" s="306"/>
      <c r="J82" s="306"/>
      <c r="K82" s="306"/>
      <c r="L82" s="306"/>
      <c r="M82" s="306"/>
      <c r="N82" s="306"/>
    </row>
    <row r="83" spans="1:14" s="307" customFormat="1" x14ac:dyDescent="0.35">
      <c r="A83" s="306"/>
      <c r="B83" s="306"/>
      <c r="C83" s="306"/>
      <c r="D83" s="306"/>
      <c r="E83" s="306"/>
      <c r="F83" s="306"/>
      <c r="G83" s="306"/>
      <c r="H83" s="306"/>
      <c r="I83" s="306"/>
      <c r="J83" s="306"/>
      <c r="K83" s="306"/>
      <c r="L83" s="306"/>
      <c r="M83" s="306"/>
      <c r="N83" s="306"/>
    </row>
    <row r="84" spans="1:14" s="307" customFormat="1" x14ac:dyDescent="0.35">
      <c r="A84" s="306"/>
      <c r="B84" s="306"/>
      <c r="C84" s="306"/>
      <c r="D84" s="306"/>
      <c r="E84" s="306"/>
      <c r="F84" s="306"/>
      <c r="G84" s="306"/>
      <c r="H84" s="306"/>
      <c r="I84" s="306"/>
      <c r="J84" s="306"/>
      <c r="K84" s="306"/>
      <c r="L84" s="306"/>
      <c r="M84" s="306"/>
      <c r="N84" s="306"/>
    </row>
    <row r="85" spans="1:14" s="307" customFormat="1" x14ac:dyDescent="0.35">
      <c r="A85" s="306"/>
      <c r="B85" s="306"/>
      <c r="C85" s="306"/>
      <c r="D85" s="306"/>
      <c r="E85" s="306"/>
      <c r="F85" s="306"/>
      <c r="G85" s="306"/>
      <c r="H85" s="306"/>
      <c r="I85" s="306"/>
      <c r="J85" s="306"/>
      <c r="K85" s="306"/>
      <c r="L85" s="306"/>
      <c r="M85" s="306"/>
      <c r="N85" s="306"/>
    </row>
    <row r="86" spans="1:14" s="307" customFormat="1" x14ac:dyDescent="0.35">
      <c r="A86" s="306"/>
      <c r="B86" s="306"/>
      <c r="C86" s="306"/>
      <c r="D86" s="306"/>
      <c r="E86" s="306"/>
      <c r="F86" s="306"/>
      <c r="G86" s="306"/>
      <c r="H86" s="306"/>
      <c r="I86" s="306"/>
      <c r="J86" s="306"/>
      <c r="K86" s="306"/>
      <c r="L86" s="306"/>
      <c r="M86" s="306"/>
      <c r="N86" s="306"/>
    </row>
    <row r="87" spans="1:14" s="307" customFormat="1" x14ac:dyDescent="0.35">
      <c r="A87" s="306"/>
      <c r="B87" s="306"/>
      <c r="C87" s="306"/>
      <c r="D87" s="306"/>
      <c r="E87" s="306"/>
      <c r="F87" s="306"/>
      <c r="G87" s="306"/>
      <c r="H87" s="306"/>
      <c r="I87" s="306"/>
      <c r="J87" s="306"/>
      <c r="K87" s="306"/>
      <c r="L87" s="306"/>
      <c r="M87" s="306"/>
      <c r="N87" s="306"/>
    </row>
    <row r="88" spans="1:14" s="307" customFormat="1" x14ac:dyDescent="0.35">
      <c r="A88" s="306"/>
      <c r="B88" s="306"/>
      <c r="C88" s="306"/>
      <c r="D88" s="306"/>
      <c r="E88" s="306"/>
      <c r="F88" s="306"/>
      <c r="G88" s="306"/>
      <c r="H88" s="306"/>
      <c r="I88" s="306"/>
      <c r="J88" s="306"/>
      <c r="K88" s="306"/>
      <c r="L88" s="306"/>
      <c r="M88" s="306"/>
      <c r="N88" s="306"/>
    </row>
    <row r="89" spans="1:14" s="307" customFormat="1" x14ac:dyDescent="0.35">
      <c r="A89" s="306"/>
      <c r="B89" s="306"/>
      <c r="C89" s="306"/>
      <c r="D89" s="306"/>
      <c r="E89" s="306"/>
      <c r="F89" s="306"/>
      <c r="G89" s="306"/>
      <c r="H89" s="306"/>
      <c r="I89" s="306"/>
      <c r="J89" s="306"/>
      <c r="K89" s="306"/>
      <c r="L89" s="306"/>
      <c r="M89" s="306"/>
      <c r="N89" s="306"/>
    </row>
    <row r="90" spans="1:14" s="307" customFormat="1" x14ac:dyDescent="0.35">
      <c r="A90" s="306"/>
      <c r="B90" s="306"/>
      <c r="C90" s="306"/>
      <c r="D90" s="306"/>
      <c r="E90" s="306"/>
      <c r="F90" s="306"/>
      <c r="G90" s="306"/>
      <c r="H90" s="306"/>
      <c r="I90" s="306"/>
      <c r="J90" s="306"/>
      <c r="K90" s="306"/>
      <c r="L90" s="306"/>
      <c r="M90" s="306"/>
      <c r="N90" s="306"/>
    </row>
    <row r="91" spans="1:14" s="307" customFormat="1" x14ac:dyDescent="0.35">
      <c r="A91" s="306"/>
      <c r="B91" s="306"/>
      <c r="C91" s="306"/>
      <c r="D91" s="306"/>
      <c r="E91" s="306"/>
      <c r="F91" s="306"/>
      <c r="G91" s="306"/>
      <c r="H91" s="306"/>
      <c r="I91" s="306"/>
      <c r="J91" s="306"/>
      <c r="K91" s="306"/>
      <c r="L91" s="306"/>
      <c r="M91" s="306"/>
      <c r="N91" s="306"/>
    </row>
    <row r="92" spans="1:14" s="307" customFormat="1" x14ac:dyDescent="0.35">
      <c r="A92" s="306"/>
      <c r="E92" s="306"/>
      <c r="F92" s="306"/>
      <c r="G92" s="306"/>
      <c r="H92" s="306"/>
      <c r="I92" s="306"/>
      <c r="J92" s="306"/>
      <c r="K92" s="306"/>
      <c r="L92" s="306"/>
      <c r="M92" s="306"/>
      <c r="N92" s="306"/>
    </row>
    <row r="93" spans="1:14" s="307" customFormat="1" x14ac:dyDescent="0.35">
      <c r="A93" s="306" t="s">
        <v>799</v>
      </c>
      <c r="B93" s="306" t="s">
        <v>502</v>
      </c>
      <c r="C93" s="306" t="s">
        <v>548</v>
      </c>
      <c r="D93" s="306" t="s">
        <v>501</v>
      </c>
      <c r="E93" s="306"/>
      <c r="F93" s="306"/>
      <c r="G93" s="306"/>
      <c r="H93" s="306"/>
      <c r="I93" s="306"/>
      <c r="J93" s="306"/>
      <c r="K93" s="306"/>
      <c r="L93" s="306"/>
      <c r="M93" s="306"/>
      <c r="N93" s="306"/>
    </row>
    <row r="94" spans="1:14" s="307" customFormat="1" x14ac:dyDescent="0.35">
      <c r="A94" s="306" t="s">
        <v>800</v>
      </c>
      <c r="B94" s="306">
        <v>7500</v>
      </c>
      <c r="C94" s="306">
        <v>0</v>
      </c>
      <c r="D94" s="306">
        <v>240</v>
      </c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4" s="307" customFormat="1" x14ac:dyDescent="0.35">
      <c r="A95" s="306" t="s">
        <v>801</v>
      </c>
      <c r="B95" s="306">
        <v>3500</v>
      </c>
      <c r="C95" s="306">
        <v>280</v>
      </c>
      <c r="D95" s="306"/>
      <c r="E95" s="306"/>
      <c r="F95" s="306"/>
      <c r="G95" s="306"/>
      <c r="H95" s="306"/>
      <c r="I95" s="306"/>
      <c r="J95" s="306"/>
      <c r="K95" s="306"/>
      <c r="L95" s="306"/>
      <c r="M95" s="306"/>
      <c r="N95" s="306"/>
    </row>
    <row r="96" spans="1:14" s="307" customFormat="1" x14ac:dyDescent="0.35">
      <c r="A96" s="306" t="s">
        <v>802</v>
      </c>
      <c r="B96" s="306">
        <f>AVERAGE(B94:B95)</f>
        <v>5500</v>
      </c>
      <c r="C96" s="306">
        <f t="shared" ref="C96:D96" si="6">AVERAGE(C94:C95)</f>
        <v>140</v>
      </c>
      <c r="D96" s="306">
        <f t="shared" si="6"/>
        <v>240</v>
      </c>
      <c r="E96" s="306"/>
      <c r="F96" s="306"/>
      <c r="G96" s="306"/>
      <c r="H96" s="306"/>
      <c r="I96" s="306"/>
      <c r="J96" s="306"/>
      <c r="K96" s="306"/>
      <c r="L96" s="306"/>
      <c r="M96" s="306"/>
      <c r="N96" s="306"/>
    </row>
    <row r="97" spans="1:14" s="307" customFormat="1" x14ac:dyDescent="0.35">
      <c r="A97" s="306"/>
      <c r="B97" s="306"/>
      <c r="C97" s="306"/>
      <c r="D97" s="306"/>
      <c r="E97" s="306"/>
      <c r="F97" s="306"/>
      <c r="G97" s="306"/>
      <c r="H97" s="306"/>
      <c r="I97" s="306"/>
      <c r="J97" s="306"/>
      <c r="K97" s="306"/>
      <c r="L97" s="306"/>
      <c r="M97" s="306"/>
      <c r="N97" s="306"/>
    </row>
    <row r="98" spans="1:14" s="307" customFormat="1" x14ac:dyDescent="0.35">
      <c r="A98" s="306"/>
      <c r="B98" s="306"/>
      <c r="C98" s="306"/>
      <c r="D98" s="306"/>
      <c r="E98" s="306"/>
      <c r="F98" s="306"/>
      <c r="G98" s="306"/>
      <c r="H98" s="306"/>
      <c r="I98" s="306"/>
      <c r="J98" s="306"/>
      <c r="K98" s="306"/>
      <c r="L98" s="306"/>
      <c r="M98" s="306"/>
      <c r="N98" s="306"/>
    </row>
    <row r="99" spans="1:14" s="307" customFormat="1" x14ac:dyDescent="0.35">
      <c r="A99" s="306"/>
      <c r="B99" s="306"/>
      <c r="C99" s="306"/>
      <c r="D99" s="306"/>
      <c r="E99" s="306"/>
      <c r="F99" s="306"/>
      <c r="G99" s="306"/>
      <c r="H99" s="306"/>
      <c r="I99" s="306"/>
      <c r="J99" s="306"/>
      <c r="K99" s="306"/>
      <c r="L99" s="306"/>
      <c r="M99" s="306"/>
      <c r="N99" s="306"/>
    </row>
    <row r="100" spans="1:14" s="307" customFormat="1" x14ac:dyDescent="0.35">
      <c r="A100" s="306"/>
      <c r="B100" s="306"/>
      <c r="C100" s="306"/>
      <c r="D100" s="306"/>
      <c r="E100" s="306"/>
      <c r="F100" s="306"/>
      <c r="G100" s="306"/>
      <c r="H100" s="306"/>
      <c r="I100" s="306"/>
      <c r="J100" s="306"/>
      <c r="K100" s="306"/>
      <c r="L100" s="306"/>
      <c r="M100" s="306"/>
      <c r="N100" s="306"/>
    </row>
    <row r="101" spans="1:14" s="307" customFormat="1" x14ac:dyDescent="0.35">
      <c r="A101" s="306"/>
      <c r="B101" s="306"/>
      <c r="C101" s="306"/>
      <c r="D101" s="306"/>
      <c r="E101" s="306"/>
      <c r="F101" s="306"/>
      <c r="G101" s="306"/>
      <c r="H101" s="306"/>
      <c r="I101" s="306"/>
      <c r="J101" s="306"/>
      <c r="K101" s="306"/>
      <c r="L101" s="306"/>
      <c r="M101" s="306"/>
      <c r="N101" s="306"/>
    </row>
    <row r="102" spans="1:14" s="307" customFormat="1" x14ac:dyDescent="0.35">
      <c r="A102" s="306"/>
      <c r="B102" s="306"/>
      <c r="C102" s="306"/>
      <c r="D102" s="306"/>
      <c r="E102" s="306"/>
      <c r="F102" s="306"/>
      <c r="G102" s="306"/>
      <c r="H102" s="306"/>
      <c r="I102" s="306"/>
      <c r="J102" s="306"/>
      <c r="K102" s="306"/>
      <c r="L102" s="306"/>
      <c r="M102" s="306"/>
      <c r="N102" s="306"/>
    </row>
    <row r="103" spans="1:14" s="307" customFormat="1" x14ac:dyDescent="0.35">
      <c r="A103" s="306"/>
      <c r="B103" s="306"/>
      <c r="C103" s="306"/>
      <c r="D103" s="306"/>
      <c r="E103" s="306"/>
      <c r="F103" s="306"/>
      <c r="G103" s="306"/>
      <c r="H103" s="306"/>
      <c r="I103" s="306"/>
      <c r="J103" s="306"/>
      <c r="K103" s="306"/>
      <c r="L103" s="306"/>
      <c r="M103" s="306"/>
      <c r="N103" s="306"/>
    </row>
    <row r="104" spans="1:14" s="307" customFormat="1" x14ac:dyDescent="0.35">
      <c r="A104" s="306"/>
      <c r="B104" s="306"/>
      <c r="C104" s="306"/>
      <c r="D104" s="306"/>
      <c r="E104" s="306"/>
      <c r="F104" s="306"/>
      <c r="G104" s="306"/>
      <c r="H104" s="306"/>
      <c r="I104" s="306"/>
      <c r="J104" s="306"/>
      <c r="K104" s="306"/>
      <c r="L104" s="306"/>
      <c r="M104" s="306"/>
      <c r="N104" s="306"/>
    </row>
    <row r="105" spans="1:14" s="307" customFormat="1" x14ac:dyDescent="0.35">
      <c r="A105" s="306"/>
      <c r="B105" s="306"/>
      <c r="C105" s="306"/>
      <c r="D105" s="306"/>
      <c r="E105" s="306"/>
      <c r="F105" s="306"/>
      <c r="G105" s="306"/>
      <c r="H105" s="306"/>
      <c r="I105" s="306"/>
      <c r="J105" s="306"/>
      <c r="K105" s="306"/>
      <c r="L105" s="306"/>
      <c r="M105" s="306"/>
      <c r="N105" s="306"/>
    </row>
    <row r="106" spans="1:14" s="307" customFormat="1" x14ac:dyDescent="0.35">
      <c r="A106" s="306"/>
      <c r="B106" s="306"/>
      <c r="C106" s="306"/>
      <c r="D106" s="306"/>
      <c r="E106" s="306"/>
      <c r="F106" s="306"/>
      <c r="G106" s="306"/>
      <c r="H106" s="306"/>
      <c r="I106" s="306"/>
      <c r="J106" s="306"/>
      <c r="K106" s="306"/>
      <c r="L106" s="306"/>
      <c r="M106" s="306"/>
      <c r="N106" s="306"/>
    </row>
    <row r="107" spans="1:14" s="307" customFormat="1" x14ac:dyDescent="0.35">
      <c r="A107" s="306"/>
      <c r="B107" s="306"/>
      <c r="C107" s="306"/>
      <c r="D107" s="306"/>
      <c r="E107" s="306"/>
      <c r="F107" s="306"/>
      <c r="G107" s="306"/>
      <c r="H107" s="306"/>
      <c r="I107" s="306"/>
      <c r="J107" s="306"/>
      <c r="K107" s="306"/>
      <c r="L107" s="306"/>
      <c r="M107" s="306"/>
      <c r="N107" s="306"/>
    </row>
    <row r="108" spans="1:14" s="307" customFormat="1" x14ac:dyDescent="0.35">
      <c r="A108" s="306"/>
      <c r="B108" s="306"/>
      <c r="C108" s="306"/>
      <c r="D108" s="306"/>
      <c r="E108" s="306"/>
      <c r="F108" s="306"/>
      <c r="G108" s="306"/>
      <c r="H108" s="306"/>
      <c r="I108" s="306"/>
      <c r="J108" s="306"/>
      <c r="K108" s="306"/>
      <c r="L108" s="306"/>
      <c r="M108" s="306"/>
      <c r="N108" s="306"/>
    </row>
    <row r="109" spans="1:14" s="307" customFormat="1" x14ac:dyDescent="0.35">
      <c r="A109" s="306"/>
      <c r="B109" s="306"/>
      <c r="C109" s="306"/>
      <c r="D109" s="306"/>
      <c r="E109" s="306"/>
      <c r="F109" s="306"/>
      <c r="G109" s="306"/>
      <c r="H109" s="306"/>
      <c r="I109" s="306"/>
      <c r="J109" s="306"/>
      <c r="K109" s="306"/>
      <c r="L109" s="306"/>
      <c r="M109" s="306"/>
      <c r="N109" s="306"/>
    </row>
    <row r="110" spans="1:14" s="307" customFormat="1" x14ac:dyDescent="0.35">
      <c r="A110" s="306"/>
      <c r="B110" s="306"/>
      <c r="C110" s="306"/>
      <c r="D110" s="306"/>
      <c r="E110" s="306"/>
      <c r="F110" s="306"/>
      <c r="G110" s="306"/>
      <c r="H110" s="306"/>
      <c r="I110" s="306"/>
      <c r="J110" s="306"/>
      <c r="K110" s="306"/>
      <c r="L110" s="306"/>
      <c r="M110" s="306"/>
      <c r="N110" s="306"/>
    </row>
    <row r="111" spans="1:14" s="307" customFormat="1" x14ac:dyDescent="0.35">
      <c r="A111" s="306"/>
      <c r="B111" s="306"/>
      <c r="C111" s="306"/>
      <c r="D111" s="306"/>
      <c r="E111" s="306"/>
      <c r="F111" s="306"/>
      <c r="G111" s="306"/>
      <c r="H111" s="306"/>
      <c r="I111" s="306"/>
      <c r="J111" s="306"/>
      <c r="K111" s="306"/>
      <c r="L111" s="306"/>
      <c r="M111" s="306"/>
      <c r="N111" s="306"/>
    </row>
    <row r="112" spans="1:14" s="307" customFormat="1" x14ac:dyDescent="0.35">
      <c r="A112" s="306"/>
      <c r="B112" s="306"/>
      <c r="C112" s="306"/>
      <c r="D112" s="306"/>
      <c r="E112" s="306"/>
      <c r="F112" s="306"/>
      <c r="G112" s="306"/>
      <c r="H112" s="306"/>
      <c r="I112" s="306"/>
      <c r="J112" s="306"/>
      <c r="K112" s="306"/>
      <c r="L112" s="306"/>
      <c r="M112" s="306"/>
      <c r="N112" s="306"/>
    </row>
    <row r="113" spans="1:14" s="307" customFormat="1" x14ac:dyDescent="0.35">
      <c r="A113" s="306"/>
      <c r="B113" s="306"/>
      <c r="C113" s="306"/>
      <c r="D113" s="306"/>
      <c r="E113" s="306"/>
      <c r="F113" s="306"/>
      <c r="G113" s="306"/>
      <c r="H113" s="306"/>
      <c r="I113" s="306"/>
      <c r="J113" s="306"/>
      <c r="K113" s="306"/>
      <c r="L113" s="306"/>
      <c r="M113" s="306"/>
      <c r="N113" s="306"/>
    </row>
    <row r="114" spans="1:14" s="307" customFormat="1" x14ac:dyDescent="0.35">
      <c r="A114" s="306"/>
      <c r="B114" s="306"/>
      <c r="C114" s="306"/>
      <c r="D114" s="306"/>
      <c r="E114" s="306"/>
      <c r="F114" s="306"/>
      <c r="G114" s="306"/>
      <c r="H114" s="306"/>
      <c r="I114" s="306"/>
      <c r="J114" s="306"/>
      <c r="K114" s="306"/>
      <c r="L114" s="306"/>
      <c r="M114" s="306"/>
      <c r="N114" s="306"/>
    </row>
    <row r="115" spans="1:14" s="307" customFormat="1" x14ac:dyDescent="0.35">
      <c r="A115" s="306"/>
      <c r="B115" s="306"/>
      <c r="C115" s="306"/>
      <c r="D115" s="306"/>
      <c r="E115" s="306"/>
      <c r="F115" s="306"/>
      <c r="G115" s="306"/>
      <c r="H115" s="306"/>
      <c r="I115" s="306"/>
      <c r="J115" s="306"/>
      <c r="K115" s="306"/>
      <c r="L115" s="306"/>
      <c r="M115" s="306"/>
      <c r="N115" s="306"/>
    </row>
    <row r="116" spans="1:14" s="307" customFormat="1" x14ac:dyDescent="0.35">
      <c r="A116" s="306"/>
      <c r="B116" s="306"/>
      <c r="C116" s="306"/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4" s="307" customFormat="1" x14ac:dyDescent="0.35">
      <c r="A117" s="306"/>
      <c r="B117" s="306"/>
      <c r="C117" s="306"/>
      <c r="D117" s="306"/>
      <c r="E117" s="306"/>
      <c r="F117" s="306"/>
      <c r="G117" s="306"/>
      <c r="H117" s="306"/>
      <c r="I117" s="306"/>
      <c r="J117" s="306"/>
      <c r="K117" s="306"/>
      <c r="L117" s="306"/>
      <c r="M117" s="306"/>
      <c r="N117" s="306"/>
    </row>
    <row r="118" spans="1:14" s="307" customFormat="1" x14ac:dyDescent="0.35">
      <c r="A118" s="306"/>
      <c r="B118" s="306"/>
      <c r="C118" s="306"/>
      <c r="D118" s="306"/>
      <c r="E118" s="306"/>
      <c r="F118" s="306"/>
      <c r="G118" s="306"/>
      <c r="H118" s="306"/>
      <c r="I118" s="306"/>
      <c r="J118" s="306"/>
      <c r="K118" s="306"/>
      <c r="L118" s="306"/>
      <c r="M118" s="306"/>
      <c r="N118" s="306"/>
    </row>
    <row r="119" spans="1:14" s="307" customFormat="1" x14ac:dyDescent="0.35">
      <c r="A119" s="306"/>
      <c r="B119" s="306"/>
      <c r="C119" s="306"/>
      <c r="D119" s="306"/>
      <c r="E119" s="306"/>
      <c r="F119" s="306"/>
      <c r="G119" s="306"/>
      <c r="H119" s="306"/>
      <c r="I119" s="306"/>
      <c r="J119" s="306"/>
      <c r="K119" s="306"/>
      <c r="L119" s="306"/>
      <c r="M119" s="306"/>
      <c r="N119" s="306"/>
    </row>
    <row r="120" spans="1:14" s="307" customFormat="1" x14ac:dyDescent="0.35">
      <c r="A120" s="306"/>
      <c r="B120" s="306"/>
      <c r="C120" s="306"/>
      <c r="D120" s="306"/>
      <c r="E120" s="306"/>
      <c r="F120" s="306"/>
      <c r="G120" s="306"/>
      <c r="H120" s="306"/>
      <c r="I120" s="306"/>
      <c r="J120" s="306"/>
      <c r="K120" s="306"/>
      <c r="L120" s="306"/>
      <c r="M120" s="306"/>
      <c r="N120" s="306"/>
    </row>
    <row r="121" spans="1:14" s="307" customFormat="1" x14ac:dyDescent="0.35">
      <c r="A121" s="306"/>
      <c r="B121" s="306"/>
      <c r="C121" s="306"/>
      <c r="D121" s="306"/>
      <c r="E121" s="306"/>
      <c r="F121" s="306"/>
      <c r="G121" s="306"/>
      <c r="H121" s="306"/>
      <c r="I121" s="306"/>
      <c r="J121" s="306"/>
      <c r="K121" s="306"/>
      <c r="L121" s="306"/>
      <c r="M121" s="306"/>
      <c r="N121" s="306"/>
    </row>
    <row r="122" spans="1:14" s="307" customFormat="1" x14ac:dyDescent="0.35">
      <c r="A122" s="306"/>
      <c r="B122" s="306"/>
      <c r="C122" s="306"/>
      <c r="D122" s="306"/>
      <c r="E122" s="306"/>
      <c r="F122" s="306"/>
      <c r="G122" s="306"/>
      <c r="H122" s="306"/>
      <c r="I122" s="306"/>
      <c r="J122" s="306"/>
      <c r="K122" s="306"/>
      <c r="L122" s="306"/>
      <c r="M122" s="306"/>
      <c r="N122" s="306"/>
    </row>
    <row r="123" spans="1:14" s="307" customFormat="1" x14ac:dyDescent="0.35">
      <c r="A123" s="306"/>
      <c r="B123" s="306"/>
      <c r="C123" s="306"/>
      <c r="D123" s="306"/>
      <c r="E123" s="306"/>
      <c r="F123" s="306"/>
      <c r="G123" s="306"/>
      <c r="H123" s="306"/>
      <c r="I123" s="306"/>
      <c r="J123" s="306"/>
      <c r="K123" s="306"/>
      <c r="L123" s="306"/>
      <c r="M123" s="306"/>
      <c r="N123" s="306"/>
    </row>
    <row r="124" spans="1:14" s="307" customFormat="1" x14ac:dyDescent="0.35">
      <c r="A124" s="306"/>
      <c r="B124" s="306"/>
      <c r="C124" s="306"/>
      <c r="D124" s="306"/>
      <c r="E124" s="306"/>
      <c r="F124" s="306"/>
      <c r="G124" s="306"/>
      <c r="H124" s="306"/>
      <c r="I124" s="306"/>
      <c r="J124" s="306"/>
      <c r="K124" s="306"/>
      <c r="L124" s="306"/>
      <c r="M124" s="306"/>
      <c r="N124" s="306"/>
    </row>
    <row r="125" spans="1:14" s="307" customFormat="1" x14ac:dyDescent="0.35">
      <c r="A125" s="306"/>
      <c r="B125" s="306"/>
      <c r="C125" s="306"/>
      <c r="D125" s="306"/>
      <c r="E125" s="306"/>
      <c r="F125" s="306"/>
      <c r="G125" s="306"/>
      <c r="H125" s="306"/>
      <c r="I125" s="306"/>
      <c r="J125" s="306"/>
      <c r="K125" s="306"/>
      <c r="L125" s="306"/>
      <c r="M125" s="306"/>
      <c r="N125" s="306"/>
    </row>
    <row r="126" spans="1:14" s="307" customFormat="1" x14ac:dyDescent="0.35">
      <c r="A126" s="306"/>
      <c r="B126" s="306"/>
      <c r="C126" s="306"/>
      <c r="D126" s="306"/>
      <c r="E126" s="306"/>
      <c r="F126" s="306"/>
      <c r="G126" s="306"/>
      <c r="H126" s="306"/>
      <c r="I126" s="306"/>
      <c r="J126" s="306"/>
      <c r="K126" s="306"/>
      <c r="L126" s="306"/>
      <c r="M126" s="306"/>
      <c r="N126" s="306"/>
    </row>
    <row r="127" spans="1:14" s="307" customFormat="1" x14ac:dyDescent="0.35">
      <c r="A127" s="306"/>
      <c r="B127" s="306"/>
      <c r="C127" s="306"/>
      <c r="D127" s="306"/>
      <c r="E127" s="306"/>
      <c r="F127" s="306"/>
      <c r="G127" s="306"/>
      <c r="H127" s="306"/>
      <c r="I127" s="306"/>
      <c r="J127" s="306"/>
      <c r="K127" s="306"/>
      <c r="L127" s="306"/>
      <c r="M127" s="306"/>
      <c r="N127" s="306"/>
    </row>
    <row r="128" spans="1:14" s="307" customFormat="1" x14ac:dyDescent="0.35">
      <c r="A128" s="306"/>
      <c r="B128" s="306"/>
      <c r="C128" s="306"/>
      <c r="D128" s="306"/>
      <c r="E128" s="306"/>
      <c r="F128" s="306"/>
      <c r="G128" s="306"/>
      <c r="H128" s="306"/>
      <c r="I128" s="306"/>
      <c r="J128" s="306"/>
      <c r="K128" s="306"/>
      <c r="L128" s="306"/>
      <c r="M128" s="306"/>
      <c r="N128" s="306"/>
    </row>
    <row r="129" spans="1:14" s="307" customFormat="1" x14ac:dyDescent="0.35">
      <c r="A129" s="306"/>
      <c r="B129" s="306"/>
      <c r="C129" s="306"/>
      <c r="D129" s="306"/>
      <c r="E129" s="306"/>
      <c r="F129" s="306"/>
      <c r="G129" s="306"/>
      <c r="H129" s="306"/>
      <c r="I129" s="306"/>
      <c r="J129" s="306"/>
      <c r="K129" s="306"/>
      <c r="L129" s="306"/>
      <c r="M129" s="306"/>
      <c r="N129" s="306"/>
    </row>
    <row r="130" spans="1:14" s="307" customFormat="1" x14ac:dyDescent="0.35">
      <c r="A130" s="306"/>
      <c r="B130" s="306"/>
      <c r="C130" s="306"/>
      <c r="D130" s="306"/>
      <c r="E130" s="306"/>
      <c r="F130" s="306"/>
      <c r="G130" s="306"/>
      <c r="H130" s="306"/>
      <c r="I130" s="306"/>
      <c r="J130" s="306"/>
      <c r="K130" s="306"/>
      <c r="L130" s="306"/>
      <c r="M130" s="306"/>
      <c r="N130" s="306"/>
    </row>
    <row r="131" spans="1:14" s="307" customFormat="1" x14ac:dyDescent="0.35">
      <c r="A131" s="306"/>
      <c r="B131" s="306"/>
      <c r="C131" s="306"/>
      <c r="D131" s="306"/>
      <c r="E131" s="306"/>
      <c r="F131" s="306"/>
      <c r="G131" s="306"/>
      <c r="H131" s="306"/>
      <c r="I131" s="306"/>
      <c r="J131" s="306"/>
      <c r="K131" s="306"/>
      <c r="L131" s="306"/>
      <c r="M131" s="306"/>
      <c r="N131" s="306"/>
    </row>
    <row r="132" spans="1:14" s="307" customFormat="1" x14ac:dyDescent="0.35">
      <c r="A132" s="306"/>
      <c r="B132" s="306"/>
      <c r="C132" s="306"/>
      <c r="D132" s="306"/>
      <c r="E132" s="306"/>
      <c r="F132" s="306"/>
      <c r="G132" s="306"/>
      <c r="H132" s="306"/>
      <c r="I132" s="306"/>
      <c r="J132" s="306"/>
      <c r="K132" s="306"/>
      <c r="L132" s="306"/>
      <c r="M132" s="306"/>
      <c r="N132" s="306"/>
    </row>
    <row r="133" spans="1:14" s="307" customFormat="1" x14ac:dyDescent="0.35">
      <c r="A133" s="306"/>
      <c r="B133" s="306"/>
      <c r="C133" s="306"/>
      <c r="D133" s="306"/>
      <c r="E133" s="306"/>
      <c r="F133" s="306"/>
      <c r="G133" s="306"/>
      <c r="H133" s="306"/>
      <c r="I133" s="306"/>
      <c r="J133" s="306"/>
      <c r="K133" s="306"/>
      <c r="L133" s="306"/>
      <c r="M133" s="306"/>
      <c r="N133" s="306"/>
    </row>
    <row r="134" spans="1:14" s="307" customFormat="1" x14ac:dyDescent="0.35">
      <c r="A134" s="306"/>
      <c r="B134" s="306"/>
      <c r="C134" s="306"/>
      <c r="D134" s="306"/>
      <c r="E134" s="306"/>
      <c r="F134" s="306"/>
      <c r="G134" s="306"/>
      <c r="H134" s="306"/>
      <c r="I134" s="306"/>
      <c r="J134" s="306"/>
      <c r="K134" s="306"/>
      <c r="L134" s="306"/>
      <c r="M134" s="306"/>
      <c r="N134" s="306"/>
    </row>
    <row r="135" spans="1:14" s="307" customFormat="1" x14ac:dyDescent="0.35">
      <c r="A135" s="306"/>
      <c r="B135" s="306"/>
      <c r="C135" s="306"/>
      <c r="D135" s="306"/>
      <c r="E135" s="306"/>
      <c r="F135" s="306"/>
      <c r="G135" s="306"/>
      <c r="H135" s="306"/>
      <c r="I135" s="306"/>
      <c r="J135" s="306"/>
      <c r="K135" s="306"/>
      <c r="L135" s="306"/>
      <c r="M135" s="306"/>
      <c r="N135" s="306"/>
    </row>
    <row r="136" spans="1:14" s="307" customFormat="1" x14ac:dyDescent="0.35">
      <c r="A136" s="306"/>
      <c r="B136" s="306"/>
      <c r="C136" s="306"/>
      <c r="D136" s="306"/>
      <c r="E136" s="306"/>
      <c r="F136" s="306"/>
      <c r="G136" s="306"/>
      <c r="H136" s="306"/>
      <c r="I136" s="306"/>
      <c r="J136" s="306"/>
      <c r="K136" s="306"/>
      <c r="L136" s="306"/>
      <c r="M136" s="306"/>
      <c r="N136" s="306"/>
    </row>
    <row r="137" spans="1:14" s="307" customFormat="1" x14ac:dyDescent="0.35">
      <c r="A137" s="306"/>
      <c r="B137" s="306"/>
      <c r="C137" s="306"/>
      <c r="D137" s="306"/>
      <c r="E137" s="306"/>
      <c r="F137" s="306"/>
      <c r="G137" s="306"/>
      <c r="H137" s="306"/>
      <c r="I137" s="306"/>
      <c r="J137" s="306"/>
      <c r="K137" s="306"/>
      <c r="L137" s="306"/>
      <c r="M137" s="306"/>
      <c r="N137" s="306"/>
    </row>
    <row r="138" spans="1:14" s="307" customFormat="1" x14ac:dyDescent="0.35">
      <c r="A138" s="306"/>
      <c r="B138" s="306"/>
      <c r="C138" s="306"/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1:14" s="307" customFormat="1" x14ac:dyDescent="0.35">
      <c r="A139" s="306"/>
      <c r="B139" s="306"/>
      <c r="C139" s="306"/>
      <c r="D139" s="306"/>
      <c r="E139" s="306"/>
      <c r="F139" s="306"/>
      <c r="G139" s="306"/>
      <c r="H139" s="306"/>
      <c r="I139" s="306"/>
      <c r="J139" s="306"/>
      <c r="K139" s="306"/>
      <c r="L139" s="306"/>
      <c r="M139" s="306"/>
      <c r="N139" s="306"/>
    </row>
    <row r="140" spans="1:14" s="307" customFormat="1" x14ac:dyDescent="0.35">
      <c r="A140" s="306"/>
      <c r="B140" s="306"/>
      <c r="C140" s="306"/>
      <c r="D140" s="306"/>
      <c r="E140" s="306"/>
      <c r="F140" s="306"/>
      <c r="G140" s="306"/>
      <c r="H140" s="306"/>
      <c r="I140" s="306"/>
      <c r="J140" s="306"/>
      <c r="K140" s="306"/>
      <c r="L140" s="306"/>
      <c r="M140" s="306"/>
      <c r="N140" s="306"/>
    </row>
    <row r="141" spans="1:14" s="307" customFormat="1" x14ac:dyDescent="0.35">
      <c r="A141" s="306"/>
      <c r="B141" s="306"/>
      <c r="C141" s="306"/>
      <c r="D141" s="306"/>
      <c r="E141" s="306"/>
      <c r="F141" s="306"/>
      <c r="G141" s="306"/>
      <c r="H141" s="306"/>
      <c r="I141" s="306"/>
      <c r="J141" s="306"/>
      <c r="K141" s="306"/>
      <c r="L141" s="306"/>
      <c r="M141" s="306"/>
      <c r="N141" s="306"/>
    </row>
    <row r="142" spans="1:14" s="307" customFormat="1" x14ac:dyDescent="0.35">
      <c r="A142" s="306"/>
      <c r="B142" s="306"/>
      <c r="C142" s="306"/>
      <c r="D142" s="306"/>
      <c r="E142" s="306"/>
      <c r="F142" s="306"/>
      <c r="G142" s="306"/>
      <c r="H142" s="306"/>
      <c r="I142" s="306"/>
      <c r="J142" s="306"/>
      <c r="K142" s="306"/>
      <c r="L142" s="306"/>
      <c r="M142" s="306"/>
      <c r="N142" s="306"/>
    </row>
    <row r="143" spans="1:14" s="307" customFormat="1" x14ac:dyDescent="0.35">
      <c r="A143" s="306"/>
      <c r="B143" s="306"/>
      <c r="C143" s="306"/>
      <c r="D143" s="306"/>
      <c r="E143" s="306"/>
      <c r="F143" s="306"/>
      <c r="G143" s="306"/>
      <c r="H143" s="306"/>
      <c r="I143" s="306"/>
      <c r="J143" s="306"/>
      <c r="K143" s="306"/>
      <c r="L143" s="306"/>
      <c r="M143" s="306"/>
      <c r="N143" s="306"/>
    </row>
    <row r="144" spans="1:14" s="307" customFormat="1" x14ac:dyDescent="0.35">
      <c r="A144" s="306"/>
      <c r="B144" s="306"/>
      <c r="C144" s="306"/>
      <c r="D144" s="306"/>
      <c r="E144" s="306"/>
      <c r="F144" s="306"/>
      <c r="G144" s="306"/>
      <c r="H144" s="306"/>
      <c r="I144" s="306"/>
      <c r="J144" s="306"/>
      <c r="K144" s="306"/>
      <c r="L144" s="306"/>
      <c r="M144" s="306"/>
      <c r="N144" s="306"/>
    </row>
    <row r="145" spans="1:14" s="307" customFormat="1" x14ac:dyDescent="0.35">
      <c r="A145" s="306"/>
      <c r="B145" s="306"/>
      <c r="C145" s="306"/>
      <c r="D145" s="306"/>
      <c r="E145" s="306"/>
      <c r="F145" s="306"/>
      <c r="G145" s="306"/>
      <c r="H145" s="306"/>
      <c r="I145" s="306"/>
      <c r="J145" s="306"/>
      <c r="K145" s="306"/>
      <c r="L145" s="306"/>
      <c r="M145" s="306"/>
      <c r="N145" s="306"/>
    </row>
    <row r="146" spans="1:14" s="307" customFormat="1" x14ac:dyDescent="0.35">
      <c r="A146" s="306"/>
      <c r="B146" s="306"/>
      <c r="C146" s="306"/>
      <c r="D146" s="306"/>
      <c r="E146" s="306"/>
      <c r="F146" s="306"/>
      <c r="G146" s="306"/>
      <c r="H146" s="306"/>
      <c r="I146" s="306"/>
      <c r="J146" s="306"/>
      <c r="K146" s="306"/>
      <c r="L146" s="306"/>
      <c r="M146" s="306"/>
      <c r="N146" s="306"/>
    </row>
    <row r="147" spans="1:14" s="307" customFormat="1" x14ac:dyDescent="0.35">
      <c r="A147" s="306"/>
      <c r="B147" s="306"/>
      <c r="C147" s="306"/>
      <c r="D147" s="306"/>
      <c r="E147" s="306"/>
      <c r="F147" s="306"/>
      <c r="G147" s="306"/>
      <c r="H147" s="306"/>
      <c r="I147" s="306"/>
      <c r="J147" s="306"/>
      <c r="K147" s="306"/>
      <c r="L147" s="306"/>
      <c r="M147" s="306"/>
      <c r="N147" s="306"/>
    </row>
    <row r="148" spans="1:14" s="307" customFormat="1" x14ac:dyDescent="0.35">
      <c r="A148" s="306"/>
      <c r="B148" s="306"/>
      <c r="C148" s="306"/>
      <c r="D148" s="306"/>
      <c r="E148" s="306"/>
      <c r="F148" s="306"/>
      <c r="G148" s="306"/>
      <c r="H148" s="306"/>
      <c r="I148" s="306"/>
      <c r="J148" s="306"/>
      <c r="K148" s="306"/>
      <c r="L148" s="306"/>
      <c r="M148" s="306"/>
      <c r="N148" s="306"/>
    </row>
    <row r="149" spans="1:14" s="307" customFormat="1" x14ac:dyDescent="0.35">
      <c r="A149" s="306"/>
      <c r="B149" s="306"/>
      <c r="C149" s="306"/>
      <c r="D149" s="306"/>
      <c r="E149" s="306"/>
      <c r="F149" s="306"/>
      <c r="G149" s="306"/>
      <c r="H149" s="306"/>
      <c r="I149" s="306"/>
      <c r="J149" s="306"/>
      <c r="K149" s="306"/>
      <c r="L149" s="306"/>
      <c r="M149" s="306"/>
      <c r="N149" s="306"/>
    </row>
    <row r="150" spans="1:14" s="307" customFormat="1" x14ac:dyDescent="0.35">
      <c r="A150" s="306"/>
      <c r="B150" s="306"/>
      <c r="C150" s="306"/>
      <c r="D150" s="306"/>
      <c r="E150" s="306"/>
      <c r="F150" s="306"/>
      <c r="G150" s="306"/>
      <c r="H150" s="306"/>
      <c r="I150" s="306"/>
      <c r="J150" s="306"/>
      <c r="K150" s="306"/>
      <c r="L150" s="306"/>
      <c r="M150" s="306"/>
      <c r="N150" s="306"/>
    </row>
    <row r="151" spans="1:14" s="307" customFormat="1" x14ac:dyDescent="0.35">
      <c r="A151" s="306"/>
      <c r="B151" s="306"/>
      <c r="C151" s="306"/>
      <c r="D151" s="306"/>
      <c r="E151" s="306"/>
      <c r="F151" s="306"/>
      <c r="G151" s="306"/>
      <c r="H151" s="306"/>
      <c r="I151" s="306"/>
      <c r="J151" s="306"/>
      <c r="K151" s="306"/>
      <c r="L151" s="306"/>
      <c r="M151" s="306"/>
      <c r="N151" s="306"/>
    </row>
    <row r="152" spans="1:14" s="307" customFormat="1" x14ac:dyDescent="0.35">
      <c r="A152" s="306"/>
      <c r="B152" s="306"/>
      <c r="C152" s="306"/>
      <c r="D152" s="306"/>
      <c r="E152" s="306"/>
      <c r="F152" s="306"/>
      <c r="G152" s="306"/>
      <c r="H152" s="306"/>
      <c r="I152" s="306"/>
      <c r="J152" s="306"/>
      <c r="K152" s="306"/>
      <c r="L152" s="306"/>
      <c r="M152" s="306"/>
      <c r="N152" s="306"/>
    </row>
    <row r="153" spans="1:14" s="307" customFormat="1" x14ac:dyDescent="0.35">
      <c r="A153" s="306"/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306"/>
      <c r="M153" s="306"/>
      <c r="N153" s="306"/>
    </row>
    <row r="154" spans="1:14" s="307" customFormat="1" x14ac:dyDescent="0.35">
      <c r="A154" s="306"/>
      <c r="B154" s="306"/>
      <c r="C154" s="306"/>
      <c r="D154" s="306"/>
      <c r="E154" s="306"/>
      <c r="F154" s="306"/>
      <c r="G154" s="306"/>
      <c r="H154" s="306"/>
      <c r="I154" s="306"/>
      <c r="J154" s="306"/>
      <c r="K154" s="306"/>
      <c r="L154" s="306"/>
      <c r="M154" s="306"/>
      <c r="N154" s="306"/>
    </row>
    <row r="155" spans="1:14" s="307" customFormat="1" x14ac:dyDescent="0.35">
      <c r="A155" s="306"/>
      <c r="B155" s="306"/>
      <c r="C155" s="306"/>
      <c r="D155" s="306"/>
      <c r="E155" s="306"/>
      <c r="F155" s="306"/>
      <c r="G155" s="306"/>
      <c r="H155" s="306"/>
      <c r="I155" s="306"/>
      <c r="J155" s="306"/>
      <c r="K155" s="306"/>
      <c r="L155" s="306"/>
      <c r="M155" s="306"/>
      <c r="N155" s="306"/>
    </row>
    <row r="156" spans="1:14" s="307" customFormat="1" x14ac:dyDescent="0.35">
      <c r="A156" s="306"/>
      <c r="B156" s="306"/>
      <c r="C156" s="306"/>
      <c r="D156" s="306"/>
      <c r="E156" s="306"/>
      <c r="F156" s="306"/>
      <c r="G156" s="306"/>
      <c r="H156" s="306"/>
      <c r="I156" s="306"/>
      <c r="J156" s="306"/>
      <c r="K156" s="306"/>
      <c r="L156" s="306"/>
      <c r="M156" s="306"/>
      <c r="N156" s="306"/>
    </row>
    <row r="157" spans="1:14" s="307" customFormat="1" x14ac:dyDescent="0.35">
      <c r="A157" s="306"/>
      <c r="B157" s="306"/>
      <c r="C157" s="306"/>
      <c r="D157" s="306"/>
      <c r="E157" s="306"/>
      <c r="F157" s="306"/>
      <c r="G157" s="306"/>
      <c r="H157" s="306"/>
      <c r="I157" s="306"/>
      <c r="J157" s="306"/>
      <c r="K157" s="306"/>
      <c r="L157" s="306"/>
      <c r="M157" s="306"/>
      <c r="N157" s="306"/>
    </row>
    <row r="158" spans="1:14" s="307" customFormat="1" x14ac:dyDescent="0.35">
      <c r="A158" s="306"/>
      <c r="B158" s="306"/>
      <c r="C158" s="306"/>
      <c r="D158" s="306"/>
      <c r="E158" s="306"/>
      <c r="F158" s="306"/>
      <c r="G158" s="306"/>
      <c r="H158" s="306"/>
      <c r="I158" s="306"/>
      <c r="J158" s="306"/>
      <c r="K158" s="306"/>
      <c r="L158" s="306"/>
      <c r="M158" s="306"/>
      <c r="N158" s="306"/>
    </row>
    <row r="159" spans="1:14" s="307" customFormat="1" x14ac:dyDescent="0.35">
      <c r="A159" s="306"/>
      <c r="B159" s="306"/>
      <c r="C159" s="306"/>
      <c r="D159" s="306"/>
      <c r="E159" s="306"/>
      <c r="F159" s="306"/>
      <c r="G159" s="306"/>
      <c r="H159" s="306"/>
      <c r="I159" s="306"/>
      <c r="J159" s="306"/>
      <c r="K159" s="306"/>
      <c r="L159" s="306"/>
      <c r="M159" s="306"/>
      <c r="N159" s="306"/>
    </row>
    <row r="160" spans="1:14" s="307" customFormat="1" x14ac:dyDescent="0.35">
      <c r="A160" s="306"/>
      <c r="B160" s="306"/>
      <c r="C160" s="306"/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1:14" s="307" customFormat="1" x14ac:dyDescent="0.35">
      <c r="A161" s="306"/>
      <c r="B161" s="306"/>
      <c r="C161" s="306"/>
      <c r="D161" s="306"/>
      <c r="E161" s="306"/>
      <c r="F161" s="306"/>
      <c r="G161" s="306"/>
      <c r="H161" s="306"/>
      <c r="I161" s="306"/>
      <c r="J161" s="306"/>
      <c r="K161" s="306"/>
      <c r="L161" s="306"/>
      <c r="M161" s="306"/>
      <c r="N161" s="306"/>
    </row>
    <row r="162" spans="1:14" s="307" customFormat="1" x14ac:dyDescent="0.35">
      <c r="A162" s="306"/>
      <c r="B162" s="306"/>
      <c r="C162" s="306"/>
      <c r="D162" s="306"/>
      <c r="E162" s="306"/>
      <c r="F162" s="306"/>
      <c r="G162" s="306"/>
      <c r="H162" s="306"/>
      <c r="I162" s="306"/>
      <c r="J162" s="306"/>
      <c r="K162" s="306"/>
      <c r="L162" s="306"/>
      <c r="M162" s="306"/>
      <c r="N162" s="306"/>
    </row>
    <row r="163" spans="1:14" s="307" customFormat="1" x14ac:dyDescent="0.35">
      <c r="A163" s="306"/>
      <c r="B163" s="306"/>
      <c r="C163" s="306"/>
      <c r="D163" s="306"/>
      <c r="E163" s="306"/>
      <c r="F163" s="306"/>
      <c r="G163" s="306"/>
      <c r="H163" s="306"/>
      <c r="I163" s="306"/>
      <c r="J163" s="306"/>
      <c r="K163" s="306"/>
      <c r="L163" s="306"/>
      <c r="M163" s="306"/>
      <c r="N163" s="306"/>
    </row>
    <row r="164" spans="1:14" s="307" customFormat="1" x14ac:dyDescent="0.35">
      <c r="A164" s="306"/>
      <c r="B164" s="306"/>
      <c r="C164" s="306"/>
      <c r="D164" s="306"/>
      <c r="E164" s="306"/>
      <c r="F164" s="306"/>
      <c r="G164" s="306"/>
      <c r="H164" s="306"/>
      <c r="I164" s="306"/>
      <c r="J164" s="306"/>
      <c r="K164" s="306"/>
      <c r="L164" s="306"/>
      <c r="M164" s="306"/>
      <c r="N164" s="306"/>
    </row>
    <row r="165" spans="1:14" s="307" customFormat="1" x14ac:dyDescent="0.35">
      <c r="A165" s="306"/>
      <c r="B165" s="306"/>
      <c r="C165" s="306"/>
      <c r="D165" s="306"/>
      <c r="E165" s="306"/>
      <c r="F165" s="306"/>
      <c r="G165" s="306"/>
      <c r="H165" s="306"/>
      <c r="I165" s="306"/>
      <c r="J165" s="306"/>
      <c r="K165" s="306"/>
      <c r="L165" s="306"/>
      <c r="M165" s="306"/>
      <c r="N165" s="306"/>
    </row>
    <row r="166" spans="1:14" s="307" customFormat="1" x14ac:dyDescent="0.35">
      <c r="A166" s="306"/>
      <c r="B166" s="306"/>
      <c r="C166" s="306"/>
      <c r="D166" s="306"/>
      <c r="E166" s="306"/>
      <c r="F166" s="306"/>
      <c r="G166" s="306"/>
      <c r="H166" s="306"/>
      <c r="I166" s="306"/>
      <c r="J166" s="306"/>
      <c r="K166" s="306"/>
      <c r="L166" s="306"/>
      <c r="M166" s="306"/>
      <c r="N166" s="306"/>
    </row>
    <row r="167" spans="1:14" s="307" customFormat="1" x14ac:dyDescent="0.35">
      <c r="A167" s="306"/>
      <c r="B167" s="306"/>
      <c r="C167" s="306"/>
      <c r="D167" s="306"/>
      <c r="E167" s="306"/>
      <c r="F167" s="306"/>
      <c r="G167" s="306"/>
      <c r="H167" s="306"/>
      <c r="I167" s="306"/>
      <c r="J167" s="306"/>
      <c r="K167" s="306"/>
      <c r="L167" s="306"/>
      <c r="M167" s="306"/>
      <c r="N167" s="306"/>
    </row>
    <row r="168" spans="1:14" s="307" customFormat="1" x14ac:dyDescent="0.35">
      <c r="A168" s="306"/>
      <c r="B168" s="306"/>
      <c r="C168" s="306"/>
      <c r="D168" s="306"/>
      <c r="E168" s="306"/>
      <c r="F168" s="306"/>
      <c r="G168" s="306"/>
      <c r="H168" s="306"/>
      <c r="I168" s="306"/>
      <c r="J168" s="306"/>
      <c r="K168" s="306"/>
      <c r="L168" s="306"/>
      <c r="M168" s="306"/>
      <c r="N168" s="306"/>
    </row>
    <row r="169" spans="1:14" s="307" customFormat="1" x14ac:dyDescent="0.35">
      <c r="A169" s="306"/>
      <c r="B169" s="306"/>
      <c r="C169" s="306"/>
      <c r="D169" s="306"/>
      <c r="E169" s="306"/>
      <c r="F169" s="306"/>
      <c r="G169" s="306"/>
      <c r="H169" s="306"/>
      <c r="I169" s="306"/>
      <c r="J169" s="306"/>
      <c r="K169" s="306"/>
      <c r="L169" s="306"/>
      <c r="M169" s="306"/>
      <c r="N169" s="306"/>
    </row>
    <row r="170" spans="1:14" s="307" customFormat="1" x14ac:dyDescent="0.35">
      <c r="A170" s="306"/>
      <c r="B170" s="306"/>
      <c r="C170" s="306"/>
      <c r="D170" s="306"/>
      <c r="E170" s="306"/>
      <c r="F170" s="306"/>
      <c r="G170" s="306"/>
      <c r="H170" s="306"/>
      <c r="I170" s="306"/>
      <c r="J170" s="306"/>
      <c r="K170" s="306"/>
      <c r="L170" s="306"/>
      <c r="M170" s="306"/>
      <c r="N170" s="306"/>
    </row>
    <row r="171" spans="1:14" s="307" customFormat="1" x14ac:dyDescent="0.35">
      <c r="A171" s="306"/>
      <c r="B171" s="306"/>
      <c r="C171" s="306"/>
      <c r="D171" s="306"/>
      <c r="E171" s="306"/>
      <c r="F171" s="306"/>
      <c r="G171" s="306"/>
      <c r="H171" s="306"/>
      <c r="I171" s="306"/>
      <c r="J171" s="306"/>
      <c r="K171" s="306"/>
      <c r="L171" s="306"/>
      <c r="M171" s="306"/>
      <c r="N171" s="306"/>
    </row>
    <row r="172" spans="1:14" s="307" customFormat="1" x14ac:dyDescent="0.35">
      <c r="A172" s="306"/>
      <c r="B172" s="306"/>
      <c r="C172" s="306"/>
      <c r="D172" s="306"/>
      <c r="E172" s="306"/>
      <c r="F172" s="306"/>
      <c r="G172" s="306"/>
      <c r="H172" s="306"/>
      <c r="I172" s="306"/>
      <c r="J172" s="306"/>
      <c r="K172" s="306"/>
      <c r="L172" s="306"/>
      <c r="M172" s="306"/>
      <c r="N172" s="306"/>
    </row>
    <row r="173" spans="1:14" s="307" customFormat="1" x14ac:dyDescent="0.35">
      <c r="A173" s="306"/>
      <c r="B173" s="306"/>
      <c r="C173" s="306"/>
      <c r="D173" s="306"/>
      <c r="E173" s="306"/>
      <c r="F173" s="306"/>
      <c r="G173" s="306"/>
      <c r="H173" s="306"/>
      <c r="I173" s="306"/>
      <c r="J173" s="306"/>
      <c r="K173" s="306"/>
      <c r="L173" s="306"/>
      <c r="M173" s="306"/>
      <c r="N173" s="306"/>
    </row>
    <row r="174" spans="1:14" s="307" customFormat="1" x14ac:dyDescent="0.35">
      <c r="A174" s="306"/>
      <c r="B174" s="306"/>
      <c r="C174" s="306"/>
      <c r="D174" s="306"/>
      <c r="E174" s="306"/>
      <c r="F174" s="306"/>
      <c r="G174" s="306"/>
      <c r="H174" s="306"/>
      <c r="I174" s="306"/>
      <c r="J174" s="306"/>
      <c r="K174" s="306"/>
      <c r="L174" s="306"/>
      <c r="M174" s="306"/>
      <c r="N174" s="306"/>
    </row>
    <row r="175" spans="1:14" s="307" customFormat="1" x14ac:dyDescent="0.35">
      <c r="A175" s="306"/>
      <c r="B175" s="306"/>
      <c r="C175" s="306"/>
      <c r="D175" s="306"/>
      <c r="E175" s="306"/>
      <c r="F175" s="306"/>
      <c r="G175" s="306"/>
      <c r="H175" s="306"/>
      <c r="I175" s="306"/>
      <c r="J175" s="306"/>
      <c r="K175" s="306"/>
      <c r="L175" s="306"/>
      <c r="M175" s="306"/>
      <c r="N175" s="306"/>
    </row>
    <row r="176" spans="1:14" s="307" customFormat="1" x14ac:dyDescent="0.35">
      <c r="A176" s="306"/>
      <c r="B176" s="306"/>
      <c r="C176" s="306"/>
      <c r="D176" s="306"/>
      <c r="E176" s="306"/>
      <c r="F176" s="306"/>
      <c r="G176" s="306"/>
      <c r="H176" s="306"/>
      <c r="I176" s="306"/>
      <c r="J176" s="306"/>
      <c r="K176" s="306"/>
      <c r="L176" s="306"/>
      <c r="M176" s="306"/>
      <c r="N176" s="306"/>
    </row>
    <row r="177" spans="1:14" s="307" customFormat="1" x14ac:dyDescent="0.35">
      <c r="A177" s="306"/>
      <c r="B177" s="306"/>
      <c r="C177" s="306"/>
      <c r="D177" s="306"/>
      <c r="E177" s="306"/>
      <c r="F177" s="306"/>
      <c r="G177" s="306"/>
      <c r="H177" s="306"/>
      <c r="I177" s="306"/>
      <c r="J177" s="306"/>
      <c r="K177" s="306"/>
      <c r="L177" s="306"/>
      <c r="M177" s="306"/>
      <c r="N177" s="306"/>
    </row>
    <row r="178" spans="1:14" s="307" customFormat="1" x14ac:dyDescent="0.35">
      <c r="A178" s="306"/>
      <c r="B178" s="306"/>
      <c r="C178" s="306"/>
      <c r="D178" s="306"/>
      <c r="E178" s="306"/>
      <c r="F178" s="306"/>
      <c r="G178" s="306"/>
      <c r="H178" s="306"/>
      <c r="I178" s="306"/>
      <c r="J178" s="306"/>
      <c r="K178" s="306"/>
      <c r="L178" s="306"/>
      <c r="M178" s="306"/>
      <c r="N178" s="306"/>
    </row>
    <row r="179" spans="1:14" s="307" customFormat="1" x14ac:dyDescent="0.35">
      <c r="A179" s="306"/>
      <c r="B179" s="306"/>
      <c r="C179" s="306"/>
      <c r="D179" s="306"/>
      <c r="E179" s="306"/>
      <c r="F179" s="306"/>
      <c r="G179" s="306"/>
      <c r="H179" s="306"/>
      <c r="I179" s="306"/>
      <c r="J179" s="306"/>
      <c r="K179" s="306"/>
      <c r="L179" s="306"/>
      <c r="M179" s="306"/>
      <c r="N179" s="306"/>
    </row>
    <row r="180" spans="1:14" s="307" customFormat="1" x14ac:dyDescent="0.35">
      <c r="A180" s="306"/>
      <c r="B180" s="306"/>
      <c r="C180" s="306"/>
      <c r="D180" s="306"/>
      <c r="E180" s="306"/>
      <c r="F180" s="306"/>
      <c r="G180" s="306"/>
      <c r="H180" s="306"/>
      <c r="I180" s="306"/>
      <c r="J180" s="306"/>
      <c r="K180" s="306"/>
      <c r="L180" s="306"/>
      <c r="M180" s="306"/>
      <c r="N180" s="306"/>
    </row>
    <row r="181" spans="1:14" s="307" customFormat="1" x14ac:dyDescent="0.35">
      <c r="A181" s="306"/>
      <c r="B181" s="306"/>
      <c r="C181" s="306"/>
      <c r="D181" s="306"/>
      <c r="E181" s="306"/>
      <c r="F181" s="306"/>
      <c r="G181" s="306"/>
      <c r="H181" s="306"/>
      <c r="I181" s="306"/>
      <c r="J181" s="306"/>
      <c r="K181" s="306"/>
      <c r="L181" s="306"/>
      <c r="M181" s="306"/>
      <c r="N181" s="306"/>
    </row>
    <row r="182" spans="1:14" s="307" customFormat="1" x14ac:dyDescent="0.35">
      <c r="A182" s="306"/>
      <c r="B182" s="306"/>
      <c r="C182" s="306"/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4" s="307" customFormat="1" x14ac:dyDescent="0.35">
      <c r="A183" s="306"/>
      <c r="B183" s="306"/>
      <c r="C183" s="306"/>
      <c r="D183" s="306"/>
      <c r="E183" s="306"/>
      <c r="F183" s="306"/>
      <c r="G183" s="306"/>
      <c r="H183" s="306"/>
      <c r="I183" s="306"/>
      <c r="J183" s="306"/>
      <c r="K183" s="306"/>
      <c r="L183" s="306"/>
      <c r="M183" s="306"/>
      <c r="N183" s="306"/>
    </row>
    <row r="184" spans="1:14" s="307" customFormat="1" x14ac:dyDescent="0.35">
      <c r="A184" s="306"/>
      <c r="B184" s="306"/>
      <c r="C184" s="306"/>
      <c r="D184" s="306"/>
      <c r="E184" s="306"/>
      <c r="F184" s="306"/>
      <c r="G184" s="306"/>
      <c r="H184" s="306"/>
      <c r="I184" s="306"/>
      <c r="J184" s="306"/>
      <c r="K184" s="306"/>
      <c r="L184" s="306"/>
      <c r="M184" s="306"/>
      <c r="N184" s="306"/>
    </row>
    <row r="185" spans="1:14" s="307" customFormat="1" x14ac:dyDescent="0.35">
      <c r="A185" s="306"/>
      <c r="B185" s="306"/>
      <c r="C185" s="306"/>
      <c r="D185" s="306"/>
      <c r="E185" s="306"/>
      <c r="F185" s="306"/>
      <c r="G185" s="306"/>
      <c r="H185" s="306"/>
      <c r="I185" s="306"/>
      <c r="J185" s="306"/>
      <c r="K185" s="306"/>
      <c r="L185" s="306"/>
      <c r="M185" s="306"/>
      <c r="N185" s="306"/>
    </row>
    <row r="186" spans="1:14" s="307" customFormat="1" x14ac:dyDescent="0.35">
      <c r="A186" s="306"/>
      <c r="B186" s="306"/>
      <c r="C186" s="306"/>
      <c r="D186" s="306"/>
      <c r="E186" s="306"/>
      <c r="F186" s="306"/>
      <c r="G186" s="306"/>
      <c r="H186" s="306"/>
      <c r="I186" s="306"/>
      <c r="J186" s="306"/>
      <c r="K186" s="306"/>
      <c r="L186" s="306"/>
      <c r="M186" s="306"/>
      <c r="N186" s="306"/>
    </row>
    <row r="187" spans="1:14" s="307" customFormat="1" x14ac:dyDescent="0.35">
      <c r="A187" s="306"/>
      <c r="B187" s="306"/>
      <c r="C187" s="306"/>
      <c r="D187" s="306"/>
      <c r="E187" s="306"/>
      <c r="F187" s="306"/>
      <c r="G187" s="306"/>
      <c r="H187" s="306"/>
      <c r="I187" s="306"/>
      <c r="J187" s="306"/>
      <c r="K187" s="306"/>
      <c r="L187" s="306"/>
      <c r="M187" s="306"/>
      <c r="N187" s="306"/>
    </row>
    <row r="188" spans="1:14" s="307" customFormat="1" x14ac:dyDescent="0.35">
      <c r="A188" s="306"/>
      <c r="B188" s="306"/>
      <c r="C188" s="306"/>
      <c r="D188" s="306"/>
      <c r="E188" s="306"/>
      <c r="F188" s="306"/>
      <c r="G188" s="306"/>
      <c r="H188" s="306"/>
      <c r="I188" s="306"/>
      <c r="J188" s="306"/>
      <c r="K188" s="306"/>
      <c r="L188" s="306"/>
      <c r="M188" s="306"/>
      <c r="N188" s="306"/>
    </row>
    <row r="189" spans="1:14" s="307" customFormat="1" x14ac:dyDescent="0.35">
      <c r="A189" s="306"/>
      <c r="B189" s="306"/>
      <c r="C189" s="306"/>
      <c r="D189" s="306"/>
      <c r="E189" s="306"/>
      <c r="F189" s="306"/>
      <c r="G189" s="306"/>
      <c r="H189" s="306"/>
      <c r="I189" s="306"/>
      <c r="J189" s="306"/>
      <c r="K189" s="306"/>
      <c r="L189" s="306"/>
      <c r="M189" s="306"/>
      <c r="N189" s="306"/>
    </row>
    <row r="190" spans="1:14" s="307" customFormat="1" x14ac:dyDescent="0.35">
      <c r="A190" s="306"/>
      <c r="B190" s="306"/>
      <c r="C190" s="306"/>
      <c r="D190" s="306"/>
      <c r="E190" s="306"/>
      <c r="F190" s="306"/>
      <c r="G190" s="306"/>
      <c r="H190" s="306"/>
      <c r="I190" s="306"/>
      <c r="J190" s="306"/>
      <c r="K190" s="306"/>
      <c r="L190" s="306"/>
      <c r="M190" s="306"/>
      <c r="N190" s="306"/>
    </row>
    <row r="191" spans="1:14" s="307" customFormat="1" x14ac:dyDescent="0.35">
      <c r="A191" s="306"/>
      <c r="B191" s="306"/>
      <c r="C191" s="306"/>
      <c r="D191" s="306"/>
      <c r="E191" s="306"/>
      <c r="F191" s="306"/>
      <c r="G191" s="306"/>
      <c r="H191" s="306"/>
      <c r="I191" s="306"/>
      <c r="J191" s="306"/>
      <c r="K191" s="306"/>
      <c r="L191" s="306"/>
      <c r="M191" s="306"/>
      <c r="N191" s="306"/>
    </row>
    <row r="192" spans="1:14" s="307" customFormat="1" x14ac:dyDescent="0.35">
      <c r="A192" s="306"/>
      <c r="B192" s="306"/>
      <c r="C192" s="306"/>
      <c r="D192" s="306"/>
      <c r="E192" s="306"/>
      <c r="F192" s="306"/>
      <c r="G192" s="306"/>
      <c r="H192" s="306"/>
      <c r="I192" s="306"/>
      <c r="J192" s="306"/>
      <c r="K192" s="306"/>
      <c r="L192" s="306"/>
      <c r="M192" s="306"/>
      <c r="N192" s="306"/>
    </row>
    <row r="193" spans="1:14" s="307" customFormat="1" x14ac:dyDescent="0.35">
      <c r="A193" s="306"/>
      <c r="B193" s="306"/>
      <c r="C193" s="306"/>
      <c r="D193" s="306"/>
      <c r="E193" s="306"/>
      <c r="F193" s="306"/>
      <c r="G193" s="306"/>
      <c r="H193" s="306"/>
      <c r="I193" s="306"/>
      <c r="J193" s="306"/>
      <c r="K193" s="306"/>
      <c r="L193" s="306"/>
      <c r="M193" s="306"/>
      <c r="N193" s="306"/>
    </row>
    <row r="194" spans="1:14" s="307" customFormat="1" x14ac:dyDescent="0.35">
      <c r="A194" s="306"/>
      <c r="B194" s="306"/>
      <c r="C194" s="306"/>
      <c r="D194" s="306"/>
      <c r="E194" s="306"/>
      <c r="F194" s="306"/>
      <c r="G194" s="306"/>
      <c r="H194" s="306"/>
      <c r="I194" s="306"/>
      <c r="J194" s="306"/>
      <c r="K194" s="306"/>
      <c r="L194" s="306"/>
      <c r="M194" s="306"/>
      <c r="N194" s="306"/>
    </row>
    <row r="195" spans="1:14" s="307" customFormat="1" x14ac:dyDescent="0.35">
      <c r="A195" s="306"/>
      <c r="B195" s="306"/>
      <c r="C195" s="306"/>
      <c r="D195" s="306"/>
      <c r="E195" s="306"/>
      <c r="F195" s="306"/>
      <c r="G195" s="306"/>
      <c r="H195" s="306"/>
      <c r="I195" s="306"/>
      <c r="J195" s="306"/>
      <c r="K195" s="306"/>
      <c r="L195" s="306"/>
      <c r="M195" s="306"/>
      <c r="N195" s="306"/>
    </row>
    <row r="196" spans="1:14" s="307" customFormat="1" x14ac:dyDescent="0.35">
      <c r="A196" s="306"/>
      <c r="B196" s="306"/>
      <c r="C196" s="306"/>
      <c r="D196" s="306"/>
      <c r="E196" s="306"/>
      <c r="F196" s="306"/>
      <c r="G196" s="306"/>
      <c r="H196" s="306"/>
      <c r="I196" s="306"/>
      <c r="J196" s="306"/>
      <c r="K196" s="306"/>
      <c r="L196" s="306"/>
      <c r="M196" s="306"/>
      <c r="N196" s="306"/>
    </row>
    <row r="197" spans="1:14" s="307" customFormat="1" x14ac:dyDescent="0.35">
      <c r="A197" s="306"/>
      <c r="B197" s="306"/>
      <c r="C197" s="306"/>
      <c r="D197" s="306"/>
      <c r="E197" s="306"/>
      <c r="F197" s="306"/>
      <c r="G197" s="306"/>
      <c r="H197" s="306"/>
      <c r="I197" s="306"/>
      <c r="J197" s="306"/>
      <c r="K197" s="306"/>
      <c r="L197" s="306"/>
      <c r="M197" s="306"/>
      <c r="N197" s="306"/>
    </row>
    <row r="198" spans="1:14" s="307" customFormat="1" x14ac:dyDescent="0.35">
      <c r="A198" s="306"/>
      <c r="B198" s="306"/>
      <c r="C198" s="306"/>
      <c r="D198" s="306"/>
      <c r="E198" s="306"/>
      <c r="F198" s="306"/>
      <c r="G198" s="306"/>
      <c r="H198" s="306"/>
      <c r="I198" s="306"/>
      <c r="J198" s="306"/>
      <c r="K198" s="306"/>
      <c r="L198" s="306"/>
      <c r="M198" s="306"/>
      <c r="N198" s="306"/>
    </row>
    <row r="199" spans="1:14" s="307" customFormat="1" x14ac:dyDescent="0.35">
      <c r="A199" s="306"/>
      <c r="B199" s="306"/>
      <c r="C199" s="306"/>
      <c r="D199" s="306"/>
      <c r="E199" s="306"/>
      <c r="F199" s="306"/>
      <c r="G199" s="306"/>
      <c r="H199" s="306"/>
      <c r="I199" s="306"/>
      <c r="J199" s="306"/>
      <c r="K199" s="306"/>
      <c r="L199" s="306"/>
      <c r="M199" s="306"/>
      <c r="N199" s="306"/>
    </row>
    <row r="200" spans="1:14" s="307" customFormat="1" x14ac:dyDescent="0.35">
      <c r="A200" s="306"/>
      <c r="B200" s="306"/>
      <c r="C200" s="306"/>
      <c r="D200" s="306"/>
      <c r="E200" s="306"/>
      <c r="F200" s="306"/>
      <c r="G200" s="306"/>
      <c r="H200" s="306"/>
      <c r="I200" s="306"/>
      <c r="J200" s="306"/>
      <c r="K200" s="306"/>
      <c r="L200" s="306"/>
      <c r="M200" s="306"/>
      <c r="N200" s="306"/>
    </row>
    <row r="201" spans="1:14" s="307" customFormat="1" x14ac:dyDescent="0.35">
      <c r="A201" s="306"/>
      <c r="B201" s="306"/>
      <c r="C201" s="306"/>
      <c r="D201" s="306"/>
      <c r="E201" s="306"/>
      <c r="F201" s="306"/>
      <c r="G201" s="306"/>
      <c r="H201" s="306"/>
      <c r="I201" s="306"/>
      <c r="J201" s="306"/>
      <c r="K201" s="306"/>
      <c r="L201" s="306"/>
      <c r="M201" s="306"/>
      <c r="N201" s="306"/>
    </row>
    <row r="202" spans="1:14" s="307" customFormat="1" x14ac:dyDescent="0.35">
      <c r="A202" s="306"/>
      <c r="B202" s="306"/>
      <c r="C202" s="306"/>
      <c r="D202" s="306"/>
      <c r="E202" s="306"/>
      <c r="F202" s="306"/>
      <c r="G202" s="306"/>
      <c r="H202" s="306"/>
      <c r="I202" s="306"/>
      <c r="J202" s="306"/>
      <c r="K202" s="306"/>
      <c r="L202" s="306"/>
      <c r="M202" s="306"/>
      <c r="N202" s="306"/>
    </row>
    <row r="203" spans="1:14" s="307" customFormat="1" x14ac:dyDescent="0.35">
      <c r="A203" s="306"/>
      <c r="B203" s="306"/>
      <c r="C203" s="306"/>
      <c r="D203" s="306"/>
      <c r="E203" s="306"/>
      <c r="F203" s="306"/>
      <c r="G203" s="306"/>
      <c r="H203" s="306"/>
      <c r="I203" s="306"/>
      <c r="J203" s="306"/>
      <c r="K203" s="306"/>
      <c r="L203" s="306"/>
      <c r="M203" s="306"/>
      <c r="N203" s="306"/>
    </row>
    <row r="204" spans="1:14" s="307" customFormat="1" x14ac:dyDescent="0.35">
      <c r="A204" s="306"/>
      <c r="B204" s="306"/>
      <c r="C204" s="306"/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1:14" s="307" customFormat="1" x14ac:dyDescent="0.35">
      <c r="A205" s="306"/>
      <c r="B205" s="306"/>
      <c r="C205" s="306"/>
      <c r="D205" s="306"/>
      <c r="E205" s="306"/>
      <c r="F205" s="306"/>
      <c r="G205" s="306"/>
      <c r="H205" s="306"/>
      <c r="I205" s="306"/>
      <c r="J205" s="306"/>
      <c r="K205" s="306"/>
      <c r="L205" s="306"/>
      <c r="M205" s="306"/>
      <c r="N205" s="306"/>
    </row>
    <row r="206" spans="1:14" s="307" customFormat="1" x14ac:dyDescent="0.35">
      <c r="A206" s="306"/>
      <c r="B206" s="306"/>
      <c r="C206" s="306"/>
      <c r="D206" s="306"/>
      <c r="E206" s="306"/>
      <c r="F206" s="306"/>
      <c r="G206" s="306"/>
      <c r="H206" s="306"/>
      <c r="I206" s="306"/>
      <c r="J206" s="306"/>
      <c r="K206" s="306"/>
      <c r="L206" s="306"/>
      <c r="M206" s="306"/>
      <c r="N206" s="306"/>
    </row>
    <row r="207" spans="1:14" s="307" customFormat="1" x14ac:dyDescent="0.35">
      <c r="A207" s="306"/>
      <c r="B207" s="306"/>
      <c r="C207" s="306"/>
      <c r="D207" s="306"/>
      <c r="E207" s="306"/>
      <c r="F207" s="306"/>
      <c r="G207" s="306"/>
      <c r="H207" s="306"/>
      <c r="I207" s="306"/>
      <c r="J207" s="306"/>
      <c r="K207" s="306"/>
      <c r="L207" s="306"/>
      <c r="M207" s="306"/>
      <c r="N207" s="306"/>
    </row>
    <row r="208" spans="1:14" s="307" customFormat="1" x14ac:dyDescent="0.35">
      <c r="A208" s="306"/>
      <c r="B208" s="306"/>
      <c r="C208" s="306"/>
      <c r="D208" s="306"/>
      <c r="E208" s="306"/>
      <c r="F208" s="306"/>
      <c r="G208" s="306"/>
      <c r="H208" s="306"/>
      <c r="I208" s="306"/>
      <c r="J208" s="306"/>
      <c r="K208" s="306"/>
      <c r="L208" s="306"/>
      <c r="M208" s="306"/>
      <c r="N208" s="306"/>
    </row>
    <row r="209" spans="1:14" s="307" customFormat="1" x14ac:dyDescent="0.35">
      <c r="A209" s="306"/>
      <c r="B209" s="306"/>
      <c r="C209" s="306"/>
      <c r="D209" s="306"/>
      <c r="E209" s="306"/>
      <c r="F209" s="306"/>
      <c r="G209" s="306"/>
      <c r="H209" s="306"/>
      <c r="I209" s="306"/>
      <c r="J209" s="306"/>
      <c r="K209" s="306"/>
      <c r="L209" s="306"/>
      <c r="M209" s="306"/>
      <c r="N209" s="306"/>
    </row>
    <row r="210" spans="1:14" s="307" customFormat="1" x14ac:dyDescent="0.35">
      <c r="A210" s="306"/>
      <c r="B210" s="306"/>
      <c r="C210" s="306"/>
      <c r="D210" s="306"/>
      <c r="E210" s="306"/>
      <c r="F210" s="306"/>
      <c r="G210" s="306"/>
      <c r="H210" s="306"/>
      <c r="I210" s="306"/>
      <c r="J210" s="306"/>
      <c r="K210" s="306"/>
      <c r="L210" s="306"/>
      <c r="M210" s="306"/>
      <c r="N210" s="306"/>
    </row>
    <row r="211" spans="1:14" s="307" customFormat="1" x14ac:dyDescent="0.35">
      <c r="A211" s="306"/>
      <c r="B211" s="306"/>
      <c r="C211" s="306"/>
      <c r="D211" s="306"/>
      <c r="E211" s="306"/>
      <c r="F211" s="306"/>
      <c r="G211" s="306"/>
      <c r="H211" s="306"/>
      <c r="I211" s="306"/>
      <c r="J211" s="306"/>
      <c r="K211" s="306"/>
      <c r="L211" s="306"/>
      <c r="M211" s="306"/>
      <c r="N211" s="306"/>
    </row>
    <row r="212" spans="1:14" s="307" customFormat="1" x14ac:dyDescent="0.35">
      <c r="A212" s="306"/>
      <c r="B212" s="306"/>
      <c r="C212" s="306"/>
      <c r="D212" s="306"/>
      <c r="E212" s="306"/>
      <c r="F212" s="306"/>
      <c r="G212" s="306"/>
      <c r="H212" s="306"/>
      <c r="I212" s="306"/>
      <c r="J212" s="306"/>
      <c r="K212" s="306"/>
      <c r="L212" s="306"/>
      <c r="M212" s="306"/>
      <c r="N212" s="306"/>
    </row>
    <row r="213" spans="1:14" s="307" customFormat="1" x14ac:dyDescent="0.35">
      <c r="A213" s="306"/>
      <c r="B213" s="306"/>
      <c r="C213" s="306"/>
      <c r="D213" s="306"/>
      <c r="E213" s="306"/>
      <c r="F213" s="306"/>
      <c r="G213" s="306"/>
      <c r="H213" s="306"/>
      <c r="I213" s="306"/>
      <c r="J213" s="306"/>
      <c r="K213" s="306"/>
      <c r="L213" s="306"/>
      <c r="M213" s="306"/>
      <c r="N213" s="306"/>
    </row>
    <row r="214" spans="1:14" s="307" customFormat="1" x14ac:dyDescent="0.35">
      <c r="A214" s="306"/>
      <c r="B214" s="306"/>
      <c r="C214" s="306"/>
      <c r="D214" s="306"/>
      <c r="E214" s="306"/>
      <c r="F214" s="306"/>
      <c r="G214" s="306"/>
      <c r="H214" s="306"/>
      <c r="I214" s="306"/>
      <c r="J214" s="306"/>
      <c r="K214" s="306"/>
      <c r="L214" s="306"/>
      <c r="M214" s="306"/>
      <c r="N214" s="306"/>
    </row>
    <row r="215" spans="1:14" s="307" customFormat="1" x14ac:dyDescent="0.35">
      <c r="A215" s="306"/>
      <c r="B215" s="306"/>
      <c r="C215" s="306"/>
      <c r="D215" s="306"/>
      <c r="E215" s="306"/>
      <c r="F215" s="306"/>
      <c r="G215" s="306"/>
      <c r="H215" s="306"/>
      <c r="I215" s="306"/>
      <c r="J215" s="306"/>
      <c r="K215" s="306"/>
      <c r="L215" s="306"/>
      <c r="M215" s="306"/>
      <c r="N215" s="306"/>
    </row>
    <row r="216" spans="1:14" s="307" customFormat="1" x14ac:dyDescent="0.35">
      <c r="A216" s="306"/>
      <c r="B216" s="306"/>
      <c r="C216" s="306"/>
      <c r="D216" s="306"/>
      <c r="E216" s="306"/>
      <c r="F216" s="306"/>
      <c r="G216" s="306"/>
      <c r="H216" s="306"/>
      <c r="I216" s="306"/>
      <c r="J216" s="306"/>
      <c r="K216" s="306"/>
      <c r="L216" s="306"/>
      <c r="M216" s="306"/>
      <c r="N216" s="306"/>
    </row>
    <row r="217" spans="1:14" s="307" customFormat="1" x14ac:dyDescent="0.35">
      <c r="A217" s="306"/>
      <c r="B217" s="306"/>
      <c r="C217" s="306"/>
      <c r="D217" s="306"/>
      <c r="E217" s="306"/>
      <c r="F217" s="306"/>
      <c r="G217" s="306"/>
      <c r="H217" s="306"/>
      <c r="I217" s="306"/>
      <c r="J217" s="306"/>
      <c r="K217" s="306"/>
      <c r="L217" s="306"/>
      <c r="M217" s="306"/>
      <c r="N217" s="306"/>
    </row>
    <row r="218" spans="1:14" s="307" customFormat="1" x14ac:dyDescent="0.35">
      <c r="A218" s="306"/>
      <c r="B218" s="306"/>
      <c r="C218" s="306"/>
      <c r="D218" s="306"/>
      <c r="E218" s="306"/>
      <c r="F218" s="306"/>
      <c r="G218" s="306"/>
      <c r="H218" s="306"/>
      <c r="I218" s="306"/>
      <c r="J218" s="306"/>
      <c r="K218" s="306"/>
      <c r="L218" s="306"/>
      <c r="M218" s="306"/>
      <c r="N218" s="306"/>
    </row>
    <row r="219" spans="1:14" s="307" customFormat="1" x14ac:dyDescent="0.35">
      <c r="A219" s="306"/>
      <c r="B219" s="306"/>
      <c r="C219" s="306"/>
      <c r="D219" s="306"/>
      <c r="E219" s="306"/>
      <c r="F219" s="306"/>
      <c r="G219" s="306"/>
      <c r="H219" s="306"/>
      <c r="I219" s="306"/>
      <c r="J219" s="306"/>
      <c r="K219" s="306"/>
      <c r="L219" s="306"/>
      <c r="M219" s="306"/>
      <c r="N219" s="306"/>
    </row>
    <row r="220" spans="1:14" s="307" customFormat="1" x14ac:dyDescent="0.35">
      <c r="A220" s="306"/>
      <c r="B220" s="306"/>
      <c r="C220" s="306"/>
      <c r="D220" s="306"/>
      <c r="E220" s="306"/>
      <c r="F220" s="306"/>
      <c r="G220" s="306"/>
      <c r="H220" s="306"/>
      <c r="I220" s="306"/>
      <c r="J220" s="306"/>
      <c r="K220" s="306"/>
      <c r="L220" s="306"/>
      <c r="M220" s="306"/>
      <c r="N220" s="306"/>
    </row>
    <row r="221" spans="1:14" s="307" customFormat="1" x14ac:dyDescent="0.35">
      <c r="A221" s="306"/>
      <c r="B221" s="306"/>
      <c r="C221" s="306"/>
      <c r="D221" s="306"/>
      <c r="E221" s="306"/>
      <c r="F221" s="306"/>
      <c r="G221" s="306"/>
      <c r="H221" s="306"/>
      <c r="I221" s="306"/>
      <c r="J221" s="306"/>
      <c r="K221" s="306"/>
      <c r="L221" s="306"/>
      <c r="M221" s="306"/>
      <c r="N221" s="306"/>
    </row>
    <row r="222" spans="1:14" s="307" customFormat="1" x14ac:dyDescent="0.35">
      <c r="A222" s="306"/>
      <c r="B222" s="306"/>
      <c r="C222" s="306"/>
      <c r="D222" s="306"/>
      <c r="E222" s="306"/>
      <c r="F222" s="306"/>
      <c r="G222" s="306"/>
      <c r="H222" s="306"/>
      <c r="I222" s="306"/>
      <c r="J222" s="306"/>
      <c r="K222" s="306"/>
      <c r="L222" s="306"/>
      <c r="M222" s="306"/>
      <c r="N222" s="306"/>
    </row>
    <row r="223" spans="1:14" s="307" customFormat="1" x14ac:dyDescent="0.35">
      <c r="A223" s="306"/>
      <c r="B223" s="306"/>
      <c r="C223" s="306"/>
      <c r="D223" s="306"/>
      <c r="E223" s="306"/>
      <c r="F223" s="306"/>
      <c r="G223" s="306"/>
      <c r="H223" s="306"/>
      <c r="I223" s="306"/>
      <c r="J223" s="306"/>
      <c r="K223" s="306"/>
      <c r="L223" s="306"/>
      <c r="M223" s="306"/>
      <c r="N223" s="306"/>
    </row>
    <row r="224" spans="1:14" s="307" customFormat="1" x14ac:dyDescent="0.35">
      <c r="A224" s="306"/>
      <c r="B224" s="306"/>
      <c r="C224" s="306"/>
      <c r="D224" s="306"/>
      <c r="E224" s="306"/>
      <c r="F224" s="306"/>
      <c r="G224" s="306"/>
      <c r="H224" s="306"/>
      <c r="I224" s="306"/>
      <c r="J224" s="306"/>
      <c r="K224" s="306"/>
      <c r="L224" s="306"/>
      <c r="M224" s="306"/>
      <c r="N224" s="306"/>
    </row>
    <row r="225" spans="1:14" s="307" customFormat="1" x14ac:dyDescent="0.35">
      <c r="A225" s="306"/>
      <c r="B225" s="306"/>
      <c r="C225" s="306"/>
      <c r="D225" s="306"/>
      <c r="E225" s="306"/>
      <c r="F225" s="306"/>
      <c r="G225" s="306"/>
      <c r="H225" s="306"/>
      <c r="I225" s="306"/>
      <c r="J225" s="306"/>
      <c r="K225" s="306"/>
      <c r="L225" s="306"/>
      <c r="M225" s="306"/>
      <c r="N225" s="306"/>
    </row>
    <row r="226" spans="1:14" s="307" customFormat="1" x14ac:dyDescent="0.35">
      <c r="A226" s="306"/>
      <c r="B226" s="306"/>
      <c r="C226" s="306"/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1:14" s="307" customFormat="1" x14ac:dyDescent="0.35">
      <c r="A227" s="306"/>
      <c r="B227" s="306"/>
      <c r="C227" s="306"/>
      <c r="D227" s="306"/>
      <c r="E227" s="306"/>
      <c r="F227" s="306"/>
      <c r="G227" s="306"/>
      <c r="H227" s="306"/>
      <c r="I227" s="306"/>
      <c r="J227" s="306"/>
      <c r="K227" s="306"/>
      <c r="L227" s="306"/>
      <c r="M227" s="306"/>
      <c r="N227" s="306"/>
    </row>
    <row r="228" spans="1:14" s="307" customFormat="1" x14ac:dyDescent="0.35">
      <c r="A228" s="306"/>
      <c r="B228" s="306"/>
      <c r="C228" s="306"/>
      <c r="D228" s="306"/>
      <c r="E228" s="306"/>
      <c r="F228" s="306"/>
      <c r="G228" s="306"/>
      <c r="H228" s="306"/>
      <c r="I228" s="306"/>
      <c r="J228" s="306"/>
      <c r="K228" s="306"/>
      <c r="L228" s="306"/>
      <c r="M228" s="306"/>
      <c r="N228" s="306"/>
    </row>
    <row r="229" spans="1:14" s="307" customFormat="1" x14ac:dyDescent="0.35">
      <c r="A229" s="306"/>
      <c r="B229" s="306"/>
      <c r="C229" s="306"/>
      <c r="D229" s="306"/>
      <c r="E229" s="306"/>
      <c r="F229" s="306"/>
      <c r="G229" s="306"/>
      <c r="H229" s="306"/>
      <c r="I229" s="306"/>
      <c r="J229" s="306"/>
      <c r="K229" s="306"/>
      <c r="L229" s="306"/>
      <c r="M229" s="306"/>
      <c r="N229" s="306"/>
    </row>
    <row r="230" spans="1:14" s="307" customFormat="1" x14ac:dyDescent="0.35">
      <c r="A230" s="306"/>
      <c r="B230" s="306"/>
      <c r="C230" s="306"/>
      <c r="D230" s="306"/>
      <c r="E230" s="306"/>
      <c r="F230" s="306"/>
      <c r="G230" s="306"/>
      <c r="H230" s="306"/>
      <c r="I230" s="306"/>
      <c r="J230" s="306"/>
      <c r="K230" s="306"/>
      <c r="L230" s="306"/>
      <c r="M230" s="306"/>
      <c r="N230" s="306"/>
    </row>
    <row r="231" spans="1:14" s="307" customFormat="1" x14ac:dyDescent="0.35">
      <c r="A231" s="306"/>
      <c r="B231" s="306"/>
      <c r="C231" s="306"/>
      <c r="D231" s="306"/>
      <c r="E231" s="306"/>
      <c r="F231" s="306"/>
      <c r="G231" s="306"/>
      <c r="H231" s="306"/>
      <c r="I231" s="306"/>
      <c r="J231" s="306"/>
      <c r="K231" s="306"/>
      <c r="L231" s="306"/>
      <c r="M231" s="306"/>
      <c r="N231" s="306"/>
    </row>
    <row r="232" spans="1:14" s="307" customFormat="1" x14ac:dyDescent="0.35">
      <c r="A232" s="306"/>
      <c r="B232" s="306"/>
      <c r="C232" s="306"/>
      <c r="D232" s="306"/>
      <c r="E232" s="306"/>
      <c r="F232" s="306"/>
      <c r="G232" s="306"/>
      <c r="H232" s="306"/>
      <c r="I232" s="306"/>
      <c r="J232" s="306"/>
      <c r="K232" s="306"/>
      <c r="L232" s="306"/>
      <c r="M232" s="306"/>
      <c r="N232" s="306"/>
    </row>
    <row r="233" spans="1:14" s="307" customFormat="1" x14ac:dyDescent="0.35">
      <c r="A233" s="306"/>
      <c r="B233" s="306"/>
      <c r="C233" s="306"/>
      <c r="D233" s="306"/>
      <c r="E233" s="306"/>
      <c r="F233" s="306"/>
      <c r="G233" s="306"/>
      <c r="H233" s="306"/>
      <c r="I233" s="306"/>
      <c r="J233" s="306"/>
      <c r="K233" s="306"/>
      <c r="L233" s="306"/>
      <c r="M233" s="306"/>
      <c r="N233" s="306"/>
    </row>
    <row r="234" spans="1:14" s="307" customFormat="1" x14ac:dyDescent="0.35">
      <c r="A234" s="306"/>
      <c r="B234" s="306"/>
      <c r="C234" s="306"/>
      <c r="D234" s="306"/>
      <c r="E234" s="306"/>
      <c r="F234" s="306"/>
      <c r="G234" s="306"/>
      <c r="H234" s="306"/>
      <c r="I234" s="306"/>
      <c r="J234" s="306"/>
      <c r="K234" s="306"/>
      <c r="L234" s="306"/>
      <c r="M234" s="306"/>
      <c r="N234" s="306"/>
    </row>
    <row r="235" spans="1:14" s="307" customFormat="1" x14ac:dyDescent="0.35">
      <c r="A235" s="306"/>
      <c r="B235" s="306"/>
      <c r="C235" s="306"/>
      <c r="D235" s="306"/>
      <c r="E235" s="306"/>
      <c r="F235" s="306"/>
      <c r="G235" s="306"/>
      <c r="H235" s="306"/>
      <c r="I235" s="306"/>
      <c r="J235" s="306"/>
      <c r="K235" s="306"/>
      <c r="L235" s="306"/>
      <c r="M235" s="306"/>
      <c r="N235" s="306"/>
    </row>
    <row r="236" spans="1:14" s="307" customFormat="1" x14ac:dyDescent="0.35">
      <c r="A236" s="306"/>
      <c r="B236" s="306"/>
      <c r="C236" s="306"/>
      <c r="D236" s="306"/>
      <c r="E236" s="306"/>
      <c r="F236" s="306"/>
      <c r="G236" s="306"/>
      <c r="H236" s="306"/>
      <c r="I236" s="306"/>
      <c r="J236" s="306"/>
      <c r="K236" s="306"/>
      <c r="L236" s="306"/>
      <c r="M236" s="306"/>
      <c r="N236" s="306"/>
    </row>
    <row r="237" spans="1:14" s="307" customFormat="1" x14ac:dyDescent="0.35">
      <c r="A237" s="306"/>
      <c r="B237" s="306"/>
      <c r="C237" s="306"/>
      <c r="D237" s="306"/>
      <c r="E237" s="306"/>
      <c r="F237" s="306"/>
      <c r="G237" s="306"/>
      <c r="H237" s="306"/>
      <c r="I237" s="306"/>
      <c r="J237" s="306"/>
      <c r="K237" s="306"/>
      <c r="L237" s="306"/>
      <c r="M237" s="306"/>
      <c r="N237" s="306"/>
    </row>
    <row r="238" spans="1:14" s="307" customFormat="1" x14ac:dyDescent="0.35">
      <c r="A238" s="306"/>
      <c r="B238" s="306"/>
      <c r="C238" s="306"/>
      <c r="D238" s="306"/>
      <c r="E238" s="306"/>
      <c r="F238" s="306"/>
      <c r="G238" s="306"/>
      <c r="H238" s="306"/>
      <c r="I238" s="306"/>
      <c r="J238" s="306"/>
      <c r="K238" s="306"/>
      <c r="L238" s="306"/>
      <c r="M238" s="306"/>
      <c r="N238" s="306"/>
    </row>
    <row r="239" spans="1:14" s="307" customFormat="1" x14ac:dyDescent="0.35">
      <c r="A239" s="306"/>
      <c r="B239" s="306"/>
      <c r="C239" s="306"/>
      <c r="D239" s="306"/>
      <c r="E239" s="306"/>
      <c r="F239" s="306"/>
      <c r="G239" s="306"/>
      <c r="H239" s="306"/>
      <c r="I239" s="306"/>
      <c r="J239" s="306"/>
      <c r="K239" s="306"/>
      <c r="L239" s="306"/>
      <c r="M239" s="306"/>
      <c r="N239" s="306"/>
    </row>
    <row r="240" spans="1:14" s="307" customFormat="1" x14ac:dyDescent="0.35">
      <c r="A240" s="306"/>
      <c r="B240" s="306"/>
      <c r="C240" s="306"/>
      <c r="D240" s="306"/>
      <c r="E240" s="306"/>
      <c r="F240" s="306"/>
      <c r="G240" s="306"/>
      <c r="H240" s="306"/>
      <c r="I240" s="306"/>
      <c r="J240" s="306"/>
      <c r="K240" s="306"/>
      <c r="L240" s="306"/>
      <c r="M240" s="306"/>
      <c r="N240" s="306"/>
    </row>
    <row r="241" spans="1:14" s="307" customFormat="1" x14ac:dyDescent="0.35">
      <c r="A241" s="306"/>
      <c r="B241" s="306"/>
      <c r="C241" s="306"/>
      <c r="D241" s="306"/>
      <c r="E241" s="306"/>
      <c r="F241" s="306"/>
      <c r="G241" s="306"/>
      <c r="H241" s="306"/>
      <c r="I241" s="306"/>
      <c r="J241" s="306"/>
      <c r="K241" s="306"/>
      <c r="L241" s="306"/>
      <c r="M241" s="306"/>
      <c r="N241" s="306"/>
    </row>
    <row r="242" spans="1:14" s="307" customFormat="1" x14ac:dyDescent="0.35">
      <c r="A242" s="306"/>
      <c r="B242" s="306"/>
      <c r="C242" s="306"/>
      <c r="D242" s="306"/>
      <c r="E242" s="306"/>
      <c r="F242" s="306"/>
      <c r="G242" s="306"/>
      <c r="H242" s="306"/>
      <c r="I242" s="306"/>
      <c r="J242" s="306"/>
      <c r="K242" s="306"/>
      <c r="L242" s="306"/>
      <c r="M242" s="306"/>
      <c r="N242" s="306"/>
    </row>
    <row r="243" spans="1:14" s="307" customFormat="1" x14ac:dyDescent="0.35">
      <c r="A243" s="306"/>
      <c r="B243" s="306"/>
      <c r="C243" s="306"/>
      <c r="D243" s="306"/>
      <c r="E243" s="306"/>
      <c r="F243" s="306"/>
      <c r="G243" s="306"/>
      <c r="H243" s="306"/>
      <c r="I243" s="306"/>
      <c r="J243" s="306"/>
      <c r="K243" s="306"/>
      <c r="L243" s="306"/>
      <c r="M243" s="306"/>
      <c r="N243" s="306"/>
    </row>
    <row r="244" spans="1:14" s="307" customFormat="1" x14ac:dyDescent="0.35">
      <c r="A244" s="306"/>
      <c r="B244" s="306"/>
      <c r="C244" s="306"/>
      <c r="D244" s="306"/>
      <c r="E244" s="306"/>
      <c r="F244" s="306"/>
      <c r="G244" s="306"/>
      <c r="H244" s="306"/>
      <c r="I244" s="306"/>
      <c r="J244" s="306"/>
      <c r="K244" s="306"/>
      <c r="L244" s="306"/>
      <c r="M244" s="306"/>
      <c r="N244" s="306"/>
    </row>
    <row r="245" spans="1:14" s="307" customFormat="1" x14ac:dyDescent="0.35">
      <c r="A245" s="306"/>
      <c r="B245" s="306"/>
      <c r="C245" s="306"/>
      <c r="D245" s="306"/>
      <c r="E245" s="306"/>
      <c r="F245" s="306"/>
      <c r="G245" s="306"/>
      <c r="H245" s="306"/>
      <c r="I245" s="306"/>
      <c r="J245" s="306"/>
      <c r="K245" s="306"/>
      <c r="L245" s="306"/>
      <c r="M245" s="306"/>
      <c r="N245" s="306"/>
    </row>
    <row r="246" spans="1:14" s="307" customFormat="1" x14ac:dyDescent="0.35">
      <c r="A246" s="306"/>
      <c r="B246" s="306"/>
      <c r="C246" s="306"/>
      <c r="D246" s="306"/>
      <c r="E246" s="306"/>
      <c r="F246" s="306"/>
      <c r="G246" s="306"/>
      <c r="H246" s="306"/>
      <c r="I246" s="306"/>
      <c r="J246" s="306"/>
      <c r="K246" s="306"/>
      <c r="L246" s="306"/>
      <c r="M246" s="306"/>
      <c r="N246" s="306"/>
    </row>
    <row r="247" spans="1:14" s="307" customFormat="1" x14ac:dyDescent="0.35">
      <c r="A247" s="306"/>
      <c r="B247" s="306"/>
      <c r="C247" s="306"/>
      <c r="D247" s="306"/>
      <c r="E247" s="306"/>
      <c r="F247" s="306"/>
      <c r="G247" s="306"/>
      <c r="H247" s="306"/>
      <c r="I247" s="306"/>
      <c r="J247" s="306"/>
      <c r="K247" s="306"/>
      <c r="L247" s="306"/>
      <c r="M247" s="306"/>
      <c r="N247" s="306"/>
    </row>
    <row r="248" spans="1:14" s="307" customFormat="1" x14ac:dyDescent="0.35">
      <c r="A248" s="306"/>
      <c r="B248" s="306"/>
      <c r="C248" s="306"/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1:14" s="307" customFormat="1" x14ac:dyDescent="0.35">
      <c r="A249" s="306"/>
      <c r="B249" s="306"/>
      <c r="C249" s="306"/>
      <c r="D249" s="306"/>
      <c r="E249" s="306"/>
      <c r="F249" s="306"/>
      <c r="G249" s="306"/>
      <c r="H249" s="306"/>
      <c r="I249" s="306"/>
      <c r="J249" s="306"/>
      <c r="K249" s="306"/>
      <c r="L249" s="306"/>
      <c r="M249" s="306"/>
      <c r="N249" s="306"/>
    </row>
    <row r="250" spans="1:14" s="307" customFormat="1" x14ac:dyDescent="0.35">
      <c r="A250" s="306"/>
      <c r="B250" s="306"/>
      <c r="C250" s="306"/>
      <c r="D250" s="306"/>
      <c r="E250" s="306"/>
      <c r="F250" s="306"/>
      <c r="G250" s="306"/>
      <c r="H250" s="306"/>
      <c r="I250" s="306"/>
      <c r="J250" s="306"/>
      <c r="K250" s="306"/>
      <c r="L250" s="306"/>
      <c r="M250" s="306"/>
      <c r="N250" s="306"/>
    </row>
    <row r="251" spans="1:14" s="307" customFormat="1" x14ac:dyDescent="0.35">
      <c r="A251" s="306"/>
      <c r="B251" s="306"/>
      <c r="C251" s="306"/>
      <c r="D251" s="306"/>
      <c r="E251" s="306"/>
      <c r="F251" s="306"/>
      <c r="G251" s="306"/>
      <c r="H251" s="306"/>
      <c r="I251" s="306"/>
      <c r="J251" s="306"/>
      <c r="K251" s="306"/>
      <c r="L251" s="306"/>
      <c r="M251" s="306"/>
      <c r="N251" s="306"/>
    </row>
    <row r="252" spans="1:14" s="307" customFormat="1" x14ac:dyDescent="0.35">
      <c r="A252" s="306"/>
      <c r="B252" s="306"/>
      <c r="C252" s="306"/>
      <c r="D252" s="306"/>
      <c r="E252" s="306"/>
      <c r="F252" s="306"/>
      <c r="G252" s="306"/>
      <c r="H252" s="306"/>
      <c r="I252" s="306"/>
      <c r="J252" s="306"/>
      <c r="K252" s="306"/>
      <c r="L252" s="306"/>
      <c r="M252" s="306"/>
      <c r="N252" s="306"/>
    </row>
    <row r="253" spans="1:14" s="307" customFormat="1" x14ac:dyDescent="0.35">
      <c r="A253" s="306"/>
      <c r="B253" s="306"/>
      <c r="C253" s="306"/>
      <c r="D253" s="306"/>
      <c r="E253" s="306"/>
      <c r="F253" s="306"/>
      <c r="G253" s="306"/>
      <c r="H253" s="306"/>
      <c r="I253" s="306"/>
      <c r="J253" s="306"/>
      <c r="K253" s="306"/>
      <c r="L253" s="306"/>
      <c r="M253" s="306"/>
      <c r="N253" s="306"/>
    </row>
    <row r="254" spans="1:14" s="307" customFormat="1" x14ac:dyDescent="0.35">
      <c r="A254" s="306"/>
      <c r="B254" s="306"/>
      <c r="C254" s="306"/>
      <c r="D254" s="306"/>
      <c r="E254" s="306"/>
      <c r="F254" s="306"/>
      <c r="G254" s="306"/>
      <c r="H254" s="306"/>
      <c r="I254" s="306"/>
      <c r="J254" s="306"/>
      <c r="K254" s="306"/>
      <c r="L254" s="306"/>
      <c r="M254" s="306"/>
      <c r="N254" s="306"/>
    </row>
    <row r="255" spans="1:14" s="307" customFormat="1" x14ac:dyDescent="0.35">
      <c r="A255" s="306"/>
      <c r="B255" s="306"/>
      <c r="C255" s="306"/>
      <c r="D255" s="306"/>
      <c r="E255" s="306"/>
      <c r="F255" s="306"/>
      <c r="G255" s="306"/>
      <c r="H255" s="306"/>
      <c r="I255" s="306"/>
      <c r="J255" s="306"/>
      <c r="K255" s="306"/>
      <c r="L255" s="306"/>
      <c r="M255" s="306"/>
      <c r="N255" s="306"/>
    </row>
    <row r="256" spans="1:14" s="307" customFormat="1" x14ac:dyDescent="0.35">
      <c r="A256" s="306"/>
      <c r="B256" s="306"/>
      <c r="C256" s="306"/>
      <c r="D256" s="306"/>
      <c r="E256" s="306"/>
      <c r="F256" s="306"/>
      <c r="G256" s="306"/>
      <c r="H256" s="306"/>
      <c r="I256" s="306"/>
      <c r="J256" s="306"/>
      <c r="K256" s="306"/>
      <c r="L256" s="306"/>
      <c r="M256" s="306"/>
      <c r="N256" s="306"/>
    </row>
    <row r="257" spans="1:14" s="307" customFormat="1" x14ac:dyDescent="0.35">
      <c r="A257" s="306"/>
      <c r="B257" s="306"/>
      <c r="C257" s="306"/>
      <c r="D257" s="306"/>
      <c r="E257" s="306"/>
      <c r="F257" s="306"/>
      <c r="G257" s="306"/>
      <c r="H257" s="306"/>
      <c r="I257" s="306"/>
      <c r="J257" s="306"/>
      <c r="K257" s="306"/>
      <c r="L257" s="306"/>
      <c r="M257" s="306"/>
      <c r="N257" s="306"/>
    </row>
    <row r="258" spans="1:14" s="307" customFormat="1" x14ac:dyDescent="0.35">
      <c r="A258" s="306"/>
      <c r="B258" s="306"/>
      <c r="C258" s="306"/>
      <c r="D258" s="306"/>
      <c r="E258" s="306"/>
      <c r="F258" s="306"/>
      <c r="G258" s="306"/>
      <c r="H258" s="306"/>
      <c r="I258" s="306"/>
      <c r="J258" s="306"/>
      <c r="K258" s="306"/>
      <c r="L258" s="306"/>
      <c r="M258" s="306"/>
      <c r="N258" s="306"/>
    </row>
    <row r="259" spans="1:14" s="307" customFormat="1" x14ac:dyDescent="0.35">
      <c r="A259" s="306"/>
      <c r="B259" s="306"/>
      <c r="C259" s="306"/>
      <c r="D259" s="306"/>
      <c r="E259" s="306"/>
      <c r="F259" s="306"/>
      <c r="G259" s="306"/>
      <c r="H259" s="306"/>
      <c r="I259" s="306"/>
      <c r="J259" s="306"/>
      <c r="K259" s="306"/>
      <c r="L259" s="306"/>
      <c r="M259" s="306"/>
      <c r="N259" s="306"/>
    </row>
    <row r="260" spans="1:14" s="307" customFormat="1" x14ac:dyDescent="0.35">
      <c r="A260" s="306"/>
      <c r="B260" s="306"/>
      <c r="C260" s="306"/>
      <c r="D260" s="306"/>
      <c r="E260" s="306"/>
      <c r="F260" s="306"/>
      <c r="G260" s="306"/>
      <c r="H260" s="306"/>
      <c r="I260" s="306"/>
      <c r="J260" s="306"/>
      <c r="K260" s="306"/>
      <c r="L260" s="306"/>
      <c r="M260" s="306"/>
      <c r="N260" s="306"/>
    </row>
    <row r="261" spans="1:14" s="307" customFormat="1" x14ac:dyDescent="0.35">
      <c r="A261" s="306"/>
      <c r="B261" s="306"/>
      <c r="C261" s="306"/>
      <c r="D261" s="306"/>
      <c r="E261" s="306"/>
      <c r="F261" s="306"/>
      <c r="G261" s="306"/>
      <c r="H261" s="306"/>
      <c r="I261" s="306"/>
      <c r="J261" s="306"/>
      <c r="K261" s="306"/>
      <c r="L261" s="306"/>
      <c r="M261" s="306"/>
      <c r="N261" s="306"/>
    </row>
    <row r="262" spans="1:14" s="307" customFormat="1" x14ac:dyDescent="0.35">
      <c r="A262" s="306"/>
      <c r="B262" s="306"/>
      <c r="C262" s="306"/>
      <c r="D262" s="306"/>
      <c r="E262" s="306"/>
      <c r="F262" s="306"/>
      <c r="G262" s="306"/>
      <c r="H262" s="306"/>
      <c r="I262" s="306"/>
      <c r="J262" s="306"/>
      <c r="K262" s="306"/>
      <c r="L262" s="306"/>
      <c r="M262" s="306"/>
      <c r="N262" s="306"/>
    </row>
    <row r="263" spans="1:14" s="307" customFormat="1" x14ac:dyDescent="0.35">
      <c r="A263" s="306"/>
      <c r="B263" s="306"/>
      <c r="C263" s="306"/>
      <c r="D263" s="306"/>
      <c r="E263" s="306"/>
      <c r="F263" s="306"/>
      <c r="G263" s="306"/>
      <c r="H263" s="306"/>
      <c r="I263" s="306"/>
      <c r="J263" s="306"/>
      <c r="K263" s="306"/>
      <c r="L263" s="306"/>
      <c r="M263" s="306"/>
      <c r="N263" s="306"/>
    </row>
    <row r="264" spans="1:14" s="307" customFormat="1" x14ac:dyDescent="0.35">
      <c r="A264" s="306"/>
      <c r="B264" s="306"/>
      <c r="C264" s="306"/>
      <c r="D264" s="306"/>
      <c r="E264" s="306"/>
      <c r="F264" s="306"/>
      <c r="G264" s="306"/>
      <c r="H264" s="306"/>
      <c r="I264" s="306"/>
      <c r="J264" s="306"/>
      <c r="K264" s="306"/>
      <c r="L264" s="306"/>
      <c r="M264" s="306"/>
      <c r="N264" s="306"/>
    </row>
    <row r="265" spans="1:14" s="307" customFormat="1" x14ac:dyDescent="0.35">
      <c r="A265" s="306"/>
      <c r="B265" s="306"/>
      <c r="C265" s="306"/>
      <c r="D265" s="306"/>
      <c r="E265" s="306"/>
      <c r="F265" s="306"/>
      <c r="G265" s="306"/>
      <c r="H265" s="306"/>
      <c r="I265" s="306"/>
      <c r="J265" s="306"/>
      <c r="K265" s="306"/>
      <c r="L265" s="306"/>
      <c r="M265" s="306"/>
      <c r="N265" s="306"/>
    </row>
    <row r="266" spans="1:14" s="307" customFormat="1" x14ac:dyDescent="0.35">
      <c r="A266" s="306"/>
      <c r="B266" s="306"/>
      <c r="C266" s="306"/>
      <c r="D266" s="306"/>
      <c r="E266" s="306"/>
      <c r="F266" s="306"/>
      <c r="G266" s="306"/>
      <c r="H266" s="306"/>
      <c r="I266" s="306"/>
      <c r="J266" s="306"/>
      <c r="K266" s="306"/>
      <c r="L266" s="306"/>
      <c r="M266" s="306"/>
      <c r="N266" s="306"/>
    </row>
    <row r="267" spans="1:14" s="307" customFormat="1" x14ac:dyDescent="0.35">
      <c r="A267" s="306"/>
      <c r="B267" s="306"/>
      <c r="C267" s="306"/>
      <c r="D267" s="306"/>
      <c r="E267" s="306"/>
      <c r="F267" s="306"/>
      <c r="G267" s="306"/>
      <c r="H267" s="306"/>
      <c r="I267" s="306"/>
      <c r="J267" s="306"/>
      <c r="K267" s="306"/>
      <c r="L267" s="306"/>
      <c r="M267" s="306"/>
      <c r="N267" s="306"/>
    </row>
    <row r="268" spans="1:14" s="307" customFormat="1" x14ac:dyDescent="0.35">
      <c r="A268" s="306"/>
      <c r="B268" s="306"/>
      <c r="C268" s="306"/>
      <c r="D268" s="306"/>
      <c r="E268" s="306"/>
      <c r="F268" s="306"/>
      <c r="G268" s="306"/>
      <c r="H268" s="306"/>
      <c r="I268" s="306"/>
      <c r="J268" s="306"/>
      <c r="K268" s="306"/>
      <c r="L268" s="306"/>
      <c r="M268" s="306"/>
      <c r="N268" s="306"/>
    </row>
    <row r="269" spans="1:14" s="307" customFormat="1" x14ac:dyDescent="0.35">
      <c r="A269" s="306"/>
      <c r="B269" s="306"/>
      <c r="C269" s="306"/>
      <c r="D269" s="306"/>
      <c r="E269" s="306"/>
      <c r="F269" s="306"/>
      <c r="G269" s="306"/>
      <c r="H269" s="306"/>
      <c r="I269" s="306"/>
      <c r="J269" s="306"/>
      <c r="K269" s="306"/>
      <c r="L269" s="306"/>
      <c r="M269" s="306"/>
      <c r="N269" s="306"/>
    </row>
    <row r="270" spans="1:14" s="307" customFormat="1" x14ac:dyDescent="0.35">
      <c r="A270" s="306"/>
      <c r="B270" s="306"/>
      <c r="C270" s="306"/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1:14" s="307" customFormat="1" x14ac:dyDescent="0.35">
      <c r="A271" s="306"/>
      <c r="B271" s="306"/>
      <c r="C271" s="306"/>
      <c r="D271" s="306"/>
      <c r="E271" s="306"/>
      <c r="F271" s="306"/>
      <c r="G271" s="306"/>
      <c r="H271" s="306"/>
      <c r="I271" s="306"/>
      <c r="J271" s="306"/>
      <c r="K271" s="306"/>
      <c r="L271" s="306"/>
      <c r="M271" s="306"/>
      <c r="N271" s="306"/>
    </row>
    <row r="272" spans="1:14" s="307" customFormat="1" x14ac:dyDescent="0.35">
      <c r="A272" s="306"/>
      <c r="B272" s="306"/>
      <c r="C272" s="306"/>
      <c r="D272" s="306"/>
      <c r="E272" s="306"/>
      <c r="F272" s="306"/>
      <c r="G272" s="306"/>
      <c r="H272" s="306"/>
      <c r="I272" s="306"/>
      <c r="J272" s="306"/>
      <c r="K272" s="306"/>
      <c r="L272" s="306"/>
      <c r="M272" s="306"/>
      <c r="N272" s="306"/>
    </row>
    <row r="273" spans="1:14" s="307" customFormat="1" x14ac:dyDescent="0.35">
      <c r="A273" s="306"/>
      <c r="B273" s="306"/>
      <c r="C273" s="306"/>
      <c r="D273" s="306"/>
      <c r="E273" s="306"/>
      <c r="F273" s="306"/>
      <c r="G273" s="306"/>
      <c r="H273" s="306"/>
      <c r="I273" s="306"/>
      <c r="J273" s="306"/>
      <c r="K273" s="306"/>
      <c r="L273" s="306"/>
      <c r="M273" s="306"/>
      <c r="N273" s="306"/>
    </row>
    <row r="274" spans="1:14" s="307" customFormat="1" x14ac:dyDescent="0.35">
      <c r="A274" s="306"/>
      <c r="B274" s="306"/>
      <c r="C274" s="306"/>
      <c r="D274" s="306"/>
      <c r="E274" s="306"/>
      <c r="F274" s="306"/>
      <c r="G274" s="306"/>
      <c r="H274" s="306"/>
      <c r="I274" s="306"/>
      <c r="J274" s="306"/>
      <c r="K274" s="306"/>
      <c r="L274" s="306"/>
      <c r="M274" s="306"/>
      <c r="N274" s="306"/>
    </row>
    <row r="275" spans="1:14" s="307" customFormat="1" x14ac:dyDescent="0.35">
      <c r="A275" s="306"/>
      <c r="B275" s="306"/>
      <c r="C275" s="306"/>
      <c r="D275" s="306"/>
      <c r="E275" s="306"/>
      <c r="F275" s="306"/>
      <c r="G275" s="306"/>
      <c r="H275" s="306"/>
      <c r="I275" s="306"/>
      <c r="J275" s="306"/>
      <c r="K275" s="306"/>
      <c r="L275" s="306"/>
      <c r="M275" s="306"/>
      <c r="N275" s="306"/>
    </row>
    <row r="276" spans="1:14" s="307" customFormat="1" x14ac:dyDescent="0.35">
      <c r="A276" s="306"/>
      <c r="B276" s="306"/>
      <c r="C276" s="306"/>
      <c r="D276" s="306"/>
      <c r="E276" s="306"/>
      <c r="F276" s="306"/>
      <c r="G276" s="306"/>
      <c r="H276" s="306"/>
      <c r="I276" s="306"/>
      <c r="J276" s="306"/>
      <c r="K276" s="306"/>
      <c r="L276" s="306"/>
      <c r="M276" s="306"/>
      <c r="N276" s="306"/>
    </row>
    <row r="277" spans="1:14" s="307" customFormat="1" x14ac:dyDescent="0.35">
      <c r="A277" s="306"/>
      <c r="B277" s="306"/>
      <c r="C277" s="306"/>
      <c r="D277" s="306"/>
      <c r="E277" s="306"/>
      <c r="F277" s="306"/>
      <c r="G277" s="306"/>
      <c r="H277" s="306"/>
      <c r="I277" s="306"/>
      <c r="J277" s="306"/>
      <c r="K277" s="306"/>
      <c r="L277" s="306"/>
      <c r="M277" s="306"/>
      <c r="N277" s="306"/>
    </row>
    <row r="278" spans="1:14" s="307" customFormat="1" x14ac:dyDescent="0.35">
      <c r="A278" s="306"/>
      <c r="B278" s="306"/>
      <c r="C278" s="306"/>
      <c r="D278" s="306"/>
      <c r="E278" s="306"/>
      <c r="F278" s="306"/>
      <c r="G278" s="306"/>
      <c r="H278" s="306"/>
      <c r="I278" s="306"/>
      <c r="J278" s="306"/>
      <c r="K278" s="306"/>
      <c r="L278" s="306"/>
      <c r="M278" s="306"/>
      <c r="N278" s="306"/>
    </row>
    <row r="279" spans="1:14" s="307" customFormat="1" x14ac:dyDescent="0.35">
      <c r="A279" s="306"/>
      <c r="B279" s="306"/>
      <c r="C279" s="306"/>
      <c r="D279" s="306"/>
      <c r="E279" s="306"/>
      <c r="F279" s="306"/>
      <c r="G279" s="306"/>
      <c r="H279" s="306"/>
      <c r="I279" s="306"/>
      <c r="J279" s="306"/>
      <c r="K279" s="306"/>
      <c r="L279" s="306"/>
      <c r="M279" s="306"/>
      <c r="N279" s="306"/>
    </row>
    <row r="280" spans="1:14" s="307" customFormat="1" x14ac:dyDescent="0.35">
      <c r="A280" s="306"/>
      <c r="B280" s="306"/>
      <c r="C280" s="306"/>
      <c r="D280" s="306"/>
      <c r="E280" s="306"/>
      <c r="F280" s="306"/>
      <c r="G280" s="306"/>
      <c r="H280" s="306"/>
      <c r="I280" s="306"/>
      <c r="J280" s="306"/>
      <c r="K280" s="306"/>
      <c r="L280" s="306"/>
      <c r="M280" s="306"/>
      <c r="N280" s="306"/>
    </row>
    <row r="281" spans="1:14" s="307" customFormat="1" x14ac:dyDescent="0.35">
      <c r="A281" s="306"/>
      <c r="B281" s="306"/>
      <c r="C281" s="306"/>
      <c r="D281" s="306"/>
      <c r="E281" s="306"/>
      <c r="F281" s="306"/>
      <c r="G281" s="306"/>
      <c r="H281" s="306"/>
      <c r="I281" s="306"/>
      <c r="J281" s="306"/>
      <c r="K281" s="306"/>
      <c r="L281" s="306"/>
      <c r="M281" s="306"/>
      <c r="N281" s="306"/>
    </row>
    <row r="282" spans="1:14" s="307" customFormat="1" x14ac:dyDescent="0.35">
      <c r="A282" s="306"/>
      <c r="B282" s="306"/>
      <c r="C282" s="306"/>
      <c r="D282" s="306"/>
      <c r="E282" s="306"/>
      <c r="F282" s="306"/>
      <c r="G282" s="306"/>
      <c r="H282" s="306"/>
      <c r="I282" s="306"/>
      <c r="J282" s="306"/>
      <c r="K282" s="306"/>
      <c r="L282" s="306"/>
      <c r="M282" s="306"/>
      <c r="N282" s="306"/>
    </row>
    <row r="283" spans="1:14" s="307" customFormat="1" x14ac:dyDescent="0.35">
      <c r="A283" s="306"/>
      <c r="B283" s="306"/>
      <c r="C283" s="306"/>
      <c r="D283" s="306"/>
      <c r="E283" s="306"/>
      <c r="F283" s="306"/>
      <c r="G283" s="306"/>
      <c r="H283" s="306"/>
      <c r="I283" s="306"/>
      <c r="J283" s="306"/>
      <c r="K283" s="306"/>
      <c r="L283" s="306"/>
      <c r="M283" s="306"/>
      <c r="N283" s="306"/>
    </row>
    <row r="284" spans="1:14" s="307" customFormat="1" x14ac:dyDescent="0.35">
      <c r="A284" s="306"/>
      <c r="B284" s="306"/>
      <c r="C284" s="306"/>
      <c r="D284" s="306"/>
      <c r="E284" s="306"/>
      <c r="F284" s="306"/>
      <c r="G284" s="306"/>
      <c r="H284" s="306"/>
      <c r="I284" s="306"/>
      <c r="J284" s="306"/>
      <c r="K284" s="306"/>
      <c r="L284" s="306"/>
      <c r="M284" s="306"/>
      <c r="N284" s="306"/>
    </row>
    <row r="285" spans="1:14" s="307" customFormat="1" x14ac:dyDescent="0.35">
      <c r="A285" s="306"/>
      <c r="B285" s="306"/>
      <c r="C285" s="306"/>
      <c r="D285" s="306"/>
      <c r="E285" s="306"/>
      <c r="F285" s="306"/>
      <c r="G285" s="306"/>
      <c r="H285" s="306"/>
      <c r="I285" s="306"/>
      <c r="J285" s="306"/>
      <c r="K285" s="306"/>
      <c r="L285" s="306"/>
      <c r="M285" s="306"/>
      <c r="N285" s="306"/>
    </row>
    <row r="286" spans="1:14" s="307" customFormat="1" x14ac:dyDescent="0.35">
      <c r="A286" s="306"/>
      <c r="B286" s="306"/>
      <c r="C286" s="306"/>
      <c r="D286" s="306"/>
      <c r="E286" s="306"/>
      <c r="F286" s="306"/>
      <c r="G286" s="306"/>
      <c r="H286" s="306"/>
      <c r="I286" s="306"/>
      <c r="J286" s="306"/>
      <c r="K286" s="306"/>
      <c r="L286" s="306"/>
      <c r="M286" s="306"/>
      <c r="N286" s="306"/>
    </row>
    <row r="287" spans="1:14" s="307" customFormat="1" x14ac:dyDescent="0.35">
      <c r="A287" s="306"/>
      <c r="B287" s="306"/>
      <c r="C287" s="306"/>
      <c r="D287" s="306"/>
      <c r="E287" s="306"/>
      <c r="F287" s="306"/>
      <c r="G287" s="306"/>
      <c r="H287" s="306"/>
      <c r="I287" s="306"/>
      <c r="J287" s="306"/>
      <c r="K287" s="306"/>
      <c r="L287" s="306"/>
      <c r="M287" s="306"/>
      <c r="N287" s="306"/>
    </row>
    <row r="288" spans="1:14" s="307" customFormat="1" x14ac:dyDescent="0.35">
      <c r="A288" s="306"/>
      <c r="B288" s="306"/>
      <c r="C288" s="306"/>
      <c r="D288" s="306"/>
      <c r="E288" s="306"/>
      <c r="F288" s="306"/>
      <c r="G288" s="306"/>
      <c r="H288" s="306"/>
      <c r="I288" s="306"/>
      <c r="J288" s="306"/>
      <c r="K288" s="306"/>
      <c r="L288" s="306"/>
      <c r="M288" s="306"/>
      <c r="N288" s="306"/>
    </row>
    <row r="289" spans="1:14" s="307" customFormat="1" x14ac:dyDescent="0.35">
      <c r="A289" s="306"/>
      <c r="B289" s="306"/>
      <c r="C289" s="306"/>
      <c r="D289" s="306"/>
      <c r="E289" s="306"/>
      <c r="F289" s="306"/>
      <c r="G289" s="306"/>
      <c r="H289" s="306"/>
      <c r="I289" s="306"/>
      <c r="J289" s="306"/>
      <c r="K289" s="306"/>
      <c r="L289" s="306"/>
      <c r="M289" s="306"/>
      <c r="N289" s="306"/>
    </row>
    <row r="290" spans="1:14" s="307" customFormat="1" x14ac:dyDescent="0.35">
      <c r="A290" s="306"/>
      <c r="B290" s="306"/>
      <c r="C290" s="306"/>
      <c r="D290" s="306"/>
      <c r="E290" s="306"/>
      <c r="F290" s="306"/>
      <c r="G290" s="306"/>
      <c r="H290" s="306"/>
      <c r="I290" s="306"/>
      <c r="J290" s="306"/>
      <c r="K290" s="306"/>
      <c r="L290" s="306"/>
      <c r="M290" s="306"/>
      <c r="N290" s="306"/>
    </row>
    <row r="291" spans="1:14" s="307" customFormat="1" x14ac:dyDescent="0.35">
      <c r="A291" s="306"/>
      <c r="B291" s="306"/>
      <c r="C291" s="306"/>
      <c r="D291" s="306"/>
      <c r="E291" s="306"/>
      <c r="F291" s="306"/>
      <c r="G291" s="306"/>
      <c r="H291" s="306"/>
      <c r="I291" s="306"/>
      <c r="J291" s="306"/>
      <c r="K291" s="306"/>
      <c r="L291" s="306"/>
      <c r="M291" s="306"/>
      <c r="N291" s="306"/>
    </row>
    <row r="292" spans="1:14" s="307" customFormat="1" x14ac:dyDescent="0.35">
      <c r="A292" s="306"/>
      <c r="B292" s="306"/>
      <c r="C292" s="306"/>
      <c r="D292" s="306"/>
      <c r="E292" s="306"/>
      <c r="F292" s="306"/>
      <c r="G292" s="306"/>
      <c r="H292" s="306"/>
      <c r="I292" s="306"/>
      <c r="J292" s="306"/>
      <c r="K292" s="306"/>
      <c r="L292" s="306"/>
      <c r="M292" s="306"/>
      <c r="N292" s="306"/>
    </row>
    <row r="293" spans="1:14" s="307" customFormat="1" x14ac:dyDescent="0.35">
      <c r="A293" s="306"/>
      <c r="B293" s="306"/>
      <c r="C293" s="306"/>
      <c r="D293" s="306"/>
      <c r="E293" s="306"/>
      <c r="F293" s="306"/>
      <c r="G293" s="306"/>
      <c r="H293" s="306"/>
      <c r="I293" s="306"/>
      <c r="J293" s="306"/>
      <c r="K293" s="306"/>
      <c r="L293" s="306"/>
      <c r="M293" s="306"/>
      <c r="N293" s="306"/>
    </row>
    <row r="294" spans="1:14" s="307" customFormat="1" x14ac:dyDescent="0.35">
      <c r="A294" s="306"/>
      <c r="B294" s="306"/>
      <c r="C294" s="306"/>
      <c r="D294" s="306"/>
      <c r="E294" s="306"/>
      <c r="F294" s="306"/>
      <c r="G294" s="306"/>
      <c r="H294" s="306"/>
      <c r="I294" s="306"/>
      <c r="J294" s="306"/>
      <c r="K294" s="306"/>
      <c r="L294" s="306"/>
      <c r="M294" s="306"/>
      <c r="N294" s="306"/>
    </row>
    <row r="295" spans="1:14" s="307" customFormat="1" x14ac:dyDescent="0.35">
      <c r="A295" s="306"/>
      <c r="B295" s="306"/>
      <c r="C295" s="306"/>
      <c r="D295" s="306"/>
      <c r="E295" s="306"/>
      <c r="F295" s="306"/>
      <c r="G295" s="306"/>
      <c r="H295" s="306"/>
      <c r="I295" s="306"/>
      <c r="J295" s="306"/>
      <c r="K295" s="306"/>
      <c r="L295" s="306"/>
      <c r="M295" s="306"/>
      <c r="N295" s="306"/>
    </row>
    <row r="296" spans="1:14" s="307" customFormat="1" x14ac:dyDescent="0.35">
      <c r="A296" s="306"/>
      <c r="B296" s="306"/>
      <c r="C296" s="306"/>
      <c r="D296" s="306"/>
      <c r="E296" s="306"/>
      <c r="F296" s="306"/>
      <c r="G296" s="306"/>
      <c r="H296" s="306"/>
      <c r="I296" s="306"/>
      <c r="J296" s="306"/>
      <c r="K296" s="306"/>
      <c r="L296" s="306"/>
      <c r="M296" s="306"/>
      <c r="N296" s="306"/>
    </row>
    <row r="297" spans="1:14" s="307" customFormat="1" x14ac:dyDescent="0.35">
      <c r="A297" s="306"/>
      <c r="B297" s="306"/>
      <c r="C297" s="306"/>
      <c r="D297" s="306"/>
      <c r="E297" s="306"/>
      <c r="F297" s="306"/>
      <c r="G297" s="306"/>
      <c r="H297" s="306"/>
      <c r="I297" s="306"/>
      <c r="J297" s="306"/>
      <c r="K297" s="306"/>
      <c r="L297" s="306"/>
      <c r="M297" s="306"/>
      <c r="N297" s="306"/>
    </row>
    <row r="298" spans="1:14" s="307" customFormat="1" x14ac:dyDescent="0.35">
      <c r="A298" s="306"/>
      <c r="B298" s="306"/>
      <c r="C298" s="306"/>
      <c r="D298" s="306"/>
      <c r="E298" s="306"/>
      <c r="F298" s="306"/>
      <c r="G298" s="306"/>
      <c r="H298" s="306"/>
      <c r="I298" s="306"/>
      <c r="J298" s="306"/>
      <c r="K298" s="306"/>
      <c r="L298" s="306"/>
      <c r="M298" s="306"/>
      <c r="N298" s="306"/>
    </row>
    <row r="299" spans="1:14" s="307" customFormat="1" x14ac:dyDescent="0.35">
      <c r="A299" s="306"/>
      <c r="B299" s="306"/>
      <c r="C299" s="306"/>
      <c r="D299" s="306"/>
      <c r="E299" s="306"/>
      <c r="F299" s="306"/>
      <c r="G299" s="306"/>
      <c r="H299" s="306"/>
      <c r="I299" s="306"/>
      <c r="J299" s="306"/>
      <c r="K299" s="306"/>
      <c r="L299" s="306"/>
      <c r="M299" s="306"/>
      <c r="N299" s="306"/>
    </row>
    <row r="300" spans="1:14" s="307" customFormat="1" x14ac:dyDescent="0.35">
      <c r="A300" s="306"/>
      <c r="B300" s="306"/>
      <c r="C300" s="306"/>
      <c r="D300" s="306"/>
      <c r="E300" s="306"/>
      <c r="F300" s="306"/>
      <c r="G300" s="306"/>
      <c r="H300" s="306"/>
      <c r="I300" s="306"/>
      <c r="J300" s="306"/>
      <c r="K300" s="306"/>
      <c r="L300" s="306"/>
      <c r="M300" s="306"/>
      <c r="N300" s="306"/>
    </row>
    <row r="301" spans="1:14" s="307" customFormat="1" x14ac:dyDescent="0.35">
      <c r="A301" s="306"/>
      <c r="B301" s="306"/>
      <c r="C301" s="306"/>
      <c r="D301" s="306"/>
      <c r="E301" s="306"/>
      <c r="F301" s="306"/>
      <c r="G301" s="306"/>
      <c r="H301" s="306"/>
      <c r="I301" s="306"/>
      <c r="J301" s="306"/>
      <c r="K301" s="306"/>
      <c r="L301" s="306"/>
      <c r="M301" s="306"/>
      <c r="N301" s="306"/>
    </row>
    <row r="302" spans="1:14" s="307" customFormat="1" x14ac:dyDescent="0.35">
      <c r="A302" s="306"/>
      <c r="B302" s="306"/>
      <c r="C302" s="306"/>
      <c r="D302" s="306"/>
      <c r="E302" s="306"/>
      <c r="F302" s="306"/>
      <c r="G302" s="306"/>
      <c r="H302" s="306"/>
      <c r="I302" s="306"/>
      <c r="J302" s="306"/>
      <c r="K302" s="306"/>
      <c r="L302" s="306"/>
      <c r="M302" s="306"/>
      <c r="N302" s="306"/>
    </row>
    <row r="303" spans="1:14" s="307" customFormat="1" x14ac:dyDescent="0.35">
      <c r="A303" s="306"/>
      <c r="B303" s="306"/>
      <c r="C303" s="306"/>
      <c r="D303" s="306"/>
      <c r="E303" s="306"/>
      <c r="F303" s="306"/>
      <c r="G303" s="306"/>
      <c r="H303" s="306"/>
      <c r="I303" s="306"/>
      <c r="J303" s="306"/>
      <c r="K303" s="306"/>
      <c r="L303" s="306"/>
      <c r="M303" s="306"/>
      <c r="N303" s="306"/>
    </row>
    <row r="304" spans="1:14" s="307" customFormat="1" x14ac:dyDescent="0.35">
      <c r="A304" s="306"/>
      <c r="B304" s="306"/>
      <c r="C304" s="306"/>
      <c r="D304" s="306"/>
      <c r="E304" s="306"/>
      <c r="F304" s="306"/>
      <c r="G304" s="306"/>
      <c r="H304" s="306"/>
      <c r="I304" s="306"/>
      <c r="J304" s="306"/>
      <c r="K304" s="306"/>
      <c r="L304" s="306"/>
      <c r="M304" s="306"/>
      <c r="N304" s="306"/>
    </row>
    <row r="305" spans="1:14" s="307" customFormat="1" x14ac:dyDescent="0.35">
      <c r="A305" s="306"/>
      <c r="B305" s="306"/>
      <c r="C305" s="306"/>
      <c r="D305" s="306"/>
      <c r="E305" s="306"/>
      <c r="F305" s="306"/>
      <c r="G305" s="306"/>
      <c r="H305" s="306"/>
      <c r="I305" s="306"/>
      <c r="J305" s="306"/>
      <c r="K305" s="306"/>
      <c r="L305" s="306"/>
      <c r="M305" s="306"/>
      <c r="N305" s="306"/>
    </row>
    <row r="306" spans="1:14" s="307" customFormat="1" x14ac:dyDescent="0.35">
      <c r="A306" s="306"/>
      <c r="B306" s="306"/>
      <c r="C306" s="306"/>
      <c r="D306" s="306"/>
      <c r="E306" s="306"/>
      <c r="F306" s="306"/>
      <c r="G306" s="306"/>
      <c r="H306" s="306"/>
      <c r="I306" s="306"/>
      <c r="J306" s="306"/>
      <c r="K306" s="306"/>
      <c r="L306" s="306"/>
      <c r="M306" s="306"/>
      <c r="N306" s="306"/>
    </row>
    <row r="307" spans="1:14" s="307" customFormat="1" x14ac:dyDescent="0.35">
      <c r="A307" s="306"/>
      <c r="B307" s="306"/>
      <c r="C307" s="306"/>
      <c r="D307" s="306"/>
      <c r="E307" s="306"/>
      <c r="F307" s="306"/>
      <c r="G307" s="306"/>
      <c r="H307" s="306"/>
      <c r="I307" s="306"/>
      <c r="J307" s="306"/>
      <c r="K307" s="306"/>
      <c r="L307" s="306"/>
      <c r="M307" s="306"/>
      <c r="N307" s="306"/>
    </row>
    <row r="308" spans="1:14" s="307" customFormat="1" x14ac:dyDescent="0.35">
      <c r="A308" s="306"/>
      <c r="B308" s="306"/>
      <c r="C308" s="306"/>
      <c r="D308" s="306"/>
      <c r="E308" s="306"/>
      <c r="F308" s="306"/>
      <c r="G308" s="306"/>
      <c r="H308" s="306"/>
      <c r="I308" s="306"/>
      <c r="J308" s="306"/>
      <c r="K308" s="306"/>
      <c r="L308" s="306"/>
      <c r="M308" s="306"/>
      <c r="N308" s="306"/>
    </row>
    <row r="309" spans="1:14" s="307" customFormat="1" x14ac:dyDescent="0.35">
      <c r="A309" s="306"/>
      <c r="B309" s="306"/>
      <c r="C309" s="306"/>
      <c r="D309" s="306"/>
      <c r="E309" s="306"/>
      <c r="F309" s="306"/>
      <c r="G309" s="306"/>
      <c r="H309" s="306"/>
      <c r="I309" s="306"/>
      <c r="J309" s="306"/>
      <c r="K309" s="306"/>
      <c r="L309" s="306"/>
      <c r="M309" s="306"/>
      <c r="N309" s="306"/>
    </row>
    <row r="310" spans="1:14" s="307" customFormat="1" x14ac:dyDescent="0.35">
      <c r="A310" s="306"/>
      <c r="B310" s="306"/>
      <c r="C310" s="306"/>
      <c r="D310" s="306"/>
      <c r="E310" s="306"/>
      <c r="F310" s="306"/>
      <c r="G310" s="306"/>
      <c r="H310" s="306"/>
      <c r="I310" s="306"/>
      <c r="J310" s="306"/>
      <c r="K310" s="306"/>
      <c r="L310" s="306"/>
      <c r="M310" s="306"/>
      <c r="N310" s="306"/>
    </row>
    <row r="311" spans="1:14" s="307" customFormat="1" x14ac:dyDescent="0.35">
      <c r="A311" s="306"/>
      <c r="B311" s="306"/>
      <c r="C311" s="306"/>
      <c r="D311" s="306"/>
      <c r="E311" s="306"/>
      <c r="F311" s="306"/>
      <c r="G311" s="306"/>
      <c r="H311" s="306"/>
      <c r="I311" s="306"/>
      <c r="J311" s="306"/>
      <c r="K311" s="306"/>
      <c r="L311" s="306"/>
      <c r="M311" s="306"/>
      <c r="N311" s="306"/>
    </row>
    <row r="312" spans="1:14" s="307" customFormat="1" x14ac:dyDescent="0.35">
      <c r="A312" s="306"/>
      <c r="B312" s="306"/>
      <c r="C312" s="306"/>
      <c r="D312" s="306"/>
      <c r="E312" s="306"/>
      <c r="F312" s="306"/>
      <c r="G312" s="306"/>
      <c r="H312" s="306"/>
      <c r="I312" s="306"/>
      <c r="J312" s="306"/>
      <c r="K312" s="306"/>
      <c r="L312" s="306"/>
      <c r="M312" s="306"/>
      <c r="N312" s="306"/>
    </row>
    <row r="313" spans="1:14" s="307" customFormat="1" x14ac:dyDescent="0.35">
      <c r="A313" s="306"/>
      <c r="B313" s="306"/>
      <c r="C313" s="306"/>
      <c r="D313" s="306"/>
      <c r="E313" s="306"/>
      <c r="F313" s="306"/>
      <c r="G313" s="306"/>
      <c r="H313" s="306"/>
      <c r="I313" s="306"/>
      <c r="J313" s="306"/>
      <c r="K313" s="306"/>
      <c r="L313" s="306"/>
      <c r="M313" s="306"/>
      <c r="N313" s="306"/>
    </row>
    <row r="314" spans="1:14" s="307" customFormat="1" x14ac:dyDescent="0.35">
      <c r="A314" s="306"/>
      <c r="B314" s="306"/>
      <c r="C314" s="306"/>
      <c r="D314" s="306"/>
      <c r="E314" s="306"/>
      <c r="F314" s="306"/>
      <c r="G314" s="306"/>
      <c r="H314" s="306"/>
      <c r="I314" s="306"/>
      <c r="J314" s="306"/>
      <c r="K314" s="306"/>
      <c r="L314" s="306"/>
      <c r="M314" s="306"/>
      <c r="N314" s="306"/>
    </row>
    <row r="315" spans="1:14" s="307" customFormat="1" x14ac:dyDescent="0.35">
      <c r="A315" s="306"/>
      <c r="B315" s="306"/>
      <c r="C315" s="306"/>
      <c r="D315" s="306"/>
      <c r="E315" s="306"/>
      <c r="F315" s="306"/>
      <c r="G315" s="306"/>
      <c r="H315" s="306"/>
      <c r="I315" s="306"/>
      <c r="J315" s="306"/>
      <c r="K315" s="306"/>
      <c r="L315" s="306"/>
      <c r="M315" s="306"/>
      <c r="N315" s="306"/>
    </row>
    <row r="316" spans="1:14" s="307" customFormat="1" x14ac:dyDescent="0.35">
      <c r="A316" s="306"/>
      <c r="B316" s="306"/>
      <c r="C316" s="306"/>
      <c r="D316" s="306"/>
      <c r="E316" s="306"/>
      <c r="F316" s="306"/>
      <c r="G316" s="306"/>
      <c r="H316" s="306"/>
      <c r="I316" s="306"/>
      <c r="J316" s="306"/>
      <c r="K316" s="306"/>
      <c r="L316" s="306"/>
      <c r="M316" s="306"/>
      <c r="N316" s="306"/>
    </row>
    <row r="317" spans="1:14" s="307" customFormat="1" x14ac:dyDescent="0.35">
      <c r="A317" s="306"/>
      <c r="B317" s="306"/>
      <c r="C317" s="306"/>
      <c r="D317" s="306"/>
      <c r="E317" s="306"/>
      <c r="F317" s="306"/>
      <c r="G317" s="306"/>
      <c r="H317" s="306"/>
      <c r="I317" s="306"/>
      <c r="J317" s="306"/>
      <c r="K317" s="306"/>
      <c r="L317" s="306"/>
      <c r="M317" s="306"/>
      <c r="N317" s="306"/>
    </row>
    <row r="318" spans="1:14" s="307" customFormat="1" x14ac:dyDescent="0.35">
      <c r="A318" s="306"/>
      <c r="B318" s="306"/>
      <c r="C318" s="306"/>
      <c r="D318" s="306"/>
      <c r="E318" s="306"/>
      <c r="F318" s="306"/>
      <c r="G318" s="306"/>
      <c r="H318" s="306"/>
      <c r="I318" s="306"/>
      <c r="J318" s="306"/>
      <c r="K318" s="306"/>
      <c r="L318" s="306"/>
      <c r="M318" s="306"/>
      <c r="N318" s="306"/>
    </row>
    <row r="319" spans="1:14" s="307" customFormat="1" x14ac:dyDescent="0.35">
      <c r="A319" s="306"/>
      <c r="B319" s="306"/>
      <c r="C319" s="306"/>
      <c r="D319" s="306"/>
      <c r="E319" s="306"/>
      <c r="F319" s="306"/>
      <c r="G319" s="306"/>
      <c r="H319" s="306"/>
      <c r="I319" s="306"/>
      <c r="J319" s="306"/>
      <c r="K319" s="306"/>
      <c r="L319" s="306"/>
      <c r="M319" s="306"/>
      <c r="N319" s="306"/>
    </row>
    <row r="320" spans="1:14" s="307" customFormat="1" x14ac:dyDescent="0.35">
      <c r="A320" s="306"/>
      <c r="B320" s="306"/>
      <c r="C320" s="306"/>
      <c r="D320" s="306"/>
      <c r="E320" s="306"/>
      <c r="F320" s="306"/>
      <c r="G320" s="306"/>
      <c r="H320" s="306"/>
      <c r="I320" s="306"/>
      <c r="J320" s="306"/>
      <c r="K320" s="306"/>
      <c r="L320" s="306"/>
      <c r="M320" s="306"/>
      <c r="N320" s="306"/>
    </row>
    <row r="321" spans="1:14" s="307" customFormat="1" x14ac:dyDescent="0.35">
      <c r="A321" s="306"/>
      <c r="B321" s="306"/>
      <c r="C321" s="306"/>
      <c r="D321" s="306"/>
      <c r="E321" s="306"/>
      <c r="F321" s="306"/>
      <c r="G321" s="306"/>
      <c r="H321" s="306"/>
      <c r="I321" s="306"/>
      <c r="J321" s="306"/>
      <c r="K321" s="306"/>
      <c r="L321" s="306"/>
      <c r="M321" s="306"/>
      <c r="N321" s="306"/>
    </row>
    <row r="322" spans="1:14" s="307" customFormat="1" x14ac:dyDescent="0.35">
      <c r="A322" s="306"/>
      <c r="B322" s="306"/>
      <c r="C322" s="306"/>
      <c r="D322" s="306"/>
      <c r="E322" s="306"/>
      <c r="F322" s="306"/>
      <c r="G322" s="306"/>
      <c r="H322" s="306"/>
      <c r="I322" s="306"/>
      <c r="J322" s="306"/>
      <c r="K322" s="306"/>
      <c r="L322" s="306"/>
      <c r="M322" s="306"/>
      <c r="N322" s="306"/>
    </row>
    <row r="323" spans="1:14" s="307" customFormat="1" x14ac:dyDescent="0.35">
      <c r="A323" s="306"/>
      <c r="B323" s="306"/>
      <c r="C323" s="306"/>
      <c r="D323" s="306"/>
      <c r="E323" s="306"/>
      <c r="F323" s="306"/>
      <c r="G323" s="306"/>
      <c r="H323" s="306"/>
      <c r="I323" s="306"/>
      <c r="J323" s="306"/>
      <c r="K323" s="306"/>
      <c r="L323" s="306"/>
      <c r="M323" s="306"/>
      <c r="N323" s="306"/>
    </row>
    <row r="324" spans="1:14" s="307" customFormat="1" x14ac:dyDescent="0.35">
      <c r="A324" s="306"/>
      <c r="B324" s="306"/>
      <c r="C324" s="306"/>
      <c r="D324" s="306"/>
      <c r="E324" s="306"/>
      <c r="F324" s="306"/>
      <c r="G324" s="306"/>
      <c r="H324" s="306"/>
      <c r="I324" s="306"/>
      <c r="J324" s="306"/>
      <c r="K324" s="306"/>
      <c r="L324" s="306"/>
      <c r="M324" s="306"/>
      <c r="N324" s="306"/>
    </row>
    <row r="325" spans="1:14" s="307" customFormat="1" x14ac:dyDescent="0.35">
      <c r="A325" s="306"/>
      <c r="B325" s="306"/>
      <c r="C325" s="306"/>
      <c r="D325" s="306"/>
      <c r="E325" s="306"/>
      <c r="F325" s="306"/>
      <c r="G325" s="306"/>
      <c r="H325" s="306"/>
      <c r="I325" s="306"/>
      <c r="J325" s="306"/>
      <c r="K325" s="306"/>
      <c r="L325" s="306"/>
      <c r="M325" s="306"/>
      <c r="N325" s="306"/>
    </row>
    <row r="326" spans="1:14" s="307" customFormat="1" x14ac:dyDescent="0.35">
      <c r="A326" s="306"/>
      <c r="B326" s="306"/>
      <c r="C326" s="306"/>
      <c r="D326" s="306"/>
      <c r="E326" s="306"/>
      <c r="F326" s="306"/>
      <c r="G326" s="306"/>
      <c r="H326" s="306"/>
      <c r="I326" s="306"/>
      <c r="J326" s="306"/>
      <c r="K326" s="306"/>
      <c r="L326" s="306"/>
      <c r="M326" s="306"/>
      <c r="N326" s="306"/>
    </row>
    <row r="327" spans="1:14" s="307" customFormat="1" x14ac:dyDescent="0.35">
      <c r="A327" s="306"/>
      <c r="B327" s="306"/>
      <c r="C327" s="306"/>
      <c r="D327" s="306"/>
      <c r="E327" s="306"/>
      <c r="F327" s="306"/>
      <c r="G327" s="306"/>
      <c r="H327" s="306"/>
      <c r="I327" s="306"/>
      <c r="J327" s="306"/>
      <c r="K327" s="306"/>
      <c r="L327" s="306"/>
      <c r="M327" s="306"/>
      <c r="N327" s="306"/>
    </row>
    <row r="328" spans="1:14" s="307" customFormat="1" x14ac:dyDescent="0.35">
      <c r="A328" s="306"/>
      <c r="B328" s="306"/>
      <c r="C328" s="306"/>
      <c r="D328" s="306"/>
      <c r="E328" s="306"/>
      <c r="F328" s="306"/>
      <c r="G328" s="306"/>
      <c r="H328" s="306"/>
      <c r="I328" s="306"/>
      <c r="J328" s="306"/>
      <c r="K328" s="306"/>
      <c r="L328" s="306"/>
      <c r="M328" s="306"/>
      <c r="N328" s="306"/>
    </row>
    <row r="329" spans="1:14" s="307" customFormat="1" x14ac:dyDescent="0.35">
      <c r="A329" s="306"/>
      <c r="B329" s="306"/>
      <c r="C329" s="306"/>
      <c r="D329" s="306"/>
      <c r="E329" s="306"/>
      <c r="F329" s="306"/>
      <c r="G329" s="306"/>
      <c r="H329" s="306"/>
      <c r="I329" s="306"/>
      <c r="J329" s="306"/>
      <c r="K329" s="306"/>
      <c r="L329" s="306"/>
      <c r="M329" s="306"/>
      <c r="N329" s="306"/>
    </row>
    <row r="330" spans="1:14" s="307" customFormat="1" x14ac:dyDescent="0.35">
      <c r="A330" s="306"/>
      <c r="B330" s="306"/>
      <c r="C330" s="306"/>
      <c r="D330" s="306"/>
      <c r="E330" s="306"/>
      <c r="F330" s="306"/>
      <c r="G330" s="306"/>
      <c r="H330" s="306"/>
      <c r="I330" s="306"/>
      <c r="J330" s="306"/>
      <c r="K330" s="306"/>
      <c r="L330" s="306"/>
      <c r="M330" s="306"/>
      <c r="N330" s="306"/>
    </row>
    <row r="331" spans="1:14" s="307" customFormat="1" x14ac:dyDescent="0.35">
      <c r="A331" s="306"/>
      <c r="B331" s="306"/>
      <c r="C331" s="306"/>
      <c r="D331" s="306"/>
      <c r="E331" s="306"/>
      <c r="F331" s="306"/>
      <c r="G331" s="306"/>
      <c r="H331" s="306"/>
      <c r="I331" s="306"/>
      <c r="J331" s="306"/>
      <c r="K331" s="306"/>
      <c r="L331" s="306"/>
      <c r="M331" s="306"/>
      <c r="N331" s="306"/>
    </row>
    <row r="332" spans="1:14" s="307" customFormat="1" x14ac:dyDescent="0.35">
      <c r="A332" s="306"/>
      <c r="B332" s="306"/>
      <c r="C332" s="306"/>
      <c r="D332" s="306"/>
      <c r="E332" s="306"/>
      <c r="F332" s="306"/>
      <c r="G332" s="306"/>
      <c r="H332" s="306"/>
      <c r="I332" s="306"/>
      <c r="J332" s="306"/>
      <c r="K332" s="306"/>
      <c r="L332" s="306"/>
      <c r="M332" s="306"/>
      <c r="N332" s="306"/>
    </row>
    <row r="333" spans="1:14" s="307" customFormat="1" x14ac:dyDescent="0.35">
      <c r="A333" s="306"/>
      <c r="B333" s="306"/>
      <c r="C333" s="306"/>
      <c r="D333" s="306"/>
      <c r="E333" s="306"/>
      <c r="F333" s="306"/>
      <c r="G333" s="306"/>
      <c r="H333" s="306"/>
      <c r="I333" s="306"/>
      <c r="J333" s="306"/>
      <c r="K333" s="306"/>
      <c r="L333" s="306"/>
      <c r="M333" s="306"/>
      <c r="N333" s="306"/>
    </row>
    <row r="334" spans="1:14" s="307" customFormat="1" x14ac:dyDescent="0.35">
      <c r="A334" s="306"/>
      <c r="B334" s="306"/>
      <c r="C334" s="306"/>
      <c r="D334" s="306"/>
      <c r="E334" s="306"/>
      <c r="F334" s="306"/>
      <c r="G334" s="306"/>
      <c r="H334" s="306"/>
      <c r="I334" s="306"/>
      <c r="J334" s="306"/>
      <c r="K334" s="306"/>
      <c r="L334" s="306"/>
      <c r="M334" s="306"/>
      <c r="N334" s="306"/>
    </row>
    <row r="335" spans="1:14" s="307" customFormat="1" x14ac:dyDescent="0.35">
      <c r="A335" s="306"/>
      <c r="B335" s="306"/>
      <c r="C335" s="306"/>
      <c r="D335" s="306"/>
      <c r="E335" s="306"/>
      <c r="F335" s="306"/>
      <c r="G335" s="306"/>
      <c r="H335" s="306"/>
      <c r="I335" s="306"/>
      <c r="J335" s="306"/>
      <c r="K335" s="306"/>
      <c r="L335" s="306"/>
      <c r="M335" s="306"/>
      <c r="N335" s="306"/>
    </row>
    <row r="336" spans="1:14" s="307" customFormat="1" x14ac:dyDescent="0.35">
      <c r="A336" s="306"/>
      <c r="B336" s="306"/>
      <c r="C336" s="306"/>
      <c r="D336" s="306"/>
      <c r="E336" s="306"/>
      <c r="F336" s="306"/>
      <c r="G336" s="306"/>
      <c r="H336" s="306"/>
      <c r="I336" s="306"/>
      <c r="J336" s="306"/>
      <c r="K336" s="306"/>
      <c r="L336" s="306"/>
      <c r="M336" s="306"/>
      <c r="N336" s="306"/>
    </row>
    <row r="337" spans="1:14" s="307" customFormat="1" x14ac:dyDescent="0.35">
      <c r="A337" s="306"/>
      <c r="B337" s="306"/>
      <c r="C337" s="306"/>
      <c r="D337" s="306"/>
      <c r="E337" s="306"/>
      <c r="F337" s="306"/>
      <c r="G337" s="306"/>
      <c r="H337" s="306"/>
      <c r="I337" s="306"/>
      <c r="J337" s="306"/>
      <c r="K337" s="306"/>
      <c r="L337" s="306"/>
      <c r="M337" s="306"/>
      <c r="N337" s="306"/>
    </row>
    <row r="338" spans="1:14" s="307" customFormat="1" x14ac:dyDescent="0.35">
      <c r="A338" s="306"/>
      <c r="B338" s="306"/>
      <c r="C338" s="306"/>
      <c r="D338" s="306"/>
      <c r="E338" s="306"/>
      <c r="F338" s="306"/>
      <c r="G338" s="306"/>
      <c r="H338" s="306"/>
      <c r="I338" s="306"/>
      <c r="J338" s="306"/>
      <c r="K338" s="306"/>
      <c r="L338" s="306"/>
      <c r="M338" s="306"/>
      <c r="N338" s="306"/>
    </row>
    <row r="339" spans="1:14" s="307" customFormat="1" x14ac:dyDescent="0.35">
      <c r="A339" s="306"/>
      <c r="B339" s="306"/>
      <c r="C339" s="306"/>
      <c r="D339" s="306"/>
      <c r="E339" s="306"/>
      <c r="F339" s="306"/>
      <c r="G339" s="306"/>
      <c r="H339" s="306"/>
      <c r="I339" s="306"/>
      <c r="J339" s="306"/>
      <c r="K339" s="306"/>
      <c r="L339" s="306"/>
      <c r="M339" s="306"/>
      <c r="N339" s="306"/>
    </row>
    <row r="340" spans="1:14" s="307" customFormat="1" x14ac:dyDescent="0.35">
      <c r="A340" s="306"/>
      <c r="B340" s="306"/>
      <c r="C340" s="306"/>
      <c r="D340" s="306"/>
      <c r="E340" s="306"/>
      <c r="F340" s="306"/>
      <c r="G340" s="306"/>
      <c r="H340" s="306"/>
      <c r="I340" s="306"/>
      <c r="J340" s="306"/>
      <c r="K340" s="306"/>
      <c r="L340" s="306"/>
      <c r="M340" s="306"/>
      <c r="N340" s="306"/>
    </row>
    <row r="341" spans="1:14" s="307" customFormat="1" x14ac:dyDescent="0.35">
      <c r="A341" s="306"/>
      <c r="B341" s="306"/>
      <c r="C341" s="306"/>
      <c r="D341" s="306"/>
      <c r="E341" s="306"/>
      <c r="F341" s="306"/>
      <c r="G341" s="306"/>
      <c r="H341" s="306"/>
      <c r="I341" s="306"/>
      <c r="J341" s="306"/>
      <c r="K341" s="306"/>
      <c r="L341" s="306"/>
      <c r="M341" s="306"/>
      <c r="N341" s="306"/>
    </row>
    <row r="342" spans="1:14" s="307" customFormat="1" x14ac:dyDescent="0.35">
      <c r="A342" s="306"/>
      <c r="B342" s="306"/>
      <c r="C342" s="306"/>
      <c r="D342" s="306"/>
      <c r="E342" s="306"/>
      <c r="F342" s="306"/>
      <c r="G342" s="306"/>
      <c r="H342" s="306"/>
      <c r="I342" s="306"/>
      <c r="J342" s="306"/>
      <c r="K342" s="306"/>
      <c r="L342" s="306"/>
      <c r="M342" s="306"/>
      <c r="N342" s="306"/>
    </row>
    <row r="343" spans="1:14" s="307" customFormat="1" x14ac:dyDescent="0.35">
      <c r="A343" s="306"/>
      <c r="B343" s="306"/>
      <c r="C343" s="306"/>
      <c r="D343" s="306"/>
      <c r="E343" s="306"/>
      <c r="F343" s="306"/>
      <c r="G343" s="306"/>
      <c r="H343" s="306"/>
      <c r="I343" s="306"/>
      <c r="J343" s="306"/>
      <c r="K343" s="306"/>
      <c r="L343" s="306"/>
      <c r="M343" s="306"/>
      <c r="N343" s="306"/>
    </row>
    <row r="344" spans="1:14" s="307" customFormat="1" x14ac:dyDescent="0.35">
      <c r="A344" s="306"/>
      <c r="B344" s="306"/>
      <c r="C344" s="306"/>
      <c r="D344" s="306"/>
      <c r="E344" s="306"/>
      <c r="F344" s="306"/>
      <c r="G344" s="306"/>
      <c r="H344" s="306"/>
      <c r="I344" s="306"/>
      <c r="J344" s="306"/>
      <c r="K344" s="306"/>
      <c r="L344" s="306"/>
      <c r="M344" s="306"/>
      <c r="N344" s="306"/>
    </row>
    <row r="345" spans="1:14" s="307" customFormat="1" x14ac:dyDescent="0.35">
      <c r="A345" s="306"/>
      <c r="B345" s="306"/>
      <c r="C345" s="306"/>
      <c r="D345" s="306"/>
      <c r="E345" s="306"/>
      <c r="F345" s="306"/>
      <c r="G345" s="306"/>
      <c r="H345" s="306"/>
      <c r="I345" s="306"/>
      <c r="J345" s="306"/>
      <c r="K345" s="306"/>
      <c r="L345" s="306"/>
      <c r="M345" s="306"/>
      <c r="N345" s="306"/>
    </row>
    <row r="346" spans="1:14" s="307" customFormat="1" x14ac:dyDescent="0.35">
      <c r="A346" s="306"/>
      <c r="B346" s="306"/>
      <c r="C346" s="306"/>
      <c r="D346" s="306"/>
      <c r="E346" s="306"/>
      <c r="F346" s="306"/>
      <c r="G346" s="306"/>
      <c r="H346" s="306"/>
      <c r="I346" s="306"/>
      <c r="J346" s="306"/>
      <c r="K346" s="306"/>
      <c r="L346" s="306"/>
      <c r="M346" s="306"/>
      <c r="N346" s="306"/>
    </row>
    <row r="347" spans="1:14" s="307" customFormat="1" x14ac:dyDescent="0.35">
      <c r="A347" s="306"/>
      <c r="B347" s="306"/>
      <c r="C347" s="306"/>
      <c r="D347" s="306"/>
      <c r="E347" s="306"/>
      <c r="F347" s="306"/>
      <c r="G347" s="306"/>
      <c r="H347" s="306"/>
      <c r="I347" s="306"/>
      <c r="J347" s="306"/>
      <c r="K347" s="306"/>
      <c r="L347" s="306"/>
      <c r="M347" s="306"/>
      <c r="N347" s="306"/>
    </row>
    <row r="348" spans="1:14" s="307" customFormat="1" x14ac:dyDescent="0.35">
      <c r="A348" s="306"/>
      <c r="B348" s="306"/>
      <c r="C348" s="306"/>
      <c r="D348" s="306"/>
      <c r="E348" s="306"/>
      <c r="F348" s="306"/>
      <c r="G348" s="306"/>
      <c r="H348" s="306"/>
      <c r="I348" s="306"/>
      <c r="J348" s="306"/>
      <c r="K348" s="306"/>
      <c r="L348" s="306"/>
      <c r="M348" s="306"/>
      <c r="N348" s="306"/>
    </row>
    <row r="349" spans="1:14" s="307" customFormat="1" x14ac:dyDescent="0.35">
      <c r="A349" s="306"/>
      <c r="B349" s="306"/>
      <c r="C349" s="306"/>
      <c r="D349" s="306"/>
      <c r="E349" s="306"/>
      <c r="F349" s="306"/>
      <c r="G349" s="306"/>
      <c r="H349" s="306"/>
      <c r="I349" s="306"/>
      <c r="J349" s="306"/>
      <c r="K349" s="306"/>
      <c r="L349" s="306"/>
      <c r="M349" s="306"/>
      <c r="N349" s="306"/>
    </row>
    <row r="350" spans="1:14" s="307" customFormat="1" x14ac:dyDescent="0.35">
      <c r="A350" s="306"/>
      <c r="B350" s="306"/>
      <c r="C350" s="306"/>
      <c r="D350" s="306"/>
      <c r="E350" s="306"/>
      <c r="F350" s="306"/>
      <c r="G350" s="306"/>
      <c r="H350" s="306"/>
      <c r="I350" s="306"/>
      <c r="J350" s="306"/>
      <c r="K350" s="306"/>
      <c r="L350" s="306"/>
      <c r="M350" s="306"/>
      <c r="N350" s="306"/>
    </row>
    <row r="351" spans="1:14" s="307" customFormat="1" x14ac:dyDescent="0.35">
      <c r="A351" s="306"/>
      <c r="B351" s="306"/>
      <c r="C351" s="306"/>
      <c r="D351" s="306"/>
      <c r="E351" s="306"/>
      <c r="F351" s="306"/>
      <c r="G351" s="306"/>
      <c r="H351" s="306"/>
      <c r="I351" s="306"/>
      <c r="J351" s="306"/>
      <c r="K351" s="306"/>
      <c r="L351" s="306"/>
      <c r="M351" s="306"/>
      <c r="N351" s="306"/>
    </row>
    <row r="352" spans="1:14" s="307" customFormat="1" x14ac:dyDescent="0.35">
      <c r="A352" s="306"/>
      <c r="B352" s="306"/>
      <c r="C352" s="306"/>
      <c r="D352" s="306"/>
      <c r="E352" s="306"/>
      <c r="F352" s="306"/>
      <c r="G352" s="306"/>
      <c r="H352" s="306"/>
      <c r="I352" s="306"/>
      <c r="J352" s="306"/>
      <c r="K352" s="306"/>
      <c r="L352" s="306"/>
      <c r="M352" s="306"/>
      <c r="N352" s="306"/>
    </row>
    <row r="353" spans="1:14" s="307" customFormat="1" x14ac:dyDescent="0.35">
      <c r="A353" s="306"/>
      <c r="B353" s="306"/>
      <c r="C353" s="306"/>
      <c r="D353" s="306"/>
      <c r="E353" s="306"/>
      <c r="F353" s="306"/>
      <c r="G353" s="306"/>
      <c r="H353" s="306"/>
      <c r="I353" s="306"/>
      <c r="J353" s="306"/>
      <c r="K353" s="306"/>
      <c r="L353" s="306"/>
      <c r="M353" s="306"/>
      <c r="N353" s="306"/>
    </row>
    <row r="354" spans="1:14" s="307" customFormat="1" x14ac:dyDescent="0.35">
      <c r="A354" s="306"/>
      <c r="B354" s="306"/>
      <c r="C354" s="306"/>
      <c r="D354" s="306"/>
      <c r="E354" s="306"/>
      <c r="F354" s="306"/>
      <c r="G354" s="306"/>
      <c r="H354" s="306"/>
      <c r="I354" s="306"/>
      <c r="J354" s="306"/>
      <c r="K354" s="306"/>
      <c r="L354" s="306"/>
      <c r="M354" s="306"/>
      <c r="N354" s="306"/>
    </row>
    <row r="355" spans="1:14" s="307" customFormat="1" x14ac:dyDescent="0.35">
      <c r="A355" s="306"/>
      <c r="B355" s="306"/>
      <c r="C355" s="306"/>
      <c r="D355" s="306"/>
      <c r="E355" s="306"/>
      <c r="F355" s="306"/>
      <c r="G355" s="306"/>
      <c r="H355" s="306"/>
      <c r="I355" s="306"/>
      <c r="J355" s="306"/>
      <c r="K355" s="306"/>
      <c r="L355" s="306"/>
      <c r="M355" s="306"/>
      <c r="N355" s="306"/>
    </row>
    <row r="356" spans="1:14" s="307" customFormat="1" x14ac:dyDescent="0.35">
      <c r="A356" s="306"/>
      <c r="B356" s="306"/>
      <c r="C356" s="306"/>
      <c r="D356" s="306"/>
      <c r="E356" s="306"/>
      <c r="F356" s="306"/>
      <c r="G356" s="306"/>
      <c r="H356" s="306"/>
      <c r="I356" s="306"/>
      <c r="J356" s="306"/>
      <c r="K356" s="306"/>
      <c r="L356" s="306"/>
      <c r="M356" s="306"/>
      <c r="N356" s="306"/>
    </row>
    <row r="357" spans="1:14" s="307" customFormat="1" x14ac:dyDescent="0.35">
      <c r="A357" s="306"/>
      <c r="B357" s="306"/>
      <c r="C357" s="306"/>
      <c r="D357" s="306"/>
      <c r="E357" s="306"/>
      <c r="F357" s="306"/>
      <c r="G357" s="306"/>
      <c r="H357" s="306"/>
      <c r="I357" s="306"/>
      <c r="J357" s="306"/>
      <c r="K357" s="306"/>
      <c r="L357" s="306"/>
      <c r="M357" s="306"/>
      <c r="N357" s="306"/>
    </row>
    <row r="358" spans="1:14" s="307" customFormat="1" x14ac:dyDescent="0.35">
      <c r="A358" s="306"/>
      <c r="B358" s="306"/>
      <c r="C358" s="306"/>
      <c r="D358" s="306"/>
      <c r="E358" s="306"/>
      <c r="F358" s="306"/>
      <c r="G358" s="306"/>
      <c r="H358" s="306"/>
      <c r="I358" s="306"/>
      <c r="J358" s="306"/>
      <c r="K358" s="306"/>
      <c r="L358" s="306"/>
      <c r="M358" s="306"/>
      <c r="N358" s="306"/>
    </row>
    <row r="359" spans="1:14" s="307" customFormat="1" x14ac:dyDescent="0.35">
      <c r="A359" s="306"/>
      <c r="B359" s="306"/>
      <c r="C359" s="306"/>
      <c r="D359" s="306"/>
      <c r="E359" s="306"/>
      <c r="F359" s="306"/>
      <c r="G359" s="306"/>
      <c r="H359" s="306"/>
      <c r="I359" s="306"/>
      <c r="J359" s="306"/>
      <c r="K359" s="306"/>
      <c r="L359" s="306"/>
      <c r="M359" s="306"/>
      <c r="N359" s="306"/>
    </row>
    <row r="360" spans="1:14" s="307" customFormat="1" x14ac:dyDescent="0.35">
      <c r="A360" s="306"/>
      <c r="B360" s="306"/>
      <c r="C360" s="306"/>
      <c r="D360" s="306"/>
      <c r="E360" s="306"/>
      <c r="F360" s="306"/>
      <c r="G360" s="306"/>
      <c r="H360" s="306"/>
      <c r="I360" s="306"/>
      <c r="J360" s="306"/>
      <c r="K360" s="306"/>
      <c r="L360" s="306"/>
      <c r="M360" s="306"/>
      <c r="N360" s="306"/>
    </row>
    <row r="361" spans="1:14" s="307" customFormat="1" x14ac:dyDescent="0.35">
      <c r="A361" s="306"/>
      <c r="B361" s="306"/>
      <c r="C361" s="306"/>
      <c r="D361" s="306"/>
      <c r="E361" s="306"/>
      <c r="F361" s="306"/>
      <c r="G361" s="306"/>
      <c r="H361" s="306"/>
      <c r="I361" s="306"/>
      <c r="J361" s="306"/>
      <c r="K361" s="306"/>
      <c r="L361" s="306"/>
      <c r="M361" s="306"/>
      <c r="N361" s="306"/>
    </row>
    <row r="362" spans="1:14" s="307" customFormat="1" x14ac:dyDescent="0.35">
      <c r="A362" s="306"/>
      <c r="B362" s="306"/>
      <c r="C362" s="306"/>
      <c r="D362" s="306"/>
      <c r="E362" s="306"/>
      <c r="F362" s="306"/>
      <c r="G362" s="306"/>
      <c r="H362" s="306"/>
      <c r="I362" s="306"/>
      <c r="J362" s="306"/>
      <c r="K362" s="306"/>
      <c r="L362" s="306"/>
      <c r="M362" s="306"/>
      <c r="N362" s="306"/>
    </row>
    <row r="363" spans="1:14" s="307" customFormat="1" x14ac:dyDescent="0.35">
      <c r="A363" s="306"/>
      <c r="B363" s="306"/>
      <c r="C363" s="306"/>
      <c r="D363" s="306"/>
      <c r="E363" s="306"/>
      <c r="F363" s="306"/>
      <c r="G363" s="306"/>
      <c r="H363" s="306"/>
      <c r="I363" s="306"/>
      <c r="J363" s="306"/>
      <c r="K363" s="306"/>
      <c r="L363" s="306"/>
      <c r="M363" s="306"/>
      <c r="N363" s="306"/>
    </row>
    <row r="364" spans="1:14" s="307" customFormat="1" x14ac:dyDescent="0.35">
      <c r="A364" s="306"/>
      <c r="B364" s="306"/>
      <c r="C364" s="306"/>
      <c r="D364" s="306"/>
      <c r="E364" s="306"/>
      <c r="F364" s="306"/>
      <c r="G364" s="306"/>
      <c r="H364" s="306"/>
      <c r="I364" s="306"/>
      <c r="J364" s="306"/>
      <c r="K364" s="306"/>
      <c r="L364" s="306"/>
      <c r="M364" s="306"/>
      <c r="N364" s="306"/>
    </row>
    <row r="365" spans="1:14" s="307" customFormat="1" x14ac:dyDescent="0.35">
      <c r="A365" s="306"/>
      <c r="B365" s="306"/>
      <c r="C365" s="306"/>
      <c r="D365" s="306"/>
      <c r="E365" s="306"/>
      <c r="F365" s="306"/>
      <c r="G365" s="306"/>
      <c r="H365" s="306"/>
      <c r="I365" s="306"/>
      <c r="J365" s="306"/>
      <c r="K365" s="306"/>
      <c r="L365" s="306"/>
      <c r="M365" s="306"/>
      <c r="N365" s="306"/>
    </row>
    <row r="366" spans="1:14" s="307" customFormat="1" x14ac:dyDescent="0.35">
      <c r="A366" s="306"/>
      <c r="B366" s="306"/>
      <c r="C366" s="306"/>
      <c r="D366" s="306"/>
      <c r="E366" s="306"/>
      <c r="F366" s="306"/>
      <c r="G366" s="306"/>
      <c r="H366" s="306"/>
      <c r="I366" s="306"/>
      <c r="J366" s="306"/>
      <c r="K366" s="306"/>
      <c r="L366" s="306"/>
      <c r="M366" s="306"/>
      <c r="N366" s="306"/>
    </row>
    <row r="367" spans="1:14" s="307" customFormat="1" x14ac:dyDescent="0.35">
      <c r="A367" s="306"/>
      <c r="B367" s="306"/>
      <c r="C367" s="306"/>
      <c r="D367" s="306"/>
      <c r="E367" s="306"/>
      <c r="F367" s="306"/>
      <c r="G367" s="306"/>
      <c r="H367" s="306"/>
      <c r="I367" s="306"/>
      <c r="J367" s="306"/>
      <c r="K367" s="306"/>
      <c r="L367" s="306"/>
      <c r="M367" s="306"/>
      <c r="N367" s="306"/>
    </row>
    <row r="368" spans="1:14" s="307" customFormat="1" x14ac:dyDescent="0.35">
      <c r="A368" s="306"/>
      <c r="B368" s="306"/>
      <c r="C368" s="306"/>
      <c r="D368" s="306"/>
      <c r="E368" s="306"/>
      <c r="F368" s="306"/>
      <c r="G368" s="306"/>
      <c r="H368" s="306"/>
      <c r="I368" s="306"/>
      <c r="J368" s="306"/>
      <c r="K368" s="306"/>
      <c r="L368" s="306"/>
      <c r="M368" s="306"/>
      <c r="N368" s="306"/>
    </row>
    <row r="369" spans="1:14" s="307" customFormat="1" x14ac:dyDescent="0.35">
      <c r="A369" s="306"/>
      <c r="B369" s="306"/>
      <c r="C369" s="306"/>
      <c r="D369" s="306"/>
      <c r="E369" s="306"/>
      <c r="F369" s="306"/>
      <c r="G369" s="306"/>
      <c r="H369" s="306"/>
      <c r="I369" s="306"/>
      <c r="J369" s="306"/>
      <c r="K369" s="306"/>
      <c r="L369" s="306"/>
      <c r="M369" s="306"/>
      <c r="N369" s="306"/>
    </row>
    <row r="370" spans="1:14" s="307" customFormat="1" x14ac:dyDescent="0.35">
      <c r="A370" s="306"/>
      <c r="B370" s="306"/>
      <c r="C370" s="306"/>
      <c r="D370" s="306"/>
      <c r="E370" s="306"/>
      <c r="F370" s="306"/>
      <c r="G370" s="306"/>
      <c r="H370" s="306"/>
      <c r="I370" s="306"/>
      <c r="J370" s="306"/>
      <c r="K370" s="306"/>
      <c r="L370" s="306"/>
      <c r="M370" s="306"/>
      <c r="N370" s="306"/>
    </row>
    <row r="371" spans="1:14" s="307" customFormat="1" x14ac:dyDescent="0.35">
      <c r="A371" s="306"/>
      <c r="B371" s="306"/>
      <c r="C371" s="306"/>
      <c r="D371" s="306"/>
      <c r="E371" s="306"/>
      <c r="F371" s="306"/>
      <c r="G371" s="306"/>
      <c r="H371" s="306"/>
      <c r="I371" s="306"/>
      <c r="J371" s="306"/>
      <c r="K371" s="306"/>
      <c r="L371" s="306"/>
      <c r="M371" s="306"/>
      <c r="N371" s="306"/>
    </row>
    <row r="372" spans="1:14" s="307" customFormat="1" x14ac:dyDescent="0.35">
      <c r="A372" s="306"/>
      <c r="B372" s="306"/>
      <c r="C372" s="306"/>
      <c r="D372" s="306"/>
      <c r="E372" s="306"/>
      <c r="F372" s="306"/>
      <c r="G372" s="306"/>
      <c r="H372" s="306"/>
      <c r="I372" s="306"/>
      <c r="J372" s="306"/>
      <c r="K372" s="306"/>
      <c r="L372" s="306"/>
      <c r="M372" s="306"/>
      <c r="N372" s="306"/>
    </row>
    <row r="373" spans="1:14" s="307" customFormat="1" x14ac:dyDescent="0.35">
      <c r="A373" s="306"/>
      <c r="B373" s="306"/>
      <c r="C373" s="306"/>
      <c r="D373" s="306"/>
      <c r="E373" s="306"/>
      <c r="F373" s="306"/>
      <c r="G373" s="306"/>
      <c r="H373" s="306"/>
      <c r="I373" s="306"/>
      <c r="J373" s="306"/>
      <c r="K373" s="306"/>
      <c r="L373" s="306"/>
      <c r="M373" s="306"/>
      <c r="N373" s="306"/>
    </row>
    <row r="374" spans="1:14" s="307" customFormat="1" x14ac:dyDescent="0.35">
      <c r="A374" s="306"/>
      <c r="B374" s="306"/>
      <c r="C374" s="306"/>
      <c r="D374" s="306"/>
      <c r="E374" s="306"/>
      <c r="F374" s="306"/>
      <c r="G374" s="306"/>
      <c r="H374" s="306"/>
      <c r="I374" s="306"/>
      <c r="J374" s="306"/>
      <c r="K374" s="306"/>
      <c r="L374" s="306"/>
      <c r="M374" s="306"/>
      <c r="N374" s="306"/>
    </row>
    <row r="375" spans="1:14" s="307" customFormat="1" x14ac:dyDescent="0.35">
      <c r="A375" s="306"/>
      <c r="B375" s="306"/>
      <c r="C375" s="306"/>
      <c r="D375" s="306"/>
      <c r="E375" s="306"/>
      <c r="F375" s="306"/>
      <c r="G375" s="306"/>
      <c r="H375" s="306"/>
      <c r="I375" s="306"/>
      <c r="J375" s="306"/>
      <c r="K375" s="306"/>
      <c r="L375" s="306"/>
      <c r="M375" s="306"/>
      <c r="N375" s="306"/>
    </row>
    <row r="376" spans="1:14" s="307" customFormat="1" x14ac:dyDescent="0.35">
      <c r="A376" s="306"/>
      <c r="B376" s="306"/>
      <c r="C376" s="306"/>
      <c r="D376" s="306"/>
      <c r="E376" s="306"/>
      <c r="F376" s="306"/>
      <c r="G376" s="306"/>
      <c r="H376" s="306"/>
      <c r="I376" s="306"/>
      <c r="J376" s="306"/>
      <c r="K376" s="306"/>
      <c r="L376" s="306"/>
      <c r="M376" s="306"/>
      <c r="N376" s="306"/>
    </row>
    <row r="377" spans="1:14" s="307" customFormat="1" x14ac:dyDescent="0.35">
      <c r="A377" s="306"/>
      <c r="B377" s="306"/>
      <c r="C377" s="306"/>
      <c r="D377" s="306"/>
      <c r="E377" s="306"/>
      <c r="F377" s="306"/>
      <c r="G377" s="306"/>
      <c r="H377" s="306"/>
      <c r="I377" s="306"/>
      <c r="J377" s="306"/>
      <c r="K377" s="306"/>
      <c r="L377" s="306"/>
      <c r="M377" s="306"/>
      <c r="N377" s="306"/>
    </row>
    <row r="378" spans="1:14" s="307" customFormat="1" x14ac:dyDescent="0.35">
      <c r="A378" s="306"/>
      <c r="B378" s="306"/>
      <c r="C378" s="306"/>
      <c r="D378" s="306"/>
      <c r="E378" s="306"/>
      <c r="F378" s="306"/>
      <c r="G378" s="306"/>
      <c r="H378" s="306"/>
      <c r="I378" s="306"/>
      <c r="J378" s="306"/>
      <c r="K378" s="306"/>
      <c r="L378" s="306"/>
      <c r="M378" s="306"/>
      <c r="N378" s="306"/>
    </row>
    <row r="379" spans="1:14" s="307" customFormat="1" x14ac:dyDescent="0.35">
      <c r="A379" s="306"/>
      <c r="B379" s="306"/>
      <c r="C379" s="306"/>
      <c r="D379" s="306"/>
      <c r="E379" s="306"/>
      <c r="F379" s="306"/>
      <c r="G379" s="306"/>
      <c r="H379" s="306"/>
      <c r="I379" s="306"/>
      <c r="J379" s="306"/>
      <c r="K379" s="306"/>
      <c r="L379" s="306"/>
      <c r="M379" s="306"/>
      <c r="N379" s="306"/>
    </row>
    <row r="380" spans="1:14" s="307" customFormat="1" x14ac:dyDescent="0.35">
      <c r="A380" s="306"/>
      <c r="B380" s="306"/>
      <c r="C380" s="306"/>
      <c r="D380" s="306"/>
      <c r="E380" s="306"/>
      <c r="F380" s="306"/>
      <c r="G380" s="306"/>
      <c r="H380" s="306"/>
      <c r="I380" s="306"/>
      <c r="J380" s="306"/>
      <c r="K380" s="306"/>
      <c r="L380" s="306"/>
      <c r="M380" s="306"/>
      <c r="N380" s="306"/>
    </row>
    <row r="381" spans="1:14" s="307" customFormat="1" x14ac:dyDescent="0.35">
      <c r="A381" s="306"/>
      <c r="B381" s="306"/>
      <c r="C381" s="306"/>
      <c r="D381" s="306"/>
      <c r="E381" s="306"/>
      <c r="F381" s="306"/>
      <c r="G381" s="306"/>
      <c r="H381" s="306"/>
      <c r="I381" s="306"/>
      <c r="J381" s="306"/>
      <c r="K381" s="306"/>
      <c r="L381" s="306"/>
      <c r="M381" s="306"/>
      <c r="N381" s="306"/>
    </row>
    <row r="382" spans="1:14" s="307" customFormat="1" x14ac:dyDescent="0.35">
      <c r="A382" s="306"/>
      <c r="B382" s="306"/>
      <c r="C382" s="306"/>
      <c r="D382" s="306"/>
      <c r="E382" s="306"/>
      <c r="F382" s="306"/>
      <c r="G382" s="306"/>
      <c r="H382" s="306"/>
      <c r="I382" s="306"/>
      <c r="J382" s="306"/>
      <c r="K382" s="306"/>
      <c r="L382" s="306"/>
      <c r="M382" s="306"/>
      <c r="N382" s="306"/>
    </row>
    <row r="383" spans="1:14" s="307" customFormat="1" x14ac:dyDescent="0.35">
      <c r="A383" s="306"/>
      <c r="B383" s="306"/>
      <c r="C383" s="306"/>
      <c r="D383" s="306"/>
      <c r="E383" s="306"/>
      <c r="F383" s="306"/>
      <c r="G383" s="306"/>
      <c r="H383" s="306"/>
      <c r="I383" s="306"/>
      <c r="J383" s="306"/>
      <c r="K383" s="306"/>
      <c r="L383" s="306"/>
      <c r="M383" s="306"/>
      <c r="N383" s="306"/>
    </row>
    <row r="384" spans="1:14" s="307" customFormat="1" x14ac:dyDescent="0.35">
      <c r="A384" s="306"/>
      <c r="B384" s="306"/>
      <c r="C384" s="306"/>
      <c r="D384" s="306"/>
      <c r="E384" s="306"/>
      <c r="F384" s="306"/>
      <c r="G384" s="306"/>
      <c r="H384" s="306"/>
      <c r="I384" s="306"/>
      <c r="J384" s="306"/>
      <c r="K384" s="306"/>
      <c r="L384" s="306"/>
      <c r="M384" s="306"/>
      <c r="N384" s="306"/>
    </row>
    <row r="385" spans="1:14" s="307" customFormat="1" x14ac:dyDescent="0.35">
      <c r="A385" s="306"/>
      <c r="B385" s="306"/>
      <c r="C385" s="306"/>
      <c r="D385" s="306"/>
      <c r="E385" s="306"/>
      <c r="F385" s="306"/>
      <c r="G385" s="306"/>
      <c r="H385" s="306"/>
      <c r="I385" s="306"/>
      <c r="J385" s="306"/>
      <c r="K385" s="306"/>
      <c r="L385" s="306"/>
      <c r="M385" s="306"/>
      <c r="N385" s="306"/>
    </row>
    <row r="386" spans="1:14" s="307" customFormat="1" x14ac:dyDescent="0.35">
      <c r="A386" s="306"/>
      <c r="B386" s="306"/>
      <c r="C386" s="306"/>
      <c r="D386" s="306"/>
      <c r="E386" s="306"/>
      <c r="F386" s="306"/>
      <c r="G386" s="306"/>
      <c r="H386" s="306"/>
      <c r="I386" s="306"/>
      <c r="J386" s="306"/>
      <c r="K386" s="306"/>
      <c r="L386" s="306"/>
      <c r="M386" s="306"/>
      <c r="N386" s="306"/>
    </row>
    <row r="387" spans="1:14" s="307" customFormat="1" x14ac:dyDescent="0.35">
      <c r="A387" s="306"/>
      <c r="B387" s="306"/>
      <c r="C387" s="306"/>
      <c r="D387" s="306"/>
      <c r="E387" s="306"/>
      <c r="F387" s="306"/>
      <c r="G387" s="306"/>
      <c r="H387" s="306"/>
      <c r="I387" s="306"/>
      <c r="J387" s="306"/>
      <c r="K387" s="306"/>
      <c r="L387" s="306"/>
      <c r="M387" s="306"/>
      <c r="N387" s="306"/>
    </row>
    <row r="388" spans="1:14" s="307" customFormat="1" x14ac:dyDescent="0.35">
      <c r="A388" s="306"/>
      <c r="B388" s="306"/>
      <c r="C388" s="306"/>
      <c r="D388" s="306"/>
      <c r="E388" s="306"/>
      <c r="F388" s="306"/>
      <c r="G388" s="306"/>
      <c r="H388" s="306"/>
      <c r="I388" s="306"/>
      <c r="J388" s="306"/>
      <c r="K388" s="306"/>
      <c r="L388" s="306"/>
      <c r="M388" s="306"/>
      <c r="N388" s="306"/>
    </row>
    <row r="389" spans="1:14" s="307" customFormat="1" x14ac:dyDescent="0.35">
      <c r="A389" s="306"/>
      <c r="B389" s="306"/>
      <c r="C389" s="306"/>
      <c r="D389" s="306"/>
      <c r="E389" s="306"/>
      <c r="F389" s="306"/>
      <c r="G389" s="306"/>
      <c r="H389" s="306"/>
      <c r="I389" s="306"/>
      <c r="J389" s="306"/>
      <c r="K389" s="306"/>
      <c r="L389" s="306"/>
      <c r="M389" s="306"/>
      <c r="N389" s="306"/>
    </row>
    <row r="390" spans="1:14" s="307" customFormat="1" x14ac:dyDescent="0.35">
      <c r="A390" s="306"/>
      <c r="B390" s="306"/>
      <c r="C390" s="306"/>
      <c r="D390" s="306"/>
      <c r="E390" s="306"/>
      <c r="F390" s="306"/>
      <c r="G390" s="306"/>
      <c r="H390" s="306"/>
      <c r="I390" s="306"/>
      <c r="J390" s="306"/>
      <c r="K390" s="306"/>
      <c r="L390" s="306"/>
      <c r="M390" s="306"/>
      <c r="N390" s="306"/>
    </row>
    <row r="391" spans="1:14" s="307" customFormat="1" x14ac:dyDescent="0.35">
      <c r="A391" s="306"/>
      <c r="B391" s="306"/>
      <c r="C391" s="306"/>
      <c r="D391" s="306"/>
      <c r="E391" s="306"/>
      <c r="F391" s="306"/>
      <c r="G391" s="306"/>
      <c r="H391" s="306"/>
      <c r="I391" s="306"/>
      <c r="J391" s="306"/>
      <c r="K391" s="306"/>
      <c r="L391" s="306"/>
      <c r="M391" s="306"/>
      <c r="N391" s="306"/>
    </row>
    <row r="392" spans="1:14" s="307" customFormat="1" x14ac:dyDescent="0.35">
      <c r="A392" s="306"/>
      <c r="B392" s="306"/>
      <c r="C392" s="306"/>
      <c r="D392" s="306"/>
      <c r="E392" s="306"/>
      <c r="F392" s="306"/>
      <c r="G392" s="306"/>
      <c r="H392" s="306"/>
      <c r="I392" s="306"/>
      <c r="J392" s="306"/>
      <c r="K392" s="306"/>
      <c r="L392" s="306"/>
      <c r="M392" s="306"/>
      <c r="N392" s="306"/>
    </row>
    <row r="393" spans="1:14" s="307" customFormat="1" x14ac:dyDescent="0.35">
      <c r="A393" s="306"/>
      <c r="B393" s="306"/>
      <c r="C393" s="306"/>
      <c r="D393" s="306"/>
      <c r="E393" s="306"/>
      <c r="F393" s="306"/>
      <c r="G393" s="306"/>
      <c r="H393" s="306"/>
      <c r="I393" s="306"/>
      <c r="J393" s="306"/>
      <c r="K393" s="306"/>
      <c r="L393" s="306"/>
      <c r="M393" s="306"/>
      <c r="N393" s="306"/>
    </row>
    <row r="394" spans="1:14" s="307" customFormat="1" x14ac:dyDescent="0.35">
      <c r="A394" s="306"/>
      <c r="B394" s="306"/>
      <c r="C394" s="306"/>
      <c r="D394" s="306"/>
      <c r="E394" s="306"/>
      <c r="F394" s="306"/>
      <c r="G394" s="306"/>
      <c r="H394" s="306"/>
      <c r="I394" s="306"/>
      <c r="J394" s="306"/>
      <c r="K394" s="306"/>
      <c r="L394" s="306"/>
      <c r="M394" s="306"/>
      <c r="N394" s="306"/>
    </row>
    <row r="395" spans="1:14" s="307" customFormat="1" x14ac:dyDescent="0.35">
      <c r="A395" s="306"/>
      <c r="B395" s="306"/>
      <c r="C395" s="306"/>
      <c r="D395" s="306"/>
      <c r="E395" s="306"/>
      <c r="F395" s="306"/>
      <c r="G395" s="306"/>
      <c r="H395" s="306"/>
      <c r="I395" s="306"/>
      <c r="J395" s="306"/>
      <c r="K395" s="306"/>
      <c r="L395" s="306"/>
      <c r="M395" s="306"/>
      <c r="N395" s="306"/>
    </row>
    <row r="396" spans="1:14" s="307" customFormat="1" x14ac:dyDescent="0.35">
      <c r="A396" s="306"/>
      <c r="B396" s="306"/>
      <c r="C396" s="306"/>
      <c r="D396" s="306"/>
      <c r="E396" s="306"/>
      <c r="F396" s="306"/>
      <c r="G396" s="306"/>
      <c r="H396" s="306"/>
      <c r="I396" s="306"/>
      <c r="J396" s="306"/>
      <c r="K396" s="306"/>
      <c r="L396" s="306"/>
      <c r="M396" s="306"/>
      <c r="N396" s="306"/>
    </row>
    <row r="397" spans="1:14" s="307" customFormat="1" x14ac:dyDescent="0.35">
      <c r="A397" s="306"/>
      <c r="B397" s="306"/>
      <c r="C397" s="306"/>
      <c r="D397" s="306"/>
      <c r="E397" s="306"/>
      <c r="F397" s="306"/>
      <c r="G397" s="306"/>
      <c r="H397" s="306"/>
      <c r="I397" s="306"/>
      <c r="J397" s="306"/>
      <c r="K397" s="306"/>
      <c r="L397" s="306"/>
      <c r="M397" s="306"/>
      <c r="N397" s="306"/>
    </row>
    <row r="398" spans="1:14" s="307" customFormat="1" x14ac:dyDescent="0.35">
      <c r="A398" s="306"/>
      <c r="B398" s="306"/>
      <c r="C398" s="306"/>
      <c r="D398" s="306"/>
      <c r="E398" s="306"/>
      <c r="F398" s="306"/>
      <c r="G398" s="306"/>
      <c r="H398" s="306"/>
      <c r="I398" s="306"/>
      <c r="J398" s="306"/>
      <c r="K398" s="306"/>
      <c r="L398" s="306"/>
      <c r="M398" s="306"/>
      <c r="N398" s="306"/>
    </row>
    <row r="399" spans="1:14" s="307" customFormat="1" x14ac:dyDescent="0.35">
      <c r="A399" s="306"/>
      <c r="B399" s="306"/>
      <c r="C399" s="306"/>
      <c r="D399" s="306"/>
      <c r="E399" s="306"/>
      <c r="F399" s="306"/>
      <c r="G399" s="306"/>
      <c r="H399" s="306"/>
      <c r="I399" s="306"/>
      <c r="J399" s="306"/>
      <c r="K399" s="306"/>
      <c r="L399" s="306"/>
      <c r="M399" s="306"/>
      <c r="N399" s="306"/>
    </row>
    <row r="400" spans="1:14" s="307" customFormat="1" x14ac:dyDescent="0.35">
      <c r="A400" s="306"/>
      <c r="B400" s="306"/>
      <c r="C400" s="306"/>
      <c r="D400" s="306"/>
      <c r="E400" s="306"/>
      <c r="F400" s="306"/>
      <c r="G400" s="306"/>
      <c r="H400" s="306"/>
      <c r="I400" s="306"/>
      <c r="J400" s="306"/>
      <c r="K400" s="306"/>
      <c r="L400" s="306"/>
      <c r="M400" s="306"/>
      <c r="N400" s="306"/>
    </row>
    <row r="401" spans="1:14" s="307" customFormat="1" x14ac:dyDescent="0.35">
      <c r="A401" s="306"/>
      <c r="B401" s="306"/>
      <c r="C401" s="306"/>
      <c r="D401" s="306"/>
      <c r="E401" s="306"/>
      <c r="F401" s="306"/>
      <c r="G401" s="306"/>
      <c r="H401" s="306"/>
      <c r="I401" s="306"/>
      <c r="J401" s="306"/>
      <c r="K401" s="306"/>
      <c r="L401" s="306"/>
      <c r="M401" s="306"/>
      <c r="N401" s="306"/>
    </row>
    <row r="402" spans="1:14" s="307" customFormat="1" x14ac:dyDescent="0.35">
      <c r="A402" s="306"/>
      <c r="B402" s="306"/>
      <c r="C402" s="306"/>
      <c r="D402" s="306"/>
      <c r="E402" s="306"/>
      <c r="F402" s="306"/>
      <c r="G402" s="306"/>
      <c r="H402" s="306"/>
      <c r="I402" s="306"/>
      <c r="J402" s="306"/>
      <c r="K402" s="306"/>
      <c r="L402" s="306"/>
      <c r="M402" s="306"/>
      <c r="N402" s="306"/>
    </row>
    <row r="403" spans="1:14" s="307" customFormat="1" x14ac:dyDescent="0.35">
      <c r="A403" s="306"/>
      <c r="B403" s="306"/>
      <c r="C403" s="306"/>
      <c r="D403" s="306"/>
      <c r="E403" s="306"/>
      <c r="F403" s="306"/>
      <c r="G403" s="306"/>
      <c r="H403" s="306"/>
      <c r="I403" s="306"/>
      <c r="J403" s="306"/>
      <c r="K403" s="306"/>
      <c r="L403" s="306"/>
      <c r="M403" s="306"/>
      <c r="N403" s="306"/>
    </row>
    <row r="404" spans="1:14" s="307" customFormat="1" x14ac:dyDescent="0.35">
      <c r="A404" s="306"/>
      <c r="B404" s="306"/>
      <c r="C404" s="306"/>
      <c r="D404" s="306"/>
      <c r="E404" s="306"/>
      <c r="F404" s="306"/>
      <c r="G404" s="306"/>
      <c r="H404" s="306"/>
      <c r="I404" s="306"/>
      <c r="J404" s="306"/>
      <c r="K404" s="306"/>
      <c r="L404" s="306"/>
      <c r="M404" s="306"/>
      <c r="N404" s="306"/>
    </row>
    <row r="405" spans="1:14" s="307" customFormat="1" x14ac:dyDescent="0.35">
      <c r="A405" s="306"/>
      <c r="B405" s="306"/>
      <c r="C405" s="306"/>
      <c r="D405" s="306"/>
      <c r="E405" s="306"/>
      <c r="F405" s="306"/>
      <c r="G405" s="306"/>
      <c r="H405" s="306"/>
      <c r="I405" s="306"/>
      <c r="J405" s="306"/>
      <c r="K405" s="306"/>
      <c r="L405" s="306"/>
      <c r="M405" s="306"/>
      <c r="N405" s="306"/>
    </row>
    <row r="406" spans="1:14" s="307" customFormat="1" x14ac:dyDescent="0.35">
      <c r="A406" s="306"/>
      <c r="B406" s="306"/>
      <c r="C406" s="306"/>
      <c r="D406" s="306"/>
      <c r="E406" s="306"/>
      <c r="F406" s="306"/>
      <c r="G406" s="306"/>
      <c r="H406" s="306"/>
      <c r="I406" s="306"/>
      <c r="J406" s="306"/>
      <c r="K406" s="306"/>
      <c r="L406" s="306"/>
      <c r="M406" s="306"/>
      <c r="N406" s="306"/>
    </row>
    <row r="407" spans="1:14" s="307" customFormat="1" x14ac:dyDescent="0.35">
      <c r="A407" s="306"/>
      <c r="B407" s="306"/>
      <c r="C407" s="306"/>
      <c r="D407" s="306"/>
      <c r="E407" s="306"/>
      <c r="F407" s="306"/>
      <c r="G407" s="306"/>
      <c r="H407" s="306"/>
      <c r="I407" s="306"/>
      <c r="J407" s="306"/>
      <c r="K407" s="306"/>
      <c r="L407" s="306"/>
      <c r="M407" s="306"/>
      <c r="N407" s="306"/>
    </row>
    <row r="408" spans="1:14" s="307" customFormat="1" x14ac:dyDescent="0.35">
      <c r="A408" s="306"/>
      <c r="B408" s="306"/>
      <c r="C408" s="306"/>
      <c r="D408" s="306"/>
      <c r="E408" s="306"/>
      <c r="F408" s="306"/>
      <c r="G408" s="306"/>
      <c r="H408" s="306"/>
      <c r="I408" s="306"/>
      <c r="J408" s="306"/>
      <c r="K408" s="306"/>
      <c r="L408" s="306"/>
      <c r="M408" s="306"/>
      <c r="N408" s="306"/>
    </row>
    <row r="409" spans="1:14" s="307" customFormat="1" x14ac:dyDescent="0.35">
      <c r="A409" s="306"/>
      <c r="B409" s="306"/>
      <c r="C409" s="306"/>
      <c r="D409" s="306"/>
      <c r="E409" s="306"/>
      <c r="F409" s="306"/>
      <c r="G409" s="306"/>
      <c r="H409" s="306"/>
      <c r="I409" s="306"/>
      <c r="J409" s="306"/>
      <c r="K409" s="306"/>
      <c r="L409" s="306"/>
      <c r="M409" s="306"/>
      <c r="N409" s="306"/>
    </row>
    <row r="410" spans="1:14" s="307" customFormat="1" x14ac:dyDescent="0.35">
      <c r="A410" s="306"/>
      <c r="B410" s="306"/>
      <c r="C410" s="306"/>
      <c r="D410" s="306"/>
      <c r="E410" s="306"/>
      <c r="F410" s="306"/>
      <c r="G410" s="306"/>
      <c r="H410" s="306"/>
      <c r="I410" s="306"/>
      <c r="J410" s="306"/>
      <c r="K410" s="306"/>
      <c r="L410" s="306"/>
      <c r="M410" s="306"/>
      <c r="N410" s="306"/>
    </row>
    <row r="411" spans="1:14" s="307" customFormat="1" x14ac:dyDescent="0.35">
      <c r="A411" s="306"/>
      <c r="B411" s="306"/>
      <c r="C411" s="306"/>
      <c r="D411" s="306"/>
      <c r="E411" s="306"/>
      <c r="F411" s="306"/>
      <c r="G411" s="306"/>
      <c r="H411" s="306"/>
      <c r="I411" s="306"/>
      <c r="J411" s="306"/>
      <c r="K411" s="306"/>
      <c r="L411" s="306"/>
      <c r="M411" s="306"/>
      <c r="N411" s="306"/>
    </row>
    <row r="412" spans="1:14" s="307" customFormat="1" x14ac:dyDescent="0.35">
      <c r="A412" s="306"/>
      <c r="B412" s="306"/>
      <c r="C412" s="306"/>
      <c r="D412" s="306"/>
      <c r="E412" s="306"/>
      <c r="F412" s="306"/>
      <c r="G412" s="306"/>
      <c r="H412" s="306"/>
      <c r="I412" s="306"/>
      <c r="J412" s="306"/>
      <c r="K412" s="306"/>
      <c r="L412" s="306"/>
      <c r="M412" s="306"/>
      <c r="N412" s="306"/>
    </row>
    <row r="413" spans="1:14" s="307" customFormat="1" x14ac:dyDescent="0.35">
      <c r="A413" s="306"/>
      <c r="B413" s="306"/>
      <c r="C413" s="306"/>
      <c r="D413" s="306"/>
      <c r="E413" s="306"/>
      <c r="F413" s="306"/>
      <c r="G413" s="306"/>
      <c r="H413" s="306"/>
      <c r="I413" s="306"/>
      <c r="J413" s="306"/>
      <c r="K413" s="306"/>
      <c r="L413" s="306"/>
      <c r="M413" s="306"/>
      <c r="N413" s="306"/>
    </row>
    <row r="414" spans="1:14" s="307" customFormat="1" x14ac:dyDescent="0.35">
      <c r="A414" s="306"/>
      <c r="B414" s="306"/>
      <c r="C414" s="306"/>
      <c r="D414" s="306"/>
      <c r="E414" s="306"/>
      <c r="F414" s="306"/>
      <c r="G414" s="306"/>
      <c r="H414" s="306"/>
      <c r="I414" s="306"/>
      <c r="J414" s="306"/>
      <c r="K414" s="306"/>
      <c r="L414" s="306"/>
      <c r="M414" s="306"/>
      <c r="N414" s="306"/>
    </row>
    <row r="415" spans="1:14" s="307" customFormat="1" x14ac:dyDescent="0.35">
      <c r="A415" s="306"/>
      <c r="B415" s="306"/>
      <c r="C415" s="306"/>
      <c r="D415" s="306"/>
      <c r="E415" s="306"/>
      <c r="F415" s="306"/>
      <c r="G415" s="306"/>
      <c r="H415" s="306"/>
      <c r="I415" s="306"/>
      <c r="J415" s="306"/>
      <c r="K415" s="306"/>
      <c r="L415" s="306"/>
      <c r="M415" s="306"/>
      <c r="N415" s="306"/>
    </row>
    <row r="416" spans="1:14" s="307" customFormat="1" x14ac:dyDescent="0.35">
      <c r="A416" s="306"/>
      <c r="B416" s="306"/>
      <c r="C416" s="306"/>
      <c r="D416" s="306"/>
      <c r="E416" s="306"/>
      <c r="F416" s="306"/>
      <c r="G416" s="306"/>
      <c r="H416" s="306"/>
      <c r="I416" s="306"/>
      <c r="J416" s="306"/>
      <c r="K416" s="306"/>
      <c r="L416" s="306"/>
      <c r="M416" s="306"/>
      <c r="N416" s="306"/>
    </row>
    <row r="417" spans="1:14" s="307" customFormat="1" x14ac:dyDescent="0.35">
      <c r="A417" s="306"/>
      <c r="B417" s="306"/>
      <c r="C417" s="306"/>
      <c r="D417" s="306"/>
      <c r="E417" s="306"/>
      <c r="F417" s="306"/>
      <c r="G417" s="306"/>
      <c r="H417" s="306"/>
      <c r="I417" s="306"/>
      <c r="J417" s="306"/>
      <c r="K417" s="306"/>
      <c r="L417" s="306"/>
      <c r="M417" s="306"/>
      <c r="N417" s="306"/>
    </row>
    <row r="418" spans="1:14" s="307" customFormat="1" x14ac:dyDescent="0.35">
      <c r="A418" s="306"/>
      <c r="B418" s="306"/>
      <c r="C418" s="306"/>
      <c r="D418" s="306"/>
      <c r="E418" s="306"/>
      <c r="F418" s="306"/>
      <c r="G418" s="306"/>
      <c r="H418" s="306"/>
      <c r="I418" s="306"/>
      <c r="J418" s="306"/>
      <c r="K418" s="306"/>
      <c r="L418" s="306"/>
      <c r="M418" s="306"/>
      <c r="N418" s="306"/>
    </row>
    <row r="419" spans="1:14" s="307" customFormat="1" x14ac:dyDescent="0.35">
      <c r="A419" s="306"/>
      <c r="B419" s="306"/>
      <c r="C419" s="306"/>
      <c r="D419" s="306"/>
      <c r="E419" s="306"/>
      <c r="F419" s="306"/>
      <c r="G419" s="306"/>
      <c r="H419" s="306"/>
      <c r="I419" s="306"/>
      <c r="J419" s="306"/>
      <c r="K419" s="306"/>
      <c r="L419" s="306"/>
      <c r="M419" s="306"/>
      <c r="N419" s="306"/>
    </row>
    <row r="420" spans="1:14" s="307" customFormat="1" x14ac:dyDescent="0.35">
      <c r="A420" s="306"/>
      <c r="B420" s="306"/>
      <c r="C420" s="306"/>
      <c r="D420" s="306"/>
      <c r="E420" s="306"/>
      <c r="F420" s="306"/>
      <c r="G420" s="306"/>
      <c r="H420" s="306"/>
      <c r="I420" s="306"/>
      <c r="J420" s="306"/>
      <c r="K420" s="306"/>
      <c r="L420" s="306"/>
      <c r="M420" s="306"/>
      <c r="N420" s="306"/>
    </row>
    <row r="421" spans="1:14" s="307" customFormat="1" x14ac:dyDescent="0.35">
      <c r="A421" s="306"/>
      <c r="B421" s="306"/>
      <c r="C421" s="306"/>
      <c r="D421" s="306"/>
      <c r="E421" s="306"/>
      <c r="F421" s="306"/>
      <c r="G421" s="306"/>
      <c r="H421" s="306"/>
      <c r="I421" s="306"/>
      <c r="J421" s="306"/>
      <c r="K421" s="306"/>
      <c r="L421" s="306"/>
      <c r="M421" s="306"/>
      <c r="N421" s="306"/>
    </row>
    <row r="422" spans="1:14" s="307" customFormat="1" x14ac:dyDescent="0.35">
      <c r="A422" s="306"/>
      <c r="B422" s="306"/>
      <c r="C422" s="306"/>
      <c r="D422" s="306"/>
      <c r="E422" s="306"/>
      <c r="F422" s="306"/>
      <c r="G422" s="306"/>
      <c r="H422" s="306"/>
      <c r="I422" s="306"/>
      <c r="J422" s="306"/>
      <c r="K422" s="306"/>
      <c r="L422" s="306"/>
      <c r="M422" s="306"/>
      <c r="N422" s="306"/>
    </row>
    <row r="423" spans="1:14" s="307" customFormat="1" x14ac:dyDescent="0.35">
      <c r="A423" s="306"/>
      <c r="B423" s="306"/>
      <c r="C423" s="306"/>
      <c r="D423" s="306"/>
      <c r="E423" s="306"/>
      <c r="F423" s="306"/>
      <c r="G423" s="306"/>
      <c r="H423" s="306"/>
      <c r="I423" s="306"/>
      <c r="J423" s="306"/>
      <c r="K423" s="306"/>
      <c r="L423" s="306"/>
      <c r="M423" s="306"/>
      <c r="N423" s="306"/>
    </row>
    <row r="424" spans="1:14" s="307" customFormat="1" x14ac:dyDescent="0.35">
      <c r="A424" s="306"/>
      <c r="B424" s="306"/>
      <c r="C424" s="306"/>
      <c r="D424" s="306"/>
      <c r="E424" s="306"/>
      <c r="F424" s="306"/>
      <c r="G424" s="306"/>
      <c r="H424" s="306"/>
      <c r="I424" s="306"/>
      <c r="J424" s="306"/>
      <c r="K424" s="306"/>
      <c r="L424" s="306"/>
      <c r="M424" s="306"/>
      <c r="N424" s="306"/>
    </row>
    <row r="425" spans="1:14" s="307" customFormat="1" x14ac:dyDescent="0.35">
      <c r="A425" s="306"/>
      <c r="B425" s="306"/>
      <c r="C425" s="306"/>
      <c r="D425" s="306"/>
      <c r="E425" s="306"/>
      <c r="F425" s="306"/>
      <c r="G425" s="306"/>
      <c r="H425" s="306"/>
      <c r="I425" s="306"/>
      <c r="J425" s="306"/>
      <c r="K425" s="306"/>
      <c r="L425" s="306"/>
      <c r="M425" s="306"/>
      <c r="N425" s="306"/>
    </row>
    <row r="426" spans="1:14" s="307" customFormat="1" x14ac:dyDescent="0.35">
      <c r="A426" s="306"/>
      <c r="B426" s="306"/>
      <c r="C426" s="306"/>
      <c r="D426" s="306"/>
      <c r="E426" s="306"/>
      <c r="F426" s="306"/>
      <c r="G426" s="306"/>
      <c r="H426" s="306"/>
      <c r="I426" s="306"/>
      <c r="J426" s="306"/>
      <c r="K426" s="306"/>
      <c r="L426" s="306"/>
      <c r="M426" s="306"/>
      <c r="N426" s="306"/>
    </row>
    <row r="427" spans="1:14" s="307" customFormat="1" x14ac:dyDescent="0.35">
      <c r="A427" s="306"/>
      <c r="B427" s="306"/>
      <c r="C427" s="306"/>
      <c r="D427" s="306"/>
      <c r="E427" s="306"/>
      <c r="F427" s="306"/>
      <c r="G427" s="306"/>
      <c r="H427" s="306"/>
      <c r="I427" s="306"/>
      <c r="J427" s="306"/>
      <c r="K427" s="306"/>
      <c r="L427" s="306"/>
      <c r="M427" s="306"/>
      <c r="N427" s="306"/>
    </row>
    <row r="428" spans="1:14" s="307" customFormat="1" x14ac:dyDescent="0.35">
      <c r="A428" s="306"/>
      <c r="B428" s="306"/>
      <c r="C428" s="306"/>
      <c r="D428" s="306"/>
      <c r="E428" s="306"/>
      <c r="F428" s="306"/>
      <c r="G428" s="306"/>
      <c r="H428" s="306"/>
      <c r="I428" s="306"/>
      <c r="J428" s="306"/>
      <c r="K428" s="306"/>
      <c r="L428" s="306"/>
      <c r="M428" s="306"/>
      <c r="N428" s="306"/>
    </row>
    <row r="429" spans="1:14" s="307" customFormat="1" x14ac:dyDescent="0.35">
      <c r="A429" s="306"/>
      <c r="B429" s="306"/>
      <c r="C429" s="306"/>
      <c r="D429" s="306"/>
      <c r="E429" s="306"/>
      <c r="F429" s="306"/>
      <c r="G429" s="306"/>
      <c r="H429" s="306"/>
      <c r="I429" s="306"/>
      <c r="J429" s="306"/>
      <c r="K429" s="306"/>
      <c r="L429" s="306"/>
      <c r="M429" s="306"/>
      <c r="N429" s="306"/>
    </row>
    <row r="430" spans="1:14" s="307" customFormat="1" x14ac:dyDescent="0.35">
      <c r="A430" s="306"/>
      <c r="B430" s="306"/>
      <c r="C430" s="306"/>
      <c r="D430" s="306"/>
      <c r="E430" s="306"/>
      <c r="F430" s="306"/>
      <c r="G430" s="306"/>
      <c r="H430" s="306"/>
      <c r="I430" s="306"/>
      <c r="J430" s="306"/>
      <c r="K430" s="306"/>
      <c r="L430" s="306"/>
      <c r="M430" s="306"/>
      <c r="N430" s="306"/>
    </row>
    <row r="431" spans="1:14" s="307" customFormat="1" x14ac:dyDescent="0.35">
      <c r="A431" s="306"/>
      <c r="B431" s="306"/>
      <c r="C431" s="306"/>
      <c r="D431" s="306"/>
      <c r="E431" s="306"/>
      <c r="F431" s="306"/>
      <c r="G431" s="306"/>
      <c r="H431" s="306"/>
      <c r="I431" s="306"/>
      <c r="J431" s="306"/>
      <c r="K431" s="306"/>
      <c r="L431" s="306"/>
      <c r="M431" s="306"/>
      <c r="N431" s="306"/>
    </row>
    <row r="432" spans="1:14" s="307" customFormat="1" x14ac:dyDescent="0.35">
      <c r="A432" s="306"/>
      <c r="B432" s="306"/>
      <c r="C432" s="306"/>
      <c r="D432" s="306"/>
      <c r="E432" s="306"/>
      <c r="F432" s="306"/>
      <c r="G432" s="306"/>
      <c r="H432" s="306"/>
      <c r="I432" s="306"/>
      <c r="J432" s="306"/>
      <c r="K432" s="306"/>
      <c r="L432" s="306"/>
      <c r="M432" s="306"/>
      <c r="N432" s="306"/>
    </row>
    <row r="433" spans="1:14" s="307" customFormat="1" x14ac:dyDescent="0.35">
      <c r="A433" s="306"/>
      <c r="B433" s="306"/>
      <c r="C433" s="306"/>
      <c r="D433" s="306"/>
      <c r="E433" s="306"/>
      <c r="F433" s="306"/>
      <c r="G433" s="306"/>
      <c r="H433" s="306"/>
      <c r="I433" s="306"/>
      <c r="J433" s="306"/>
      <c r="K433" s="306"/>
      <c r="L433" s="306"/>
      <c r="M433" s="306"/>
      <c r="N433" s="306"/>
    </row>
    <row r="434" spans="1:14" s="307" customFormat="1" x14ac:dyDescent="0.35">
      <c r="A434" s="306"/>
      <c r="B434" s="306"/>
      <c r="C434" s="306"/>
      <c r="D434" s="306"/>
      <c r="E434" s="306"/>
      <c r="F434" s="306"/>
      <c r="G434" s="306"/>
      <c r="H434" s="306"/>
      <c r="I434" s="306"/>
      <c r="J434" s="306"/>
      <c r="K434" s="306"/>
      <c r="L434" s="306"/>
      <c r="M434" s="306"/>
      <c r="N434" s="306"/>
    </row>
    <row r="435" spans="1:14" s="307" customFormat="1" x14ac:dyDescent="0.35">
      <c r="A435" s="306"/>
      <c r="B435" s="306"/>
      <c r="C435" s="306"/>
      <c r="D435" s="306"/>
      <c r="E435" s="306"/>
      <c r="F435" s="306"/>
      <c r="G435" s="306"/>
      <c r="H435" s="306"/>
      <c r="I435" s="306"/>
      <c r="J435" s="306"/>
      <c r="K435" s="306"/>
      <c r="L435" s="306"/>
      <c r="M435" s="306"/>
      <c r="N435" s="306"/>
    </row>
    <row r="436" spans="1:14" s="307" customFormat="1" x14ac:dyDescent="0.35">
      <c r="A436" s="306"/>
      <c r="B436" s="306"/>
      <c r="C436" s="306"/>
      <c r="D436" s="306"/>
      <c r="E436" s="306"/>
      <c r="F436" s="306"/>
      <c r="G436" s="306"/>
      <c r="H436" s="306"/>
      <c r="I436" s="306"/>
      <c r="J436" s="306"/>
      <c r="K436" s="306"/>
      <c r="L436" s="306"/>
      <c r="M436" s="306"/>
      <c r="N436" s="306"/>
    </row>
    <row r="437" spans="1:14" s="307" customFormat="1" x14ac:dyDescent="0.35">
      <c r="A437" s="306"/>
      <c r="B437" s="306"/>
      <c r="C437" s="306"/>
      <c r="D437" s="306"/>
      <c r="E437" s="306"/>
      <c r="F437" s="306"/>
      <c r="G437" s="306"/>
      <c r="H437" s="306"/>
      <c r="I437" s="306"/>
      <c r="J437" s="306"/>
      <c r="K437" s="306"/>
      <c r="L437" s="306"/>
      <c r="M437" s="306"/>
      <c r="N437" s="306"/>
    </row>
    <row r="438" spans="1:14" s="307" customFormat="1" x14ac:dyDescent="0.35">
      <c r="A438" s="306"/>
      <c r="B438" s="306"/>
      <c r="C438" s="306"/>
      <c r="D438" s="306"/>
      <c r="E438" s="306"/>
      <c r="F438" s="306"/>
      <c r="G438" s="306"/>
      <c r="H438" s="306"/>
      <c r="I438" s="306"/>
      <c r="J438" s="306"/>
      <c r="K438" s="306"/>
      <c r="L438" s="306"/>
      <c r="M438" s="306"/>
      <c r="N438" s="306"/>
    </row>
    <row r="439" spans="1:14" s="307" customFormat="1" x14ac:dyDescent="0.35">
      <c r="A439" s="306"/>
      <c r="B439" s="306"/>
      <c r="C439" s="306"/>
      <c r="D439" s="306"/>
      <c r="E439" s="306"/>
      <c r="F439" s="306"/>
      <c r="G439" s="306"/>
      <c r="H439" s="306"/>
      <c r="I439" s="306"/>
      <c r="J439" s="306"/>
      <c r="K439" s="306"/>
      <c r="L439" s="306"/>
      <c r="M439" s="306"/>
      <c r="N439" s="306"/>
    </row>
    <row r="440" spans="1:14" s="307" customFormat="1" x14ac:dyDescent="0.35">
      <c r="A440" s="306"/>
      <c r="B440" s="306"/>
      <c r="C440" s="306"/>
      <c r="D440" s="306"/>
      <c r="E440" s="306"/>
      <c r="F440" s="306"/>
      <c r="G440" s="306"/>
      <c r="H440" s="306"/>
      <c r="I440" s="306"/>
      <c r="J440" s="306"/>
      <c r="K440" s="306"/>
      <c r="L440" s="306"/>
      <c r="M440" s="306"/>
      <c r="N440" s="306"/>
    </row>
    <row r="441" spans="1:14" s="307" customFormat="1" x14ac:dyDescent="0.35">
      <c r="A441" s="306"/>
      <c r="B441" s="306"/>
      <c r="C441" s="306"/>
      <c r="D441" s="306"/>
      <c r="E441" s="306"/>
      <c r="F441" s="306"/>
      <c r="G441" s="306"/>
      <c r="H441" s="306"/>
      <c r="I441" s="306"/>
      <c r="J441" s="306"/>
      <c r="K441" s="306"/>
      <c r="L441" s="306"/>
      <c r="M441" s="306"/>
      <c r="N441" s="306"/>
    </row>
    <row r="442" spans="1:14" s="307" customFormat="1" x14ac:dyDescent="0.35">
      <c r="A442" s="306"/>
      <c r="B442" s="306"/>
      <c r="C442" s="306"/>
      <c r="D442" s="306"/>
      <c r="E442" s="306"/>
      <c r="F442" s="306"/>
      <c r="G442" s="306"/>
      <c r="H442" s="306"/>
      <c r="I442" s="306"/>
      <c r="J442" s="306"/>
      <c r="K442" s="306"/>
      <c r="L442" s="306"/>
      <c r="M442" s="306"/>
      <c r="N442" s="306"/>
    </row>
    <row r="443" spans="1:14" s="307" customFormat="1" x14ac:dyDescent="0.35">
      <c r="A443" s="306"/>
      <c r="B443" s="306"/>
      <c r="C443" s="306"/>
      <c r="D443" s="306"/>
      <c r="E443" s="306"/>
      <c r="F443" s="306"/>
      <c r="G443" s="306"/>
      <c r="H443" s="306"/>
      <c r="I443" s="306"/>
      <c r="J443" s="306"/>
      <c r="K443" s="306"/>
      <c r="L443" s="306"/>
      <c r="M443" s="306"/>
      <c r="N443" s="306"/>
    </row>
    <row r="444" spans="1:14" s="307" customFormat="1" x14ac:dyDescent="0.35">
      <c r="A444" s="306"/>
      <c r="B444" s="306"/>
      <c r="C444" s="306"/>
      <c r="D444" s="306"/>
      <c r="E444" s="306"/>
      <c r="F444" s="306"/>
      <c r="G444" s="306"/>
      <c r="H444" s="306"/>
      <c r="I444" s="306"/>
      <c r="J444" s="306"/>
      <c r="K444" s="306"/>
      <c r="L444" s="306"/>
      <c r="M444" s="306"/>
      <c r="N444" s="306"/>
    </row>
    <row r="445" spans="1:14" s="307" customFormat="1" x14ac:dyDescent="0.35">
      <c r="A445" s="306"/>
      <c r="B445" s="306"/>
      <c r="C445" s="306"/>
      <c r="D445" s="306"/>
      <c r="E445" s="306"/>
      <c r="F445" s="306"/>
      <c r="G445" s="306"/>
      <c r="H445" s="306"/>
      <c r="I445" s="306"/>
      <c r="J445" s="306"/>
      <c r="K445" s="306"/>
      <c r="L445" s="306"/>
      <c r="M445" s="306"/>
      <c r="N445" s="306"/>
    </row>
    <row r="446" spans="1:14" s="307" customFormat="1" x14ac:dyDescent="0.35">
      <c r="A446" s="306"/>
      <c r="B446" s="306"/>
      <c r="C446" s="306"/>
      <c r="D446" s="306"/>
      <c r="E446" s="306"/>
      <c r="F446" s="306"/>
      <c r="G446" s="306"/>
      <c r="H446" s="306"/>
      <c r="I446" s="306"/>
      <c r="J446" s="306"/>
      <c r="K446" s="306"/>
      <c r="L446" s="306"/>
      <c r="M446" s="306"/>
      <c r="N446" s="306"/>
    </row>
    <row r="447" spans="1:14" s="307" customFormat="1" x14ac:dyDescent="0.35">
      <c r="A447" s="306"/>
      <c r="B447" s="306"/>
      <c r="C447" s="306"/>
      <c r="D447" s="306"/>
      <c r="E447" s="306"/>
      <c r="F447" s="306"/>
      <c r="G447" s="306"/>
      <c r="H447" s="306"/>
      <c r="I447" s="306"/>
      <c r="J447" s="306"/>
      <c r="K447" s="306"/>
      <c r="L447" s="306"/>
      <c r="M447" s="306"/>
      <c r="N447" s="306"/>
    </row>
    <row r="448" spans="1:14" s="307" customFormat="1" x14ac:dyDescent="0.35">
      <c r="A448" s="306"/>
      <c r="B448" s="306"/>
      <c r="C448" s="306"/>
      <c r="D448" s="306"/>
      <c r="E448" s="306"/>
      <c r="F448" s="306"/>
      <c r="G448" s="306"/>
      <c r="H448" s="306"/>
      <c r="I448" s="306"/>
      <c r="J448" s="306"/>
      <c r="K448" s="306"/>
      <c r="L448" s="306"/>
      <c r="M448" s="306"/>
      <c r="N448" s="306"/>
    </row>
    <row r="449" spans="1:14" s="307" customFormat="1" x14ac:dyDescent="0.35">
      <c r="A449" s="306"/>
      <c r="B449" s="306"/>
      <c r="C449" s="306"/>
      <c r="D449" s="306"/>
      <c r="E449" s="306"/>
      <c r="F449" s="306"/>
      <c r="G449" s="306"/>
      <c r="H449" s="306"/>
      <c r="I449" s="306"/>
      <c r="J449" s="306"/>
      <c r="K449" s="306"/>
      <c r="L449" s="306"/>
      <c r="M449" s="306"/>
      <c r="N449" s="306"/>
    </row>
    <row r="450" spans="1:14" s="307" customFormat="1" x14ac:dyDescent="0.35">
      <c r="A450" s="306"/>
      <c r="B450" s="306"/>
      <c r="C450" s="306"/>
      <c r="D450" s="306"/>
      <c r="E450" s="306"/>
      <c r="F450" s="306"/>
      <c r="G450" s="306"/>
      <c r="H450" s="306"/>
      <c r="I450" s="306"/>
      <c r="J450" s="306"/>
      <c r="K450" s="306"/>
      <c r="L450" s="306"/>
      <c r="M450" s="306"/>
      <c r="N450" s="306"/>
    </row>
    <row r="451" spans="1:14" s="307" customFormat="1" x14ac:dyDescent="0.35">
      <c r="A451" s="306"/>
      <c r="B451" s="306"/>
      <c r="C451" s="306"/>
      <c r="D451" s="306"/>
      <c r="E451" s="306"/>
      <c r="F451" s="306"/>
      <c r="G451" s="306"/>
      <c r="H451" s="306"/>
      <c r="I451" s="306"/>
      <c r="J451" s="306"/>
      <c r="K451" s="306"/>
      <c r="L451" s="306"/>
      <c r="M451" s="306"/>
      <c r="N451" s="306"/>
    </row>
    <row r="452" spans="1:14" s="307" customFormat="1" x14ac:dyDescent="0.35">
      <c r="A452" s="306"/>
      <c r="B452" s="306"/>
      <c r="C452" s="306"/>
      <c r="D452" s="306"/>
      <c r="E452" s="306"/>
      <c r="F452" s="306"/>
      <c r="G452" s="306"/>
      <c r="H452" s="306"/>
      <c r="I452" s="306"/>
      <c r="J452" s="306"/>
      <c r="K452" s="306"/>
      <c r="L452" s="306"/>
      <c r="M452" s="306"/>
      <c r="N452" s="306"/>
    </row>
    <row r="453" spans="1:14" s="307" customFormat="1" x14ac:dyDescent="0.35">
      <c r="A453" s="306"/>
      <c r="B453" s="306"/>
      <c r="C453" s="306"/>
      <c r="D453" s="306"/>
      <c r="E453" s="306"/>
      <c r="F453" s="306"/>
      <c r="G453" s="306"/>
      <c r="H453" s="306"/>
      <c r="I453" s="306"/>
      <c r="J453" s="306"/>
      <c r="K453" s="306"/>
      <c r="L453" s="306"/>
      <c r="M453" s="306"/>
      <c r="N453" s="306"/>
    </row>
    <row r="454" spans="1:14" s="307" customFormat="1" x14ac:dyDescent="0.35">
      <c r="A454" s="306"/>
      <c r="B454" s="306"/>
      <c r="C454" s="306"/>
      <c r="D454" s="306"/>
      <c r="E454" s="306"/>
      <c r="F454" s="306"/>
      <c r="G454" s="306"/>
      <c r="H454" s="306"/>
      <c r="I454" s="306"/>
      <c r="J454" s="306"/>
      <c r="K454" s="306"/>
      <c r="L454" s="306"/>
      <c r="M454" s="306"/>
      <c r="N454" s="306"/>
    </row>
    <row r="455" spans="1:14" s="307" customFormat="1" x14ac:dyDescent="0.35">
      <c r="A455" s="306"/>
      <c r="B455" s="306"/>
      <c r="C455" s="306"/>
      <c r="D455" s="306"/>
      <c r="E455" s="306"/>
      <c r="F455" s="306"/>
      <c r="G455" s="306"/>
      <c r="H455" s="306"/>
      <c r="I455" s="306"/>
      <c r="J455" s="306"/>
      <c r="K455" s="306"/>
      <c r="L455" s="306"/>
      <c r="M455" s="306"/>
      <c r="N455" s="306"/>
    </row>
    <row r="456" spans="1:14" s="307" customFormat="1" x14ac:dyDescent="0.35">
      <c r="A456" s="306"/>
      <c r="B456" s="306"/>
      <c r="C456" s="306"/>
      <c r="D456" s="306"/>
      <c r="E456" s="306"/>
      <c r="F456" s="306"/>
      <c r="G456" s="306"/>
      <c r="H456" s="306"/>
      <c r="I456" s="306"/>
      <c r="J456" s="306"/>
      <c r="K456" s="306"/>
      <c r="L456" s="306"/>
      <c r="M456" s="306"/>
      <c r="N456" s="306"/>
    </row>
    <row r="457" spans="1:14" s="307" customFormat="1" x14ac:dyDescent="0.35">
      <c r="A457" s="306"/>
      <c r="B457" s="306"/>
      <c r="C457" s="306"/>
      <c r="D457" s="306"/>
      <c r="E457" s="306"/>
      <c r="F457" s="306"/>
      <c r="G457" s="306"/>
      <c r="H457" s="306"/>
      <c r="I457" s="306"/>
      <c r="J457" s="306"/>
      <c r="K457" s="306"/>
      <c r="L457" s="306"/>
      <c r="M457" s="306"/>
      <c r="N457" s="306"/>
    </row>
    <row r="458" spans="1:14" s="307" customFormat="1" x14ac:dyDescent="0.35">
      <c r="A458" s="306"/>
      <c r="B458" s="306"/>
      <c r="C458" s="306"/>
      <c r="D458" s="306"/>
      <c r="E458" s="306"/>
      <c r="F458" s="306"/>
      <c r="G458" s="306"/>
      <c r="H458" s="306"/>
      <c r="I458" s="306"/>
      <c r="J458" s="306"/>
      <c r="K458" s="306"/>
      <c r="L458" s="306"/>
      <c r="M458" s="306"/>
      <c r="N458" s="306"/>
    </row>
    <row r="459" spans="1:14" s="307" customFormat="1" x14ac:dyDescent="0.35">
      <c r="A459" s="306"/>
      <c r="B459" s="306"/>
      <c r="C459" s="306"/>
      <c r="D459" s="306"/>
      <c r="E459" s="306"/>
      <c r="F459" s="306"/>
      <c r="G459" s="306"/>
      <c r="H459" s="306"/>
      <c r="I459" s="306"/>
      <c r="J459" s="306"/>
      <c r="K459" s="306"/>
      <c r="L459" s="306"/>
      <c r="M459" s="306"/>
      <c r="N459" s="306"/>
    </row>
    <row r="460" spans="1:14" s="307" customFormat="1" x14ac:dyDescent="0.35">
      <c r="A460" s="306"/>
      <c r="B460" s="306"/>
      <c r="C460" s="306"/>
      <c r="D460" s="306"/>
      <c r="E460" s="306"/>
      <c r="F460" s="306"/>
      <c r="G460" s="306"/>
      <c r="H460" s="306"/>
      <c r="I460" s="306"/>
      <c r="J460" s="306"/>
      <c r="K460" s="306"/>
      <c r="L460" s="306"/>
      <c r="M460" s="306"/>
      <c r="N460" s="306"/>
    </row>
    <row r="461" spans="1:14" s="307" customFormat="1" x14ac:dyDescent="0.35">
      <c r="A461" s="306"/>
      <c r="B461" s="306"/>
      <c r="C461" s="306"/>
      <c r="D461" s="306"/>
      <c r="E461" s="306"/>
      <c r="F461" s="306"/>
      <c r="G461" s="306"/>
      <c r="H461" s="306"/>
      <c r="I461" s="306"/>
      <c r="J461" s="306"/>
      <c r="K461" s="306"/>
      <c r="L461" s="306"/>
      <c r="M461" s="306"/>
      <c r="N461" s="306"/>
    </row>
    <row r="462" spans="1:14" s="307" customFormat="1" x14ac:dyDescent="0.35">
      <c r="A462" s="306"/>
      <c r="B462" s="306"/>
      <c r="C462" s="306"/>
      <c r="D462" s="306"/>
      <c r="E462" s="306"/>
      <c r="F462" s="306"/>
      <c r="G462" s="306"/>
      <c r="H462" s="306"/>
      <c r="I462" s="306"/>
      <c r="J462" s="306"/>
      <c r="K462" s="306"/>
      <c r="L462" s="306"/>
      <c r="M462" s="306"/>
      <c r="N462" s="306"/>
    </row>
    <row r="463" spans="1:14" s="307" customFormat="1" x14ac:dyDescent="0.35">
      <c r="A463" s="306"/>
      <c r="B463" s="306"/>
      <c r="C463" s="306"/>
      <c r="D463" s="306"/>
      <c r="E463" s="306"/>
      <c r="F463" s="306"/>
      <c r="G463" s="306"/>
      <c r="H463" s="306"/>
      <c r="I463" s="306"/>
      <c r="J463" s="306"/>
      <c r="K463" s="306"/>
      <c r="L463" s="306"/>
      <c r="M463" s="306"/>
      <c r="N463" s="306"/>
    </row>
    <row r="464" spans="1:14" s="307" customFormat="1" x14ac:dyDescent="0.35">
      <c r="A464" s="306"/>
      <c r="B464" s="306"/>
      <c r="C464" s="306"/>
      <c r="D464" s="306"/>
      <c r="E464" s="306"/>
      <c r="F464" s="306"/>
      <c r="G464" s="306"/>
      <c r="H464" s="306"/>
      <c r="I464" s="306"/>
      <c r="J464" s="306"/>
      <c r="K464" s="306"/>
      <c r="L464" s="306"/>
      <c r="M464" s="306"/>
      <c r="N464" s="306"/>
    </row>
    <row r="465" spans="1:14" s="307" customFormat="1" x14ac:dyDescent="0.35">
      <c r="A465" s="306"/>
      <c r="B465" s="306"/>
      <c r="C465" s="306"/>
      <c r="D465" s="306"/>
      <c r="E465" s="306"/>
      <c r="F465" s="306"/>
      <c r="G465" s="306"/>
      <c r="H465" s="306"/>
      <c r="I465" s="306"/>
      <c r="J465" s="306"/>
      <c r="K465" s="306"/>
      <c r="L465" s="306"/>
      <c r="M465" s="306"/>
      <c r="N465" s="306"/>
    </row>
    <row r="466" spans="1:14" s="307" customFormat="1" x14ac:dyDescent="0.35">
      <c r="A466" s="306"/>
      <c r="B466" s="306"/>
      <c r="C466" s="306"/>
      <c r="D466" s="306"/>
      <c r="E466" s="306"/>
      <c r="F466" s="306"/>
      <c r="G466" s="306"/>
      <c r="H466" s="306"/>
      <c r="I466" s="306"/>
      <c r="J466" s="306"/>
      <c r="K466" s="306"/>
      <c r="L466" s="306"/>
      <c r="M466" s="306"/>
      <c r="N466" s="306"/>
    </row>
    <row r="467" spans="1:14" s="307" customFormat="1" x14ac:dyDescent="0.35">
      <c r="A467" s="306"/>
      <c r="B467" s="306"/>
      <c r="C467" s="306"/>
      <c r="D467" s="306"/>
      <c r="E467" s="306"/>
      <c r="F467" s="306"/>
      <c r="G467" s="306"/>
      <c r="H467" s="306"/>
      <c r="I467" s="306"/>
      <c r="J467" s="306"/>
      <c r="K467" s="306"/>
      <c r="L467" s="306"/>
      <c r="M467" s="306"/>
      <c r="N467" s="306"/>
    </row>
    <row r="468" spans="1:14" s="307" customFormat="1" x14ac:dyDescent="0.35">
      <c r="A468" s="306"/>
      <c r="B468" s="306"/>
      <c r="C468" s="306"/>
      <c r="D468" s="306"/>
      <c r="E468" s="306"/>
      <c r="F468" s="306"/>
      <c r="G468" s="306"/>
      <c r="H468" s="306"/>
      <c r="I468" s="306"/>
      <c r="J468" s="306"/>
      <c r="K468" s="306"/>
      <c r="L468" s="306"/>
      <c r="M468" s="306"/>
      <c r="N468" s="306"/>
    </row>
    <row r="469" spans="1:14" s="307" customFormat="1" x14ac:dyDescent="0.35">
      <c r="A469" s="306"/>
      <c r="B469" s="306"/>
      <c r="C469" s="306"/>
      <c r="D469" s="306"/>
      <c r="E469" s="306"/>
      <c r="F469" s="306"/>
      <c r="G469" s="306"/>
      <c r="H469" s="306"/>
      <c r="I469" s="306"/>
      <c r="J469" s="306"/>
      <c r="K469" s="306"/>
      <c r="L469" s="306"/>
      <c r="M469" s="306"/>
      <c r="N469" s="306"/>
    </row>
    <row r="470" spans="1:14" s="307" customFormat="1" x14ac:dyDescent="0.35">
      <c r="A470" s="306"/>
      <c r="B470" s="306"/>
      <c r="C470" s="306"/>
      <c r="D470" s="306"/>
      <c r="E470" s="306"/>
      <c r="F470" s="306"/>
      <c r="G470" s="306"/>
      <c r="H470" s="306"/>
      <c r="I470" s="306"/>
      <c r="J470" s="306"/>
      <c r="K470" s="306"/>
      <c r="L470" s="306"/>
      <c r="M470" s="306"/>
      <c r="N470" s="306"/>
    </row>
    <row r="471" spans="1:14" s="307" customFormat="1" x14ac:dyDescent="0.35">
      <c r="A471" s="306"/>
      <c r="B471" s="306"/>
      <c r="C471" s="306"/>
      <c r="D471" s="306"/>
      <c r="E471" s="306"/>
      <c r="F471" s="306"/>
      <c r="G471" s="306"/>
      <c r="H471" s="306"/>
      <c r="I471" s="306"/>
      <c r="J471" s="306"/>
      <c r="K471" s="306"/>
      <c r="L471" s="306"/>
      <c r="M471" s="306"/>
      <c r="N471" s="306"/>
    </row>
    <row r="472" spans="1:14" s="307" customFormat="1" x14ac:dyDescent="0.35">
      <c r="A472" s="306"/>
      <c r="B472" s="306"/>
      <c r="C472" s="306"/>
      <c r="D472" s="306"/>
      <c r="E472" s="306"/>
      <c r="F472" s="306"/>
      <c r="G472" s="306"/>
      <c r="H472" s="306"/>
      <c r="I472" s="306"/>
      <c r="J472" s="306"/>
      <c r="K472" s="306"/>
      <c r="L472" s="306"/>
      <c r="M472" s="306"/>
      <c r="N472" s="306"/>
    </row>
    <row r="473" spans="1:14" s="307" customFormat="1" x14ac:dyDescent="0.35">
      <c r="A473" s="306"/>
      <c r="B473" s="306"/>
      <c r="C473" s="306"/>
      <c r="D473" s="306"/>
      <c r="E473" s="306"/>
      <c r="F473" s="306"/>
      <c r="G473" s="306"/>
      <c r="H473" s="306"/>
      <c r="I473" s="306"/>
      <c r="J473" s="306"/>
      <c r="K473" s="306"/>
      <c r="L473" s="306"/>
      <c r="M473" s="306"/>
      <c r="N473" s="306"/>
    </row>
    <row r="474" spans="1:14" s="307" customFormat="1" x14ac:dyDescent="0.35">
      <c r="A474" s="306"/>
      <c r="B474" s="306"/>
      <c r="C474" s="306"/>
      <c r="D474" s="306"/>
      <c r="E474" s="306"/>
      <c r="F474" s="306"/>
      <c r="G474" s="306"/>
      <c r="H474" s="306"/>
      <c r="I474" s="306"/>
      <c r="J474" s="306"/>
      <c r="K474" s="306"/>
      <c r="L474" s="306"/>
      <c r="M474" s="306"/>
      <c r="N474" s="306"/>
    </row>
    <row r="475" spans="1:14" s="307" customFormat="1" x14ac:dyDescent="0.35">
      <c r="A475" s="306"/>
      <c r="B475" s="306"/>
      <c r="C475" s="306"/>
      <c r="D475" s="306"/>
      <c r="E475" s="306"/>
      <c r="F475" s="306"/>
      <c r="G475" s="306"/>
      <c r="H475" s="306"/>
      <c r="I475" s="306"/>
      <c r="J475" s="306"/>
      <c r="K475" s="306"/>
      <c r="L475" s="306"/>
      <c r="M475" s="306"/>
      <c r="N475" s="306"/>
    </row>
    <row r="476" spans="1:14" s="307" customFormat="1" x14ac:dyDescent="0.35">
      <c r="A476" s="306"/>
      <c r="B476" s="306"/>
      <c r="C476" s="306"/>
      <c r="D476" s="306"/>
      <c r="E476" s="306"/>
      <c r="F476" s="306"/>
      <c r="G476" s="306"/>
      <c r="H476" s="306"/>
      <c r="I476" s="306"/>
      <c r="J476" s="306"/>
      <c r="K476" s="306"/>
      <c r="L476" s="306"/>
      <c r="M476" s="306"/>
      <c r="N476" s="306"/>
    </row>
    <row r="477" spans="1:14" s="307" customFormat="1" x14ac:dyDescent="0.35">
      <c r="A477" s="306"/>
      <c r="B477" s="306"/>
      <c r="C477" s="306"/>
      <c r="D477" s="306"/>
      <c r="E477" s="306"/>
      <c r="F477" s="306"/>
      <c r="G477" s="306"/>
      <c r="H477" s="306"/>
      <c r="I477" s="306"/>
      <c r="J477" s="306"/>
      <c r="K477" s="306"/>
      <c r="L477" s="306"/>
      <c r="M477" s="306"/>
      <c r="N477" s="306"/>
    </row>
    <row r="478" spans="1:14" s="307" customFormat="1" x14ac:dyDescent="0.35">
      <c r="A478" s="306"/>
      <c r="B478" s="306"/>
      <c r="C478" s="306"/>
      <c r="D478" s="306"/>
      <c r="E478" s="306"/>
      <c r="F478" s="306"/>
      <c r="G478" s="306"/>
      <c r="H478" s="306"/>
      <c r="I478" s="306"/>
      <c r="J478" s="306"/>
      <c r="K478" s="306"/>
      <c r="L478" s="306"/>
      <c r="M478" s="306"/>
      <c r="N478" s="306"/>
    </row>
    <row r="479" spans="1:14" s="307" customFormat="1" x14ac:dyDescent="0.35">
      <c r="A479" s="306"/>
      <c r="B479" s="306"/>
      <c r="C479" s="306"/>
      <c r="D479" s="306"/>
      <c r="E479" s="306"/>
      <c r="F479" s="306"/>
      <c r="G479" s="306"/>
      <c r="H479" s="306"/>
      <c r="I479" s="306"/>
      <c r="J479" s="306"/>
      <c r="K479" s="306"/>
      <c r="L479" s="306"/>
      <c r="M479" s="306"/>
      <c r="N479" s="306"/>
    </row>
    <row r="480" spans="1:14" s="307" customFormat="1" x14ac:dyDescent="0.35">
      <c r="A480" s="306"/>
      <c r="B480" s="306"/>
      <c r="C480" s="306"/>
      <c r="D480" s="306"/>
      <c r="E480" s="306"/>
      <c r="F480" s="306"/>
      <c r="G480" s="306"/>
      <c r="H480" s="306"/>
      <c r="I480" s="306"/>
      <c r="J480" s="306"/>
      <c r="K480" s="306"/>
      <c r="L480" s="306"/>
      <c r="M480" s="306"/>
      <c r="N480" s="306"/>
    </row>
    <row r="481" spans="1:14" s="307" customFormat="1" x14ac:dyDescent="0.35">
      <c r="A481" s="306"/>
      <c r="B481" s="306"/>
      <c r="C481" s="306"/>
      <c r="D481" s="306"/>
      <c r="E481" s="306"/>
      <c r="F481" s="306"/>
      <c r="G481" s="306"/>
      <c r="H481" s="306"/>
      <c r="I481" s="306"/>
      <c r="J481" s="306"/>
      <c r="K481" s="306"/>
      <c r="L481" s="306"/>
      <c r="M481" s="306"/>
      <c r="N481" s="306"/>
    </row>
    <row r="482" spans="1:14" s="307" customFormat="1" x14ac:dyDescent="0.35">
      <c r="A482" s="306"/>
      <c r="B482" s="306"/>
      <c r="C482" s="306"/>
      <c r="D482" s="306"/>
      <c r="E482" s="306"/>
      <c r="F482" s="306"/>
      <c r="G482" s="306"/>
      <c r="H482" s="306"/>
      <c r="I482" s="306"/>
      <c r="J482" s="306"/>
      <c r="K482" s="306"/>
      <c r="L482" s="306"/>
      <c r="M482" s="306"/>
      <c r="N482" s="306"/>
    </row>
    <row r="483" spans="1:14" s="307" customFormat="1" x14ac:dyDescent="0.35">
      <c r="A483" s="306"/>
      <c r="B483" s="306"/>
      <c r="C483" s="306"/>
      <c r="D483" s="306"/>
      <c r="E483" s="306"/>
      <c r="F483" s="306"/>
      <c r="G483" s="306"/>
      <c r="H483" s="306"/>
      <c r="I483" s="306"/>
      <c r="J483" s="306"/>
      <c r="K483" s="306"/>
      <c r="L483" s="306"/>
      <c r="M483" s="306"/>
      <c r="N483" s="306"/>
    </row>
    <row r="484" spans="1:14" s="307" customFormat="1" x14ac:dyDescent="0.35">
      <c r="A484" s="306"/>
      <c r="B484" s="306"/>
      <c r="C484" s="306"/>
      <c r="D484" s="306"/>
      <c r="E484" s="306"/>
      <c r="F484" s="306"/>
      <c r="G484" s="306"/>
      <c r="H484" s="306"/>
      <c r="I484" s="306"/>
      <c r="J484" s="306"/>
      <c r="K484" s="306"/>
      <c r="L484" s="306"/>
      <c r="M484" s="306"/>
      <c r="N484" s="306"/>
    </row>
    <row r="485" spans="1:14" s="307" customFormat="1" x14ac:dyDescent="0.35">
      <c r="A485" s="306"/>
      <c r="B485" s="306"/>
      <c r="C485" s="306"/>
      <c r="D485" s="306"/>
      <c r="E485" s="306"/>
      <c r="F485" s="306"/>
      <c r="G485" s="306"/>
      <c r="H485" s="306"/>
      <c r="I485" s="306"/>
      <c r="J485" s="306"/>
      <c r="K485" s="306"/>
      <c r="L485" s="306"/>
      <c r="M485" s="306"/>
      <c r="N485" s="306"/>
    </row>
    <row r="486" spans="1:14" s="307" customFormat="1" x14ac:dyDescent="0.35">
      <c r="A486" s="306"/>
      <c r="B486" s="306"/>
      <c r="C486" s="306"/>
      <c r="D486" s="306"/>
      <c r="E486" s="306"/>
      <c r="F486" s="306"/>
      <c r="G486" s="306"/>
      <c r="H486" s="306"/>
      <c r="I486" s="306"/>
      <c r="J486" s="306"/>
      <c r="K486" s="306"/>
      <c r="L486" s="306"/>
      <c r="M486" s="306"/>
      <c r="N486" s="306"/>
    </row>
    <row r="487" spans="1:14" s="307" customFormat="1" x14ac:dyDescent="0.35">
      <c r="A487" s="306"/>
      <c r="B487" s="306"/>
      <c r="C487" s="306"/>
      <c r="D487" s="306"/>
      <c r="E487" s="306"/>
      <c r="F487" s="306"/>
      <c r="G487" s="306"/>
      <c r="H487" s="306"/>
      <c r="I487" s="306"/>
      <c r="J487" s="306"/>
      <c r="K487" s="306"/>
      <c r="L487" s="306"/>
      <c r="M487" s="306"/>
      <c r="N487" s="306"/>
    </row>
    <row r="488" spans="1:14" s="307" customFormat="1" x14ac:dyDescent="0.35">
      <c r="A488" s="306"/>
      <c r="B488" s="306"/>
      <c r="C488" s="306"/>
      <c r="D488" s="306"/>
      <c r="E488" s="306"/>
      <c r="F488" s="306"/>
      <c r="G488" s="306"/>
      <c r="H488" s="306"/>
      <c r="I488" s="306"/>
      <c r="J488" s="306"/>
      <c r="K488" s="306"/>
      <c r="L488" s="306"/>
      <c r="M488" s="306"/>
      <c r="N488" s="306"/>
    </row>
    <row r="489" spans="1:14" s="307" customFormat="1" x14ac:dyDescent="0.35">
      <c r="A489" s="306"/>
      <c r="B489" s="306"/>
      <c r="C489" s="306"/>
      <c r="D489" s="306"/>
      <c r="E489" s="306"/>
      <c r="F489" s="306"/>
      <c r="G489" s="306"/>
      <c r="H489" s="306"/>
      <c r="I489" s="306"/>
      <c r="J489" s="306"/>
      <c r="K489" s="306"/>
      <c r="L489" s="306"/>
      <c r="M489" s="306"/>
      <c r="N489" s="306"/>
    </row>
    <row r="490" spans="1:14" s="307" customFormat="1" x14ac:dyDescent="0.35">
      <c r="A490" s="306"/>
      <c r="B490" s="306"/>
      <c r="C490" s="306"/>
      <c r="D490" s="306"/>
      <c r="E490" s="306"/>
      <c r="F490" s="306"/>
      <c r="G490" s="306"/>
      <c r="H490" s="306"/>
      <c r="I490" s="306"/>
      <c r="J490" s="306"/>
      <c r="K490" s="306"/>
      <c r="L490" s="306"/>
      <c r="M490" s="306"/>
      <c r="N490" s="306"/>
    </row>
    <row r="491" spans="1:14" s="307" customFormat="1" x14ac:dyDescent="0.35">
      <c r="A491" s="306"/>
      <c r="B491" s="306"/>
      <c r="C491" s="306"/>
      <c r="D491" s="306"/>
      <c r="E491" s="306"/>
      <c r="F491" s="306"/>
      <c r="G491" s="306"/>
      <c r="H491" s="306"/>
      <c r="I491" s="306"/>
      <c r="J491" s="306"/>
      <c r="K491" s="306"/>
      <c r="L491" s="306"/>
      <c r="M491" s="306"/>
      <c r="N491" s="306"/>
    </row>
    <row r="492" spans="1:14" s="307" customFormat="1" x14ac:dyDescent="0.35">
      <c r="A492" s="306"/>
      <c r="B492" s="306"/>
      <c r="C492" s="306"/>
      <c r="D492" s="306"/>
      <c r="E492" s="306"/>
      <c r="F492" s="306"/>
      <c r="G492" s="306"/>
      <c r="H492" s="306"/>
      <c r="I492" s="306"/>
      <c r="J492" s="306"/>
      <c r="K492" s="306"/>
      <c r="L492" s="306"/>
      <c r="M492" s="306"/>
      <c r="N492" s="306"/>
    </row>
    <row r="493" spans="1:14" s="307" customFormat="1" x14ac:dyDescent="0.35">
      <c r="A493" s="306"/>
      <c r="B493" s="306"/>
      <c r="C493" s="306"/>
      <c r="D493" s="306"/>
      <c r="E493" s="306"/>
      <c r="F493" s="306"/>
      <c r="G493" s="306"/>
      <c r="H493" s="306"/>
      <c r="I493" s="306"/>
      <c r="J493" s="306"/>
      <c r="K493" s="306"/>
      <c r="L493" s="306"/>
      <c r="M493" s="306"/>
      <c r="N493" s="306"/>
    </row>
    <row r="494" spans="1:14" s="307" customFormat="1" x14ac:dyDescent="0.35">
      <c r="A494" s="306"/>
      <c r="B494" s="306"/>
      <c r="C494" s="306"/>
      <c r="D494" s="306"/>
      <c r="E494" s="306"/>
      <c r="F494" s="306"/>
      <c r="G494" s="306"/>
      <c r="H494" s="306"/>
      <c r="I494" s="306"/>
      <c r="J494" s="306"/>
      <c r="K494" s="306"/>
      <c r="L494" s="306"/>
      <c r="M494" s="306"/>
      <c r="N494" s="306"/>
    </row>
    <row r="495" spans="1:14" s="307" customFormat="1" x14ac:dyDescent="0.35">
      <c r="A495" s="306"/>
      <c r="B495" s="306"/>
      <c r="C495" s="306"/>
      <c r="D495" s="306"/>
      <c r="E495" s="306"/>
      <c r="F495" s="306"/>
      <c r="G495" s="306"/>
      <c r="H495" s="306"/>
      <c r="I495" s="306"/>
      <c r="J495" s="306"/>
      <c r="K495" s="306"/>
      <c r="L495" s="306"/>
      <c r="M495" s="306"/>
      <c r="N495" s="306"/>
    </row>
    <row r="496" spans="1:14" s="307" customFormat="1" x14ac:dyDescent="0.35">
      <c r="A496" s="306"/>
      <c r="B496" s="306"/>
      <c r="C496" s="306"/>
      <c r="D496" s="306"/>
      <c r="E496" s="306"/>
      <c r="F496" s="306"/>
      <c r="G496" s="306"/>
      <c r="H496" s="306"/>
      <c r="I496" s="306"/>
      <c r="J496" s="306"/>
      <c r="K496" s="306"/>
      <c r="L496" s="306"/>
      <c r="M496" s="306"/>
      <c r="N496" s="306"/>
    </row>
    <row r="497" spans="1:14" s="307" customFormat="1" x14ac:dyDescent="0.35">
      <c r="A497" s="306"/>
      <c r="B497" s="306"/>
      <c r="C497" s="306"/>
      <c r="D497" s="306"/>
      <c r="E497" s="306"/>
      <c r="F497" s="306"/>
      <c r="G497" s="306"/>
      <c r="H497" s="306"/>
      <c r="I497" s="306"/>
      <c r="J497" s="306"/>
      <c r="K497" s="306"/>
      <c r="L497" s="306"/>
      <c r="M497" s="306"/>
      <c r="N497" s="306"/>
    </row>
    <row r="498" spans="1:14" s="307" customFormat="1" x14ac:dyDescent="0.35">
      <c r="A498" s="306"/>
      <c r="B498" s="306"/>
      <c r="C498" s="306"/>
      <c r="D498" s="306"/>
      <c r="E498" s="306"/>
      <c r="F498" s="306"/>
      <c r="G498" s="306"/>
      <c r="H498" s="306"/>
      <c r="I498" s="306"/>
      <c r="J498" s="306"/>
      <c r="K498" s="306"/>
      <c r="L498" s="306"/>
      <c r="M498" s="306"/>
      <c r="N498" s="306"/>
    </row>
    <row r="499" spans="1:14" s="307" customFormat="1" x14ac:dyDescent="0.35">
      <c r="A499" s="306"/>
      <c r="B499" s="306"/>
      <c r="C499" s="306"/>
      <c r="D499" s="306"/>
      <c r="E499" s="306"/>
      <c r="F499" s="306"/>
      <c r="G499" s="306"/>
      <c r="H499" s="306"/>
      <c r="I499" s="306"/>
      <c r="J499" s="306"/>
      <c r="K499" s="306"/>
      <c r="L499" s="306"/>
      <c r="M499" s="306"/>
      <c r="N499" s="306"/>
    </row>
    <row r="500" spans="1:14" s="307" customFormat="1" x14ac:dyDescent="0.35">
      <c r="A500" s="306"/>
      <c r="B500" s="306"/>
      <c r="C500" s="306"/>
      <c r="D500" s="306"/>
      <c r="E500" s="306"/>
      <c r="F500" s="306"/>
      <c r="G500" s="306"/>
      <c r="H500" s="306"/>
      <c r="I500" s="306"/>
      <c r="J500" s="306"/>
      <c r="K500" s="306"/>
      <c r="L500" s="306"/>
      <c r="M500" s="306"/>
      <c r="N500" s="306"/>
    </row>
    <row r="501" spans="1:14" s="307" customFormat="1" x14ac:dyDescent="0.35">
      <c r="A501" s="306"/>
      <c r="B501" s="306"/>
      <c r="C501" s="306"/>
      <c r="D501" s="306"/>
      <c r="E501" s="306"/>
      <c r="F501" s="306"/>
      <c r="G501" s="306"/>
      <c r="H501" s="306"/>
      <c r="I501" s="306"/>
      <c r="J501" s="306"/>
      <c r="K501" s="306"/>
      <c r="L501" s="306"/>
      <c r="M501" s="306"/>
      <c r="N501" s="306"/>
    </row>
    <row r="502" spans="1:14" s="307" customFormat="1" x14ac:dyDescent="0.35">
      <c r="A502" s="306"/>
      <c r="B502" s="306"/>
      <c r="C502" s="306"/>
      <c r="D502" s="306"/>
      <c r="E502" s="306"/>
      <c r="F502" s="306"/>
      <c r="G502" s="306"/>
      <c r="H502" s="306"/>
      <c r="I502" s="306"/>
      <c r="J502" s="306"/>
      <c r="K502" s="306"/>
      <c r="L502" s="306"/>
      <c r="M502" s="306"/>
      <c r="N502" s="306"/>
    </row>
    <row r="503" spans="1:14" s="307" customFormat="1" x14ac:dyDescent="0.35">
      <c r="A503" s="306"/>
      <c r="B503" s="306"/>
      <c r="C503" s="306"/>
      <c r="D503" s="306"/>
      <c r="E503" s="306"/>
      <c r="F503" s="306"/>
      <c r="G503" s="306"/>
      <c r="H503" s="306"/>
      <c r="I503" s="306"/>
      <c r="J503" s="306"/>
      <c r="K503" s="306"/>
      <c r="L503" s="306"/>
      <c r="M503" s="306"/>
      <c r="N503" s="306"/>
    </row>
    <row r="504" spans="1:14" s="307" customFormat="1" x14ac:dyDescent="0.35">
      <c r="A504" s="306"/>
      <c r="B504" s="306"/>
      <c r="C504" s="306"/>
      <c r="D504" s="306"/>
      <c r="E504" s="306"/>
      <c r="F504" s="306"/>
      <c r="G504" s="306"/>
      <c r="H504" s="306"/>
      <c r="I504" s="306"/>
      <c r="J504" s="306"/>
      <c r="K504" s="306"/>
      <c r="L504" s="306"/>
      <c r="M504" s="306"/>
      <c r="N504" s="306"/>
    </row>
    <row r="505" spans="1:14" s="307" customFormat="1" x14ac:dyDescent="0.35">
      <c r="A505" s="306"/>
      <c r="B505" s="306"/>
      <c r="C505" s="306"/>
      <c r="D505" s="306"/>
      <c r="E505" s="306"/>
      <c r="F505" s="306"/>
      <c r="G505" s="306"/>
      <c r="H505" s="306"/>
      <c r="I505" s="306"/>
      <c r="J505" s="306"/>
      <c r="K505" s="306"/>
      <c r="L505" s="306"/>
      <c r="M505" s="306"/>
      <c r="N505" s="306"/>
    </row>
    <row r="506" spans="1:14" s="307" customFormat="1" x14ac:dyDescent="0.35">
      <c r="A506" s="306"/>
      <c r="B506" s="306"/>
      <c r="C506" s="306"/>
      <c r="D506" s="306"/>
      <c r="E506" s="306"/>
      <c r="F506" s="306"/>
      <c r="G506" s="306"/>
      <c r="H506" s="306"/>
      <c r="I506" s="306"/>
      <c r="J506" s="306"/>
      <c r="K506" s="306"/>
      <c r="L506" s="306"/>
      <c r="M506" s="306"/>
      <c r="N506" s="306"/>
    </row>
    <row r="507" spans="1:14" s="307" customFormat="1" x14ac:dyDescent="0.35">
      <c r="A507" s="306"/>
      <c r="B507" s="306"/>
      <c r="C507" s="306"/>
      <c r="D507" s="306"/>
      <c r="E507" s="306"/>
      <c r="F507" s="306"/>
      <c r="G507" s="306"/>
      <c r="H507" s="306"/>
      <c r="I507" s="306"/>
      <c r="J507" s="306"/>
      <c r="K507" s="306"/>
      <c r="L507" s="306"/>
      <c r="M507" s="306"/>
      <c r="N507" s="306"/>
    </row>
    <row r="508" spans="1:14" s="307" customFormat="1" x14ac:dyDescent="0.35">
      <c r="A508" s="306"/>
      <c r="B508" s="306"/>
      <c r="C508" s="306"/>
      <c r="D508" s="306"/>
      <c r="E508" s="306"/>
      <c r="F508" s="306"/>
      <c r="G508" s="306"/>
      <c r="H508" s="306"/>
      <c r="I508" s="306"/>
      <c r="J508" s="306"/>
      <c r="K508" s="306"/>
      <c r="L508" s="306"/>
      <c r="M508" s="306"/>
      <c r="N508" s="306"/>
    </row>
    <row r="509" spans="1:14" s="307" customFormat="1" x14ac:dyDescent="0.35">
      <c r="A509" s="306"/>
      <c r="B509" s="306"/>
      <c r="C509" s="306"/>
      <c r="D509" s="306"/>
      <c r="E509" s="306"/>
      <c r="F509" s="306"/>
      <c r="G509" s="306"/>
      <c r="H509" s="306"/>
      <c r="I509" s="306"/>
      <c r="J509" s="306"/>
      <c r="K509" s="306"/>
      <c r="L509" s="306"/>
      <c r="M509" s="306"/>
      <c r="N509" s="306"/>
    </row>
    <row r="510" spans="1:14" s="307" customFormat="1" x14ac:dyDescent="0.35">
      <c r="A510" s="306"/>
      <c r="B510" s="306"/>
      <c r="C510" s="306"/>
      <c r="D510" s="306"/>
      <c r="E510" s="306"/>
      <c r="F510" s="306"/>
      <c r="G510" s="306"/>
      <c r="H510" s="306"/>
      <c r="I510" s="306"/>
      <c r="J510" s="306"/>
      <c r="K510" s="306"/>
      <c r="L510" s="306"/>
      <c r="M510" s="306"/>
      <c r="N510" s="306"/>
    </row>
    <row r="511" spans="1:14" s="307" customFormat="1" x14ac:dyDescent="0.35">
      <c r="A511" s="306"/>
      <c r="B511" s="306"/>
      <c r="C511" s="306"/>
      <c r="D511" s="306"/>
      <c r="E511" s="306"/>
      <c r="F511" s="306"/>
      <c r="G511" s="306"/>
      <c r="H511" s="306"/>
      <c r="I511" s="306"/>
      <c r="J511" s="306"/>
      <c r="K511" s="306"/>
      <c r="L511" s="306"/>
      <c r="M511" s="306"/>
      <c r="N511" s="306"/>
    </row>
    <row r="512" spans="1:14" s="307" customFormat="1" x14ac:dyDescent="0.35">
      <c r="A512" s="306"/>
      <c r="B512" s="306"/>
      <c r="C512" s="306"/>
      <c r="D512" s="306"/>
      <c r="E512" s="306"/>
      <c r="F512" s="306"/>
      <c r="G512" s="306"/>
      <c r="H512" s="306"/>
      <c r="I512" s="306"/>
      <c r="J512" s="306"/>
      <c r="K512" s="306"/>
      <c r="L512" s="306"/>
      <c r="M512" s="306"/>
      <c r="N512" s="306"/>
    </row>
    <row r="513" spans="1:14" s="307" customFormat="1" x14ac:dyDescent="0.35">
      <c r="A513" s="306"/>
      <c r="B513" s="306"/>
      <c r="C513" s="306"/>
      <c r="D513" s="306"/>
      <c r="E513" s="306"/>
      <c r="F513" s="306"/>
      <c r="G513" s="306"/>
      <c r="H513" s="306"/>
      <c r="I513" s="306"/>
      <c r="J513" s="306"/>
      <c r="K513" s="306"/>
      <c r="L513" s="306"/>
      <c r="M513" s="306"/>
      <c r="N513" s="306"/>
    </row>
    <row r="514" spans="1:14" s="307" customFormat="1" x14ac:dyDescent="0.35">
      <c r="A514" s="306"/>
      <c r="B514" s="306"/>
      <c r="C514" s="306"/>
      <c r="D514" s="306"/>
      <c r="E514" s="306"/>
      <c r="F514" s="306"/>
      <c r="G514" s="306"/>
      <c r="H514" s="306"/>
      <c r="I514" s="306"/>
      <c r="J514" s="306"/>
      <c r="K514" s="306"/>
      <c r="L514" s="306"/>
      <c r="M514" s="306"/>
      <c r="N514" s="306"/>
    </row>
    <row r="515" spans="1:14" s="307" customFormat="1" x14ac:dyDescent="0.35">
      <c r="A515" s="306"/>
      <c r="B515" s="306"/>
      <c r="C515" s="306"/>
      <c r="D515" s="306"/>
      <c r="E515" s="306"/>
      <c r="F515" s="306"/>
      <c r="G515" s="306"/>
      <c r="H515" s="306"/>
      <c r="I515" s="306"/>
      <c r="J515" s="306"/>
      <c r="K515" s="306"/>
      <c r="L515" s="306"/>
      <c r="M515" s="306"/>
      <c r="N515" s="306"/>
    </row>
    <row r="516" spans="1:14" s="307" customFormat="1" x14ac:dyDescent="0.35">
      <c r="A516" s="306"/>
      <c r="B516" s="306"/>
      <c r="C516" s="306"/>
      <c r="D516" s="306"/>
      <c r="E516" s="306"/>
      <c r="F516" s="306"/>
      <c r="G516" s="306"/>
      <c r="H516" s="306"/>
      <c r="I516" s="306"/>
      <c r="J516" s="306"/>
      <c r="K516" s="306"/>
      <c r="L516" s="306"/>
      <c r="M516" s="306"/>
      <c r="N516" s="306"/>
    </row>
    <row r="517" spans="1:14" s="307" customFormat="1" x14ac:dyDescent="0.35">
      <c r="A517" s="306"/>
      <c r="B517" s="306"/>
      <c r="C517" s="306"/>
      <c r="D517" s="306"/>
      <c r="E517" s="306"/>
      <c r="F517" s="306"/>
      <c r="G517" s="306"/>
      <c r="H517" s="306"/>
      <c r="I517" s="306"/>
      <c r="J517" s="306"/>
      <c r="K517" s="306"/>
      <c r="L517" s="306"/>
      <c r="M517" s="306"/>
      <c r="N517" s="306"/>
    </row>
    <row r="518" spans="1:14" s="307" customFormat="1" x14ac:dyDescent="0.35">
      <c r="A518" s="306"/>
      <c r="B518" s="306"/>
      <c r="C518" s="306"/>
      <c r="D518" s="306"/>
      <c r="E518" s="306"/>
      <c r="F518" s="306"/>
      <c r="G518" s="306"/>
      <c r="H518" s="306"/>
      <c r="I518" s="306"/>
      <c r="J518" s="306"/>
      <c r="K518" s="306"/>
      <c r="L518" s="306"/>
      <c r="M518" s="306"/>
      <c r="N518" s="306"/>
    </row>
    <row r="519" spans="1:14" s="307" customFormat="1" x14ac:dyDescent="0.35">
      <c r="A519" s="306"/>
      <c r="B519" s="306"/>
      <c r="C519" s="306"/>
      <c r="D519" s="306"/>
      <c r="E519" s="306"/>
      <c r="F519" s="306"/>
      <c r="G519" s="306"/>
      <c r="H519" s="306"/>
      <c r="I519" s="306"/>
      <c r="J519" s="306"/>
      <c r="K519" s="306"/>
      <c r="L519" s="306"/>
      <c r="M519" s="306"/>
      <c r="N519" s="306"/>
    </row>
    <row r="520" spans="1:14" s="307" customFormat="1" x14ac:dyDescent="0.35">
      <c r="A520" s="306"/>
      <c r="B520" s="306"/>
      <c r="C520" s="306"/>
      <c r="D520" s="306"/>
      <c r="E520" s="306"/>
      <c r="F520" s="306"/>
      <c r="G520" s="306"/>
      <c r="H520" s="306"/>
      <c r="I520" s="306"/>
      <c r="J520" s="306"/>
      <c r="K520" s="306"/>
      <c r="L520" s="306"/>
      <c r="M520" s="306"/>
      <c r="N520" s="306"/>
    </row>
    <row r="521" spans="1:14" s="307" customFormat="1" x14ac:dyDescent="0.35">
      <c r="A521" s="306"/>
      <c r="B521" s="306"/>
      <c r="C521" s="306"/>
      <c r="D521" s="306"/>
      <c r="E521" s="306"/>
      <c r="F521" s="306"/>
      <c r="G521" s="306"/>
      <c r="H521" s="306"/>
      <c r="I521" s="306"/>
      <c r="J521" s="306"/>
      <c r="K521" s="306"/>
      <c r="L521" s="306"/>
      <c r="M521" s="306"/>
      <c r="N521" s="306"/>
    </row>
    <row r="522" spans="1:14" s="307" customFormat="1" x14ac:dyDescent="0.35">
      <c r="A522" s="306"/>
      <c r="B522" s="306"/>
      <c r="C522" s="306"/>
      <c r="D522" s="306"/>
      <c r="E522" s="306"/>
      <c r="F522" s="306"/>
      <c r="G522" s="306"/>
      <c r="H522" s="306"/>
      <c r="I522" s="306"/>
      <c r="J522" s="306"/>
      <c r="K522" s="306"/>
      <c r="L522" s="306"/>
      <c r="M522" s="306"/>
      <c r="N522" s="306"/>
    </row>
    <row r="523" spans="1:14" s="307" customFormat="1" x14ac:dyDescent="0.35">
      <c r="A523" s="306"/>
      <c r="B523" s="306"/>
      <c r="C523" s="306"/>
      <c r="D523" s="306"/>
      <c r="E523" s="306"/>
      <c r="F523" s="306"/>
      <c r="G523" s="306"/>
      <c r="H523" s="306"/>
      <c r="I523" s="306"/>
      <c r="J523" s="306"/>
      <c r="K523" s="306"/>
      <c r="L523" s="306"/>
      <c r="M523" s="306"/>
      <c r="N523" s="306"/>
    </row>
    <row r="524" spans="1:14" s="307" customFormat="1" x14ac:dyDescent="0.35">
      <c r="A524" s="306"/>
      <c r="B524" s="306"/>
      <c r="C524" s="306"/>
      <c r="D524" s="306"/>
      <c r="E524" s="306"/>
      <c r="F524" s="306"/>
      <c r="G524" s="306"/>
      <c r="H524" s="306"/>
      <c r="I524" s="306"/>
      <c r="J524" s="306"/>
      <c r="K524" s="306"/>
      <c r="L524" s="306"/>
      <c r="M524" s="306"/>
      <c r="N524" s="306"/>
    </row>
    <row r="525" spans="1:14" s="307" customFormat="1" x14ac:dyDescent="0.35">
      <c r="A525" s="306"/>
      <c r="B525" s="306"/>
      <c r="C525" s="306"/>
      <c r="D525" s="306"/>
      <c r="E525" s="306"/>
      <c r="F525" s="306"/>
      <c r="G525" s="306"/>
      <c r="H525" s="306"/>
      <c r="I525" s="306"/>
      <c r="J525" s="306"/>
      <c r="K525" s="306"/>
      <c r="L525" s="306"/>
      <c r="M525" s="306"/>
      <c r="N525" s="306"/>
    </row>
    <row r="526" spans="1:14" s="307" customFormat="1" x14ac:dyDescent="0.35">
      <c r="A526" s="306"/>
      <c r="B526" s="306"/>
      <c r="C526" s="306"/>
      <c r="D526" s="306"/>
      <c r="E526" s="306"/>
      <c r="F526" s="306"/>
      <c r="G526" s="306"/>
      <c r="H526" s="306"/>
      <c r="I526" s="306"/>
      <c r="J526" s="306"/>
      <c r="K526" s="306"/>
      <c r="L526" s="306"/>
      <c r="M526" s="306"/>
      <c r="N526" s="306"/>
    </row>
    <row r="527" spans="1:14" s="307" customFormat="1" x14ac:dyDescent="0.35">
      <c r="A527" s="306"/>
      <c r="B527" s="306"/>
      <c r="C527" s="306"/>
      <c r="D527" s="306"/>
      <c r="E527" s="306"/>
      <c r="F527" s="306"/>
      <c r="G527" s="306"/>
      <c r="H527" s="306"/>
      <c r="I527" s="306"/>
      <c r="J527" s="306"/>
      <c r="K527" s="306"/>
      <c r="L527" s="306"/>
      <c r="M527" s="306"/>
      <c r="N527" s="306"/>
    </row>
    <row r="528" spans="1:14" s="307" customFormat="1" x14ac:dyDescent="0.35">
      <c r="A528" s="306"/>
      <c r="B528" s="306"/>
      <c r="C528" s="306"/>
      <c r="D528" s="306"/>
      <c r="E528" s="306"/>
      <c r="F528" s="306"/>
      <c r="G528" s="306"/>
      <c r="H528" s="306"/>
      <c r="I528" s="306"/>
      <c r="J528" s="306"/>
      <c r="K528" s="306"/>
      <c r="L528" s="306"/>
      <c r="M528" s="306"/>
      <c r="N528" s="306"/>
    </row>
    <row r="529" spans="1:14" s="307" customFormat="1" x14ac:dyDescent="0.35">
      <c r="A529" s="306"/>
      <c r="B529" s="306"/>
      <c r="C529" s="306"/>
      <c r="D529" s="306"/>
      <c r="E529" s="306"/>
      <c r="F529" s="306"/>
      <c r="G529" s="306"/>
      <c r="H529" s="306"/>
      <c r="I529" s="306"/>
      <c r="J529" s="306"/>
      <c r="K529" s="306"/>
      <c r="L529" s="306"/>
      <c r="M529" s="306"/>
      <c r="N529" s="306"/>
    </row>
    <row r="530" spans="1:14" s="307" customFormat="1" x14ac:dyDescent="0.35">
      <c r="A530" s="306"/>
      <c r="B530" s="306"/>
      <c r="C530" s="306"/>
      <c r="D530" s="306"/>
      <c r="E530" s="306"/>
      <c r="F530" s="306"/>
      <c r="G530" s="306"/>
      <c r="H530" s="306"/>
      <c r="I530" s="306"/>
      <c r="J530" s="306"/>
      <c r="K530" s="306"/>
      <c r="L530" s="306"/>
      <c r="M530" s="306"/>
      <c r="N530" s="306"/>
    </row>
    <row r="531" spans="1:14" s="307" customFormat="1" x14ac:dyDescent="0.35">
      <c r="A531" s="306"/>
      <c r="B531" s="306"/>
      <c r="C531" s="306"/>
      <c r="D531" s="306"/>
      <c r="E531" s="306"/>
      <c r="F531" s="306"/>
      <c r="G531" s="306"/>
      <c r="H531" s="306"/>
      <c r="I531" s="306"/>
      <c r="J531" s="306"/>
      <c r="K531" s="306"/>
      <c r="L531" s="306"/>
      <c r="M531" s="306"/>
      <c r="N531" s="306"/>
    </row>
    <row r="532" spans="1:14" s="307" customFormat="1" x14ac:dyDescent="0.35">
      <c r="A532" s="306"/>
      <c r="B532" s="306"/>
      <c r="C532" s="306"/>
      <c r="D532" s="306"/>
      <c r="E532" s="306"/>
      <c r="F532" s="306"/>
      <c r="G532" s="306"/>
      <c r="H532" s="306"/>
      <c r="I532" s="306"/>
      <c r="J532" s="306"/>
      <c r="K532" s="306"/>
      <c r="L532" s="306"/>
      <c r="M532" s="306"/>
      <c r="N532" s="306"/>
    </row>
    <row r="533" spans="1:14" s="307" customFormat="1" x14ac:dyDescent="0.35">
      <c r="A533" s="306"/>
      <c r="B533" s="306"/>
      <c r="C533" s="306"/>
      <c r="D533" s="306"/>
      <c r="E533" s="306"/>
      <c r="F533" s="306"/>
      <c r="G533" s="306"/>
      <c r="H533" s="306"/>
      <c r="I533" s="306"/>
      <c r="J533" s="306"/>
      <c r="K533" s="306"/>
      <c r="L533" s="306"/>
      <c r="M533" s="306"/>
      <c r="N533" s="306"/>
    </row>
    <row r="534" spans="1:14" s="307" customFormat="1" x14ac:dyDescent="0.35">
      <c r="A534" s="306"/>
      <c r="B534" s="306"/>
      <c r="C534" s="306"/>
      <c r="D534" s="306"/>
      <c r="E534" s="306"/>
      <c r="F534" s="306"/>
      <c r="G534" s="306"/>
      <c r="H534" s="306"/>
      <c r="I534" s="306"/>
      <c r="J534" s="306"/>
      <c r="K534" s="306"/>
      <c r="L534" s="306"/>
      <c r="M534" s="306"/>
      <c r="N534" s="306"/>
    </row>
    <row r="535" spans="1:14" s="307" customFormat="1" x14ac:dyDescent="0.35">
      <c r="A535" s="306"/>
      <c r="B535" s="306"/>
      <c r="C535" s="306"/>
      <c r="D535" s="306"/>
      <c r="E535" s="306"/>
      <c r="F535" s="306"/>
      <c r="G535" s="306"/>
      <c r="H535" s="306"/>
      <c r="I535" s="306"/>
      <c r="J535" s="306"/>
      <c r="K535" s="306"/>
      <c r="L535" s="306"/>
      <c r="M535" s="306"/>
      <c r="N535" s="306"/>
    </row>
    <row r="536" spans="1:14" s="307" customFormat="1" x14ac:dyDescent="0.35">
      <c r="A536" s="306"/>
      <c r="B536" s="306"/>
      <c r="C536" s="306"/>
      <c r="D536" s="306"/>
      <c r="E536" s="306"/>
      <c r="F536" s="306"/>
      <c r="G536" s="306"/>
      <c r="H536" s="306"/>
      <c r="I536" s="306"/>
      <c r="J536" s="306"/>
      <c r="K536" s="306"/>
      <c r="L536" s="306"/>
      <c r="M536" s="306"/>
      <c r="N536" s="306"/>
    </row>
    <row r="537" spans="1:14" s="307" customFormat="1" x14ac:dyDescent="0.35">
      <c r="A537" s="306"/>
      <c r="B537" s="306"/>
      <c r="C537" s="306"/>
      <c r="D537" s="306"/>
      <c r="E537" s="306"/>
      <c r="F537" s="306"/>
      <c r="G537" s="306"/>
      <c r="H537" s="306"/>
      <c r="I537" s="306"/>
      <c r="J537" s="306"/>
      <c r="K537" s="306"/>
      <c r="L537" s="306"/>
      <c r="M537" s="306"/>
      <c r="N537" s="306"/>
    </row>
    <row r="538" spans="1:14" s="307" customFormat="1" x14ac:dyDescent="0.35">
      <c r="A538" s="306"/>
      <c r="B538" s="306"/>
      <c r="C538" s="306"/>
      <c r="D538" s="306"/>
      <c r="E538" s="306"/>
      <c r="F538" s="306"/>
      <c r="G538" s="306"/>
      <c r="H538" s="306"/>
      <c r="I538" s="306"/>
      <c r="J538" s="306"/>
      <c r="K538" s="306"/>
      <c r="L538" s="306"/>
      <c r="M538" s="306"/>
      <c r="N538" s="306"/>
    </row>
    <row r="539" spans="1:14" s="307" customFormat="1" x14ac:dyDescent="0.35">
      <c r="A539" s="306"/>
      <c r="B539" s="306"/>
      <c r="C539" s="306"/>
      <c r="D539" s="306"/>
      <c r="E539" s="306"/>
      <c r="F539" s="306"/>
      <c r="G539" s="306"/>
      <c r="H539" s="306"/>
      <c r="I539" s="306"/>
      <c r="J539" s="306"/>
      <c r="K539" s="306"/>
      <c r="L539" s="306"/>
      <c r="M539" s="306"/>
      <c r="N539" s="306"/>
    </row>
    <row r="540" spans="1:14" s="307" customFormat="1" x14ac:dyDescent="0.35">
      <c r="A540" s="306"/>
      <c r="B540" s="306"/>
      <c r="C540" s="306"/>
      <c r="D540" s="306"/>
      <c r="E540" s="306"/>
      <c r="F540" s="306"/>
      <c r="G540" s="306"/>
      <c r="H540" s="306"/>
      <c r="I540" s="306"/>
      <c r="J540" s="306"/>
      <c r="K540" s="306"/>
      <c r="L540" s="306"/>
      <c r="M540" s="306"/>
      <c r="N540" s="306"/>
    </row>
    <row r="541" spans="1:14" s="307" customFormat="1" x14ac:dyDescent="0.35">
      <c r="A541" s="306"/>
      <c r="B541" s="306"/>
      <c r="C541" s="306"/>
      <c r="D541" s="306"/>
      <c r="E541" s="306"/>
      <c r="F541" s="306"/>
      <c r="G541" s="306"/>
      <c r="H541" s="306"/>
      <c r="I541" s="306"/>
      <c r="J541" s="306"/>
      <c r="K541" s="306"/>
      <c r="L541" s="306"/>
      <c r="M541" s="306"/>
      <c r="N541" s="306"/>
    </row>
    <row r="542" spans="1:14" s="307" customFormat="1" x14ac:dyDescent="0.35">
      <c r="A542" s="306"/>
      <c r="B542" s="306"/>
      <c r="C542" s="306"/>
      <c r="D542" s="306"/>
      <c r="E542" s="306"/>
      <c r="F542" s="306"/>
      <c r="G542" s="306"/>
      <c r="H542" s="306"/>
      <c r="I542" s="306"/>
      <c r="J542" s="306"/>
      <c r="K542" s="306"/>
      <c r="L542" s="306"/>
      <c r="M542" s="306"/>
      <c r="N542" s="306"/>
    </row>
    <row r="543" spans="1:14" s="307" customFormat="1" x14ac:dyDescent="0.35">
      <c r="A543" s="306"/>
      <c r="B543" s="306"/>
      <c r="C543" s="306"/>
      <c r="D543" s="306"/>
      <c r="E543" s="306"/>
      <c r="F543" s="306"/>
      <c r="G543" s="306"/>
      <c r="H543" s="306"/>
      <c r="I543" s="306"/>
      <c r="J543" s="306"/>
      <c r="K543" s="306"/>
      <c r="L543" s="306"/>
      <c r="M543" s="306"/>
      <c r="N543" s="306"/>
    </row>
    <row r="544" spans="1:14" s="307" customFormat="1" x14ac:dyDescent="0.35">
      <c r="A544" s="306"/>
      <c r="B544" s="306"/>
      <c r="C544" s="306"/>
      <c r="D544" s="306"/>
      <c r="E544" s="306"/>
      <c r="F544" s="306"/>
      <c r="G544" s="306"/>
      <c r="H544" s="306"/>
      <c r="I544" s="306"/>
      <c r="J544" s="306"/>
      <c r="K544" s="306"/>
      <c r="L544" s="306"/>
      <c r="M544" s="306"/>
      <c r="N544" s="306"/>
    </row>
    <row r="545" spans="1:14" s="307" customFormat="1" x14ac:dyDescent="0.35">
      <c r="A545" s="306"/>
      <c r="B545" s="306"/>
      <c r="C545" s="306"/>
      <c r="D545" s="306"/>
      <c r="E545" s="306"/>
      <c r="F545" s="306"/>
      <c r="G545" s="306"/>
      <c r="H545" s="306"/>
      <c r="I545" s="306"/>
      <c r="J545" s="306"/>
      <c r="K545" s="306"/>
      <c r="L545" s="306"/>
      <c r="M545" s="306"/>
      <c r="N545" s="306"/>
    </row>
    <row r="546" spans="1:14" s="307" customFormat="1" x14ac:dyDescent="0.35">
      <c r="A546" s="306"/>
      <c r="B546" s="306"/>
      <c r="C546" s="306"/>
      <c r="D546" s="306"/>
      <c r="E546" s="306"/>
      <c r="F546" s="306"/>
      <c r="G546" s="306"/>
      <c r="H546" s="306"/>
      <c r="I546" s="306"/>
      <c r="J546" s="306"/>
      <c r="K546" s="306"/>
      <c r="L546" s="306"/>
      <c r="M546" s="306"/>
      <c r="N546" s="306"/>
    </row>
    <row r="547" spans="1:14" s="307" customFormat="1" x14ac:dyDescent="0.35">
      <c r="A547" s="306"/>
      <c r="B547" s="306"/>
      <c r="C547" s="306"/>
      <c r="D547" s="306"/>
      <c r="E547" s="306"/>
      <c r="F547" s="306"/>
      <c r="G547" s="306"/>
      <c r="H547" s="306"/>
      <c r="I547" s="306"/>
      <c r="J547" s="306"/>
      <c r="K547" s="306"/>
      <c r="L547" s="306"/>
      <c r="M547" s="306"/>
      <c r="N547" s="306"/>
    </row>
    <row r="548" spans="1:14" s="307" customFormat="1" x14ac:dyDescent="0.35">
      <c r="A548" s="306"/>
      <c r="B548" s="306"/>
      <c r="C548" s="306"/>
      <c r="D548" s="306"/>
      <c r="E548" s="306"/>
      <c r="F548" s="306"/>
      <c r="G548" s="306"/>
      <c r="H548" s="306"/>
      <c r="I548" s="306"/>
      <c r="J548" s="306"/>
      <c r="K548" s="306"/>
      <c r="L548" s="306"/>
      <c r="M548" s="306"/>
      <c r="N548" s="306"/>
    </row>
    <row r="549" spans="1:14" s="307" customFormat="1" x14ac:dyDescent="0.35">
      <c r="A549" s="306"/>
      <c r="B549" s="306"/>
      <c r="C549" s="306"/>
      <c r="D549" s="306"/>
      <c r="E549" s="306"/>
      <c r="F549" s="306"/>
      <c r="G549" s="306"/>
      <c r="H549" s="306"/>
      <c r="I549" s="306"/>
      <c r="J549" s="306"/>
      <c r="K549" s="306"/>
      <c r="L549" s="306"/>
      <c r="M549" s="306"/>
      <c r="N549" s="306"/>
    </row>
    <row r="550" spans="1:14" s="307" customFormat="1" x14ac:dyDescent="0.35">
      <c r="A550" s="306"/>
      <c r="B550" s="306"/>
      <c r="C550" s="306"/>
      <c r="D550" s="306"/>
      <c r="E550" s="306"/>
      <c r="F550" s="306"/>
      <c r="G550" s="306"/>
      <c r="H550" s="306"/>
      <c r="I550" s="306"/>
      <c r="J550" s="306"/>
      <c r="K550" s="306"/>
      <c r="L550" s="306"/>
      <c r="M550" s="306"/>
      <c r="N550" s="306"/>
    </row>
    <row r="551" spans="1:14" s="307" customFormat="1" x14ac:dyDescent="0.35">
      <c r="A551" s="306"/>
      <c r="B551" s="306"/>
      <c r="C551" s="306"/>
      <c r="D551" s="306"/>
      <c r="E551" s="306"/>
      <c r="F551" s="306"/>
      <c r="G551" s="306"/>
      <c r="H551" s="306"/>
      <c r="I551" s="306"/>
      <c r="J551" s="306"/>
      <c r="K551" s="306"/>
      <c r="L551" s="306"/>
      <c r="M551" s="306"/>
      <c r="N551" s="306"/>
    </row>
    <row r="552" spans="1:14" s="307" customFormat="1" x14ac:dyDescent="0.35">
      <c r="A552" s="306"/>
      <c r="B552" s="306"/>
      <c r="C552" s="306"/>
      <c r="D552" s="306"/>
      <c r="E552" s="306"/>
      <c r="F552" s="306"/>
      <c r="G552" s="306"/>
      <c r="H552" s="306"/>
      <c r="I552" s="306"/>
      <c r="J552" s="306"/>
      <c r="K552" s="306"/>
      <c r="L552" s="306"/>
      <c r="M552" s="306"/>
      <c r="N552" s="306"/>
    </row>
    <row r="553" spans="1:14" s="307" customFormat="1" x14ac:dyDescent="0.35">
      <c r="A553" s="306"/>
      <c r="B553" s="306"/>
      <c r="C553" s="306"/>
      <c r="D553" s="306"/>
      <c r="E553" s="306"/>
      <c r="F553" s="306"/>
      <c r="G553" s="306"/>
      <c r="H553" s="306"/>
      <c r="I553" s="306"/>
      <c r="J553" s="306"/>
      <c r="K553" s="306"/>
      <c r="L553" s="306"/>
      <c r="M553" s="306"/>
      <c r="N553" s="306"/>
    </row>
    <row r="554" spans="1:14" s="307" customFormat="1" x14ac:dyDescent="0.35">
      <c r="A554" s="306"/>
      <c r="B554" s="306"/>
      <c r="C554" s="306"/>
      <c r="D554" s="306"/>
      <c r="E554" s="306"/>
      <c r="F554" s="306"/>
      <c r="G554" s="306"/>
      <c r="H554" s="306"/>
      <c r="I554" s="306"/>
      <c r="J554" s="306"/>
      <c r="K554" s="306"/>
      <c r="L554" s="306"/>
      <c r="M554" s="306"/>
      <c r="N554" s="306"/>
    </row>
    <row r="555" spans="1:14" s="307" customFormat="1" x14ac:dyDescent="0.35">
      <c r="A555" s="306"/>
      <c r="B555" s="306"/>
      <c r="C555" s="306"/>
      <c r="D555" s="306"/>
      <c r="E555" s="306"/>
      <c r="F555" s="306"/>
      <c r="G555" s="306"/>
      <c r="H555" s="306"/>
      <c r="I555" s="306"/>
      <c r="J555" s="306"/>
      <c r="K555" s="306"/>
      <c r="L555" s="306"/>
      <c r="M555" s="306"/>
      <c r="N555" s="306"/>
    </row>
    <row r="556" spans="1:14" s="307" customFormat="1" x14ac:dyDescent="0.35">
      <c r="A556" s="306"/>
      <c r="B556" s="306"/>
      <c r="C556" s="306"/>
      <c r="D556" s="306"/>
      <c r="E556" s="306"/>
      <c r="F556" s="306"/>
      <c r="G556" s="306"/>
      <c r="H556" s="306"/>
      <c r="I556" s="306"/>
      <c r="J556" s="306"/>
      <c r="K556" s="306"/>
      <c r="L556" s="306"/>
      <c r="M556" s="306"/>
      <c r="N556" s="306"/>
    </row>
    <row r="557" spans="1:14" s="307" customFormat="1" x14ac:dyDescent="0.35">
      <c r="A557" s="306"/>
      <c r="B557" s="306"/>
      <c r="C557" s="306"/>
      <c r="D557" s="306"/>
      <c r="E557" s="306"/>
      <c r="F557" s="306"/>
      <c r="G557" s="306"/>
      <c r="H557" s="306"/>
      <c r="I557" s="306"/>
      <c r="J557" s="306"/>
      <c r="K557" s="306"/>
      <c r="L557" s="306"/>
      <c r="M557" s="306"/>
      <c r="N557" s="306"/>
    </row>
    <row r="558" spans="1:14" s="307" customFormat="1" x14ac:dyDescent="0.35">
      <c r="A558" s="306"/>
      <c r="B558" s="306"/>
      <c r="C558" s="306"/>
      <c r="D558" s="306"/>
      <c r="E558" s="306"/>
      <c r="F558" s="306"/>
      <c r="G558" s="306"/>
      <c r="H558" s="306"/>
      <c r="I558" s="306"/>
      <c r="J558" s="306"/>
      <c r="K558" s="306"/>
      <c r="L558" s="306"/>
      <c r="M558" s="306"/>
      <c r="N558" s="306"/>
    </row>
    <row r="559" spans="1:14" s="307" customFormat="1" x14ac:dyDescent="0.35">
      <c r="A559" s="306"/>
      <c r="B559" s="306"/>
      <c r="C559" s="306"/>
      <c r="D559" s="306"/>
      <c r="E559" s="306"/>
      <c r="F559" s="306"/>
      <c r="G559" s="306"/>
      <c r="H559" s="306"/>
      <c r="I559" s="306"/>
      <c r="J559" s="306"/>
      <c r="K559" s="306"/>
      <c r="L559" s="306"/>
      <c r="M559" s="306"/>
      <c r="N559" s="306"/>
    </row>
    <row r="560" spans="1:14" s="307" customFormat="1" x14ac:dyDescent="0.35">
      <c r="A560" s="306"/>
      <c r="B560" s="306"/>
      <c r="C560" s="306"/>
      <c r="D560" s="306"/>
      <c r="E560" s="306"/>
      <c r="F560" s="306"/>
      <c r="G560" s="306"/>
      <c r="H560" s="306"/>
      <c r="I560" s="306"/>
      <c r="J560" s="306"/>
      <c r="K560" s="306"/>
      <c r="L560" s="306"/>
      <c r="M560" s="306"/>
      <c r="N560" s="306"/>
    </row>
    <row r="561" spans="1:14" s="307" customFormat="1" x14ac:dyDescent="0.35">
      <c r="A561" s="306"/>
      <c r="B561" s="306"/>
      <c r="C561" s="306"/>
      <c r="D561" s="306"/>
      <c r="E561" s="306"/>
      <c r="F561" s="306"/>
      <c r="G561" s="306"/>
      <c r="H561" s="306"/>
      <c r="I561" s="306"/>
      <c r="J561" s="306"/>
      <c r="K561" s="306"/>
      <c r="L561" s="306"/>
      <c r="M561" s="306"/>
      <c r="N561" s="306"/>
    </row>
    <row r="562" spans="1:14" s="307" customFormat="1" x14ac:dyDescent="0.35">
      <c r="A562" s="306"/>
      <c r="B562" s="306"/>
      <c r="C562" s="306"/>
      <c r="D562" s="306"/>
      <c r="E562" s="306"/>
      <c r="F562" s="306"/>
      <c r="G562" s="306"/>
      <c r="H562" s="306"/>
      <c r="I562" s="306"/>
      <c r="J562" s="306"/>
      <c r="K562" s="306"/>
      <c r="L562" s="306"/>
      <c r="M562" s="306"/>
      <c r="N562" s="306"/>
    </row>
    <row r="563" spans="1:14" s="307" customFormat="1" x14ac:dyDescent="0.35">
      <c r="A563" s="306"/>
      <c r="B563" s="306"/>
      <c r="C563" s="306"/>
      <c r="D563" s="306"/>
      <c r="E563" s="306"/>
      <c r="F563" s="306"/>
      <c r="G563" s="306"/>
      <c r="H563" s="306"/>
      <c r="I563" s="306"/>
      <c r="J563" s="306"/>
      <c r="K563" s="306"/>
      <c r="L563" s="306"/>
      <c r="M563" s="306"/>
      <c r="N563" s="306"/>
    </row>
    <row r="564" spans="1:14" s="307" customFormat="1" x14ac:dyDescent="0.35">
      <c r="A564" s="306"/>
      <c r="B564" s="306"/>
      <c r="C564" s="306"/>
      <c r="D564" s="306"/>
      <c r="E564" s="306"/>
      <c r="F564" s="306"/>
      <c r="G564" s="306"/>
      <c r="H564" s="306"/>
      <c r="I564" s="306"/>
      <c r="J564" s="306"/>
      <c r="K564" s="306"/>
      <c r="L564" s="306"/>
      <c r="M564" s="306"/>
      <c r="N564" s="306"/>
    </row>
    <row r="565" spans="1:14" s="307" customFormat="1" x14ac:dyDescent="0.35">
      <c r="A565" s="306"/>
      <c r="B565" s="306"/>
      <c r="C565" s="306"/>
      <c r="D565" s="306"/>
      <c r="E565" s="306"/>
      <c r="F565" s="306"/>
      <c r="G565" s="306"/>
      <c r="H565" s="306"/>
      <c r="I565" s="306"/>
      <c r="J565" s="306"/>
      <c r="K565" s="306"/>
      <c r="L565" s="306"/>
      <c r="M565" s="306"/>
      <c r="N565" s="306"/>
    </row>
    <row r="566" spans="1:14" s="307" customFormat="1" x14ac:dyDescent="0.35">
      <c r="A566" s="306"/>
      <c r="B566" s="306"/>
      <c r="C566" s="306"/>
      <c r="D566" s="306"/>
      <c r="E566" s="306"/>
      <c r="F566" s="306"/>
      <c r="G566" s="306"/>
      <c r="H566" s="306"/>
      <c r="I566" s="306"/>
      <c r="J566" s="306"/>
      <c r="K566" s="306"/>
      <c r="L566" s="306"/>
      <c r="M566" s="306"/>
      <c r="N566" s="306"/>
    </row>
    <row r="567" spans="1:14" s="307" customFormat="1" x14ac:dyDescent="0.35">
      <c r="A567" s="306"/>
      <c r="B567" s="306"/>
      <c r="C567" s="306"/>
      <c r="D567" s="306"/>
      <c r="E567" s="306"/>
      <c r="F567" s="306"/>
      <c r="G567" s="306"/>
      <c r="H567" s="306"/>
      <c r="I567" s="306"/>
      <c r="J567" s="306"/>
      <c r="K567" s="306"/>
      <c r="L567" s="306"/>
      <c r="M567" s="306"/>
      <c r="N567" s="306"/>
    </row>
    <row r="568" spans="1:14" s="307" customFormat="1" x14ac:dyDescent="0.35">
      <c r="A568" s="306"/>
      <c r="B568" s="306"/>
      <c r="C568" s="306"/>
      <c r="D568" s="306"/>
      <c r="E568" s="306"/>
      <c r="F568" s="306"/>
      <c r="G568" s="306"/>
      <c r="H568" s="306"/>
      <c r="I568" s="306"/>
      <c r="J568" s="306"/>
      <c r="K568" s="306"/>
      <c r="L568" s="306"/>
      <c r="M568" s="306"/>
      <c r="N568" s="306"/>
    </row>
    <row r="569" spans="1:14" s="307" customFormat="1" x14ac:dyDescent="0.35">
      <c r="A569" s="306"/>
      <c r="B569" s="306"/>
      <c r="C569" s="306"/>
      <c r="D569" s="306"/>
      <c r="E569" s="306"/>
      <c r="F569" s="306"/>
      <c r="G569" s="306"/>
      <c r="H569" s="306"/>
      <c r="I569" s="306"/>
      <c r="J569" s="306"/>
      <c r="K569" s="306"/>
      <c r="L569" s="306"/>
      <c r="M569" s="306"/>
      <c r="N569" s="306"/>
    </row>
    <row r="570" spans="1:14" s="307" customFormat="1" x14ac:dyDescent="0.35">
      <c r="A570" s="306"/>
      <c r="B570" s="306"/>
      <c r="C570" s="306"/>
      <c r="D570" s="306"/>
      <c r="E570" s="306"/>
      <c r="F570" s="306"/>
      <c r="G570" s="306"/>
      <c r="H570" s="306"/>
      <c r="I570" s="306"/>
      <c r="J570" s="306"/>
      <c r="K570" s="306"/>
      <c r="L570" s="306"/>
      <c r="M570" s="306"/>
      <c r="N570" s="306"/>
    </row>
    <row r="571" spans="1:14" s="307" customFormat="1" x14ac:dyDescent="0.35">
      <c r="A571" s="306"/>
      <c r="B571" s="306"/>
      <c r="C571" s="306"/>
      <c r="D571" s="306"/>
      <c r="E571" s="306"/>
      <c r="F571" s="306"/>
      <c r="G571" s="306"/>
      <c r="H571" s="306"/>
      <c r="I571" s="306"/>
      <c r="J571" s="306"/>
      <c r="K571" s="306"/>
      <c r="L571" s="306"/>
      <c r="M571" s="306"/>
      <c r="N571" s="306"/>
    </row>
    <row r="572" spans="1:14" s="307" customFormat="1" x14ac:dyDescent="0.35">
      <c r="A572" s="306"/>
      <c r="B572" s="306"/>
      <c r="C572" s="306"/>
      <c r="D572" s="306"/>
      <c r="E572" s="306"/>
      <c r="F572" s="306"/>
      <c r="G572" s="306"/>
      <c r="H572" s="306"/>
      <c r="I572" s="306"/>
      <c r="J572" s="306"/>
      <c r="K572" s="306"/>
      <c r="L572" s="306"/>
      <c r="M572" s="306"/>
      <c r="N572" s="306"/>
    </row>
    <row r="573" spans="1:14" s="307" customFormat="1" x14ac:dyDescent="0.35">
      <c r="A573" s="306"/>
      <c r="B573" s="306"/>
      <c r="C573" s="306"/>
      <c r="D573" s="306"/>
      <c r="E573" s="306"/>
      <c r="F573" s="306"/>
      <c r="G573" s="306"/>
      <c r="H573" s="306"/>
      <c r="I573" s="306"/>
      <c r="J573" s="306"/>
      <c r="K573" s="306"/>
      <c r="L573" s="306"/>
      <c r="M573" s="306"/>
      <c r="N573" s="306"/>
    </row>
    <row r="574" spans="1:14" s="307" customFormat="1" x14ac:dyDescent="0.35">
      <c r="A574" s="306"/>
      <c r="B574" s="306"/>
      <c r="C574" s="306"/>
      <c r="D574" s="306"/>
      <c r="E574" s="306"/>
      <c r="F574" s="306"/>
      <c r="G574" s="306"/>
      <c r="H574" s="306"/>
      <c r="I574" s="306"/>
      <c r="J574" s="306"/>
      <c r="K574" s="306"/>
      <c r="L574" s="306"/>
      <c r="M574" s="306"/>
      <c r="N574" s="306"/>
    </row>
    <row r="575" spans="1:14" s="307" customFormat="1" x14ac:dyDescent="0.35">
      <c r="A575" s="306"/>
      <c r="B575" s="306"/>
      <c r="C575" s="306"/>
      <c r="D575" s="306"/>
      <c r="E575" s="306"/>
      <c r="F575" s="306"/>
      <c r="G575" s="306"/>
      <c r="H575" s="306"/>
      <c r="I575" s="306"/>
      <c r="J575" s="306"/>
      <c r="K575" s="306"/>
      <c r="L575" s="306"/>
      <c r="M575" s="306"/>
      <c r="N575" s="306"/>
    </row>
    <row r="576" spans="1:14" s="307" customFormat="1" x14ac:dyDescent="0.35">
      <c r="A576" s="306"/>
      <c r="B576" s="306"/>
      <c r="C576" s="306"/>
      <c r="D576" s="306"/>
      <c r="E576" s="306"/>
      <c r="F576" s="306"/>
      <c r="G576" s="306"/>
      <c r="H576" s="306"/>
      <c r="I576" s="306"/>
      <c r="J576" s="306"/>
      <c r="K576" s="306"/>
      <c r="L576" s="306"/>
      <c r="M576" s="306"/>
      <c r="N576" s="306"/>
    </row>
    <row r="577" spans="1:14" s="307" customFormat="1" x14ac:dyDescent="0.35">
      <c r="A577" s="306"/>
      <c r="B577" s="306"/>
      <c r="C577" s="306"/>
      <c r="D577" s="306"/>
      <c r="E577" s="306"/>
      <c r="F577" s="306"/>
      <c r="G577" s="306"/>
      <c r="H577" s="306"/>
      <c r="I577" s="306"/>
      <c r="J577" s="306"/>
      <c r="K577" s="306"/>
      <c r="L577" s="306"/>
      <c r="M577" s="306"/>
      <c r="N577" s="306"/>
    </row>
    <row r="578" spans="1:14" s="307" customFormat="1" x14ac:dyDescent="0.35">
      <c r="A578" s="306"/>
      <c r="B578" s="306"/>
      <c r="C578" s="306"/>
      <c r="D578" s="306"/>
      <c r="E578" s="306"/>
      <c r="F578" s="306"/>
      <c r="G578" s="306"/>
      <c r="H578" s="306"/>
      <c r="I578" s="306"/>
      <c r="J578" s="306"/>
      <c r="K578" s="306"/>
      <c r="L578" s="306"/>
      <c r="M578" s="306"/>
      <c r="N578" s="306"/>
    </row>
    <row r="579" spans="1:14" s="307" customFormat="1" x14ac:dyDescent="0.35">
      <c r="A579" s="306"/>
      <c r="B579" s="306"/>
      <c r="C579" s="306"/>
      <c r="D579" s="306"/>
      <c r="E579" s="306"/>
      <c r="F579" s="306"/>
      <c r="G579" s="306"/>
      <c r="H579" s="306"/>
      <c r="I579" s="306"/>
      <c r="J579" s="306"/>
      <c r="K579" s="306"/>
      <c r="L579" s="306"/>
      <c r="M579" s="306"/>
      <c r="N579" s="306"/>
    </row>
    <row r="580" spans="1:14" s="307" customFormat="1" x14ac:dyDescent="0.35">
      <c r="A580" s="306"/>
      <c r="B580" s="306"/>
      <c r="C580" s="306"/>
      <c r="D580" s="306"/>
      <c r="E580" s="306"/>
      <c r="F580" s="306"/>
      <c r="G580" s="306"/>
      <c r="H580" s="306"/>
      <c r="I580" s="306"/>
      <c r="J580" s="306"/>
      <c r="K580" s="306"/>
      <c r="L580" s="306"/>
      <c r="M580" s="306"/>
      <c r="N580" s="306"/>
    </row>
    <row r="581" spans="1:14" s="307" customFormat="1" x14ac:dyDescent="0.35">
      <c r="A581" s="306"/>
      <c r="B581" s="306"/>
      <c r="C581" s="306"/>
      <c r="D581" s="306"/>
      <c r="E581" s="306"/>
      <c r="F581" s="306"/>
      <c r="G581" s="306"/>
      <c r="H581" s="306"/>
      <c r="I581" s="306"/>
      <c r="J581" s="306"/>
      <c r="K581" s="306"/>
      <c r="L581" s="306"/>
      <c r="M581" s="306"/>
      <c r="N581" s="306"/>
    </row>
    <row r="582" spans="1:14" s="307" customFormat="1" x14ac:dyDescent="0.35">
      <c r="A582" s="306"/>
      <c r="B582" s="306"/>
      <c r="C582" s="306"/>
      <c r="D582" s="306"/>
      <c r="E582" s="306"/>
      <c r="F582" s="306"/>
      <c r="G582" s="306"/>
      <c r="H582" s="306"/>
      <c r="I582" s="306"/>
      <c r="J582" s="306"/>
      <c r="K582" s="306"/>
      <c r="L582" s="306"/>
      <c r="M582" s="306"/>
      <c r="N582" s="306"/>
    </row>
    <row r="583" spans="1:14" s="307" customFormat="1" x14ac:dyDescent="0.35">
      <c r="A583" s="306"/>
      <c r="B583" s="306"/>
      <c r="C583" s="306"/>
      <c r="D583" s="306"/>
      <c r="E583" s="306"/>
      <c r="F583" s="306"/>
      <c r="G583" s="306"/>
      <c r="H583" s="306"/>
      <c r="I583" s="306"/>
      <c r="J583" s="306"/>
      <c r="K583" s="306"/>
      <c r="L583" s="306"/>
      <c r="M583" s="306"/>
      <c r="N583" s="306"/>
    </row>
    <row r="584" spans="1:14" s="307" customFormat="1" x14ac:dyDescent="0.35">
      <c r="A584" s="306"/>
      <c r="B584" s="306"/>
      <c r="C584" s="306"/>
      <c r="D584" s="306"/>
      <c r="E584" s="306"/>
      <c r="F584" s="306"/>
      <c r="G584" s="306"/>
      <c r="H584" s="306"/>
      <c r="I584" s="306"/>
      <c r="J584" s="306"/>
      <c r="K584" s="306"/>
      <c r="L584" s="306"/>
      <c r="M584" s="306"/>
      <c r="N584" s="306"/>
    </row>
    <row r="585" spans="1:14" s="307" customFormat="1" x14ac:dyDescent="0.35">
      <c r="A585" s="306"/>
      <c r="B585" s="306"/>
      <c r="C585" s="306"/>
      <c r="D585" s="306"/>
      <c r="E585" s="306"/>
      <c r="F585" s="306"/>
      <c r="G585" s="306"/>
      <c r="H585" s="306"/>
      <c r="I585" s="306"/>
      <c r="J585" s="306"/>
      <c r="K585" s="306"/>
      <c r="L585" s="306"/>
      <c r="M585" s="306"/>
      <c r="N585" s="306"/>
    </row>
    <row r="586" spans="1:14" s="307" customFormat="1" x14ac:dyDescent="0.35">
      <c r="A586" s="306"/>
      <c r="B586" s="306"/>
      <c r="C586" s="306"/>
      <c r="D586" s="306"/>
      <c r="E586" s="306"/>
      <c r="F586" s="306"/>
      <c r="G586" s="306"/>
      <c r="H586" s="306"/>
      <c r="I586" s="306"/>
      <c r="J586" s="306"/>
      <c r="K586" s="306"/>
      <c r="L586" s="306"/>
      <c r="M586" s="306"/>
      <c r="N586" s="306"/>
    </row>
    <row r="587" spans="1:14" s="307" customFormat="1" x14ac:dyDescent="0.35">
      <c r="A587" s="306"/>
      <c r="B587" s="306"/>
      <c r="C587" s="306"/>
      <c r="D587" s="306"/>
      <c r="E587" s="306"/>
      <c r="F587" s="306"/>
      <c r="G587" s="306"/>
      <c r="H587" s="306"/>
      <c r="I587" s="306"/>
      <c r="J587" s="306"/>
      <c r="K587" s="306"/>
      <c r="L587" s="306"/>
      <c r="M587" s="306"/>
      <c r="N587" s="306"/>
    </row>
    <row r="588" spans="1:14" s="307" customFormat="1" x14ac:dyDescent="0.35">
      <c r="A588" s="306"/>
      <c r="B588" s="306"/>
      <c r="C588" s="306"/>
      <c r="D588" s="306"/>
      <c r="E588" s="306"/>
      <c r="F588" s="306"/>
      <c r="G588" s="306"/>
      <c r="H588" s="306"/>
      <c r="I588" s="306"/>
      <c r="J588" s="306"/>
      <c r="K588" s="306"/>
      <c r="L588" s="306"/>
      <c r="M588" s="306"/>
      <c r="N588" s="306"/>
    </row>
    <row r="589" spans="1:14" s="307" customFormat="1" x14ac:dyDescent="0.35">
      <c r="A589" s="306"/>
      <c r="B589" s="306"/>
      <c r="C589" s="306"/>
      <c r="D589" s="306"/>
      <c r="E589" s="306"/>
      <c r="F589" s="306"/>
      <c r="G589" s="306"/>
      <c r="H589" s="306"/>
      <c r="I589" s="306"/>
      <c r="J589" s="306"/>
      <c r="K589" s="306"/>
      <c r="L589" s="306"/>
      <c r="M589" s="306"/>
      <c r="N589" s="306"/>
    </row>
    <row r="590" spans="1:14" s="307" customFormat="1" x14ac:dyDescent="0.35">
      <c r="A590" s="306"/>
      <c r="B590" s="306"/>
      <c r="C590" s="306"/>
      <c r="D590" s="306"/>
      <c r="E590" s="306"/>
      <c r="F590" s="306"/>
      <c r="G590" s="306"/>
      <c r="H590" s="306"/>
      <c r="I590" s="306"/>
      <c r="J590" s="306"/>
      <c r="K590" s="306"/>
      <c r="L590" s="306"/>
      <c r="M590" s="306"/>
      <c r="N590" s="306"/>
    </row>
    <row r="591" spans="1:14" s="307" customFormat="1" x14ac:dyDescent="0.35">
      <c r="A591" s="306"/>
      <c r="B591" s="306"/>
      <c r="C591" s="306"/>
      <c r="D591" s="306"/>
      <c r="E591" s="306"/>
      <c r="F591" s="306"/>
      <c r="G591" s="306"/>
      <c r="H591" s="306"/>
      <c r="I591" s="306"/>
      <c r="J591" s="306"/>
      <c r="K591" s="306"/>
      <c r="L591" s="306"/>
      <c r="M591" s="306"/>
      <c r="N591" s="306"/>
    </row>
    <row r="592" spans="1:14" s="307" customFormat="1" x14ac:dyDescent="0.35">
      <c r="A592" s="306"/>
      <c r="B592" s="306"/>
      <c r="C592" s="306"/>
      <c r="D592" s="306"/>
      <c r="E592" s="306"/>
      <c r="F592" s="306"/>
      <c r="G592" s="306"/>
      <c r="H592" s="306"/>
      <c r="I592" s="306"/>
      <c r="J592" s="306"/>
      <c r="K592" s="306"/>
      <c r="L592" s="306"/>
      <c r="M592" s="306"/>
      <c r="N592" s="306"/>
    </row>
    <row r="593" spans="1:14" s="307" customFormat="1" x14ac:dyDescent="0.35">
      <c r="A593" s="306"/>
      <c r="B593" s="306"/>
      <c r="C593" s="306"/>
      <c r="D593" s="306"/>
      <c r="E593" s="306"/>
      <c r="F593" s="306"/>
      <c r="G593" s="306"/>
      <c r="H593" s="306"/>
      <c r="I593" s="306"/>
      <c r="J593" s="306"/>
      <c r="K593" s="306"/>
      <c r="L593" s="306"/>
      <c r="M593" s="306"/>
      <c r="N593" s="306"/>
    </row>
    <row r="594" spans="1:14" s="307" customFormat="1" x14ac:dyDescent="0.35">
      <c r="A594" s="306"/>
      <c r="B594" s="306"/>
      <c r="C594" s="306"/>
      <c r="D594" s="306"/>
      <c r="E594" s="306"/>
      <c r="F594" s="306"/>
      <c r="G594" s="306"/>
      <c r="H594" s="306"/>
      <c r="I594" s="306"/>
      <c r="J594" s="306"/>
      <c r="K594" s="306"/>
      <c r="L594" s="306"/>
      <c r="M594" s="306"/>
      <c r="N594" s="306"/>
    </row>
    <row r="595" spans="1:14" s="307" customFormat="1" x14ac:dyDescent="0.35">
      <c r="A595" s="306"/>
      <c r="B595" s="306"/>
      <c r="C595" s="306"/>
      <c r="D595" s="306"/>
      <c r="E595" s="306"/>
      <c r="F595" s="306"/>
      <c r="G595" s="306"/>
      <c r="H595" s="306"/>
      <c r="I595" s="306"/>
      <c r="J595" s="306"/>
      <c r="K595" s="306"/>
      <c r="L595" s="306"/>
      <c r="M595" s="306"/>
      <c r="N595" s="306"/>
    </row>
    <row r="596" spans="1:14" s="307" customFormat="1" x14ac:dyDescent="0.35">
      <c r="A596" s="306"/>
      <c r="B596" s="306"/>
      <c r="C596" s="306"/>
      <c r="D596" s="306"/>
      <c r="E596" s="306"/>
      <c r="F596" s="306"/>
      <c r="G596" s="306"/>
      <c r="H596" s="306"/>
      <c r="I596" s="306"/>
      <c r="J596" s="306"/>
      <c r="K596" s="306"/>
      <c r="L596" s="306"/>
      <c r="M596" s="306"/>
      <c r="N596" s="306"/>
    </row>
    <row r="597" spans="1:14" s="307" customFormat="1" x14ac:dyDescent="0.35">
      <c r="A597" s="306"/>
      <c r="B597" s="306"/>
      <c r="C597" s="306"/>
      <c r="D597" s="306"/>
      <c r="E597" s="306"/>
      <c r="F597" s="306"/>
      <c r="G597" s="306"/>
      <c r="H597" s="306"/>
      <c r="I597" s="306"/>
      <c r="J597" s="306"/>
      <c r="K597" s="306"/>
      <c r="L597" s="306"/>
      <c r="M597" s="306"/>
      <c r="N597" s="306"/>
    </row>
    <row r="598" spans="1:14" s="307" customFormat="1" x14ac:dyDescent="0.35">
      <c r="A598" s="306"/>
      <c r="B598" s="306"/>
      <c r="C598" s="306"/>
      <c r="D598" s="306"/>
      <c r="E598" s="306"/>
      <c r="F598" s="306"/>
      <c r="G598" s="306"/>
      <c r="H598" s="306"/>
      <c r="I598" s="306"/>
      <c r="J598" s="306"/>
      <c r="K598" s="306"/>
      <c r="L598" s="306"/>
      <c r="M598" s="306"/>
      <c r="N598" s="306"/>
    </row>
    <row r="599" spans="1:14" s="307" customFormat="1" x14ac:dyDescent="0.35">
      <c r="A599" s="306"/>
      <c r="B599" s="306"/>
      <c r="C599" s="306"/>
      <c r="D599" s="306"/>
      <c r="E599" s="306"/>
      <c r="F599" s="306"/>
      <c r="G599" s="306"/>
      <c r="H599" s="306"/>
      <c r="I599" s="306"/>
      <c r="J599" s="306"/>
      <c r="K599" s="306"/>
      <c r="L599" s="306"/>
      <c r="M599" s="306"/>
      <c r="N599" s="306"/>
    </row>
    <row r="600" spans="1:14" s="307" customFormat="1" x14ac:dyDescent="0.35">
      <c r="A600" s="306"/>
      <c r="B600" s="306"/>
      <c r="C600" s="306"/>
      <c r="D600" s="306"/>
      <c r="E600" s="306"/>
      <c r="F600" s="306"/>
      <c r="G600" s="306"/>
      <c r="H600" s="306"/>
      <c r="I600" s="306"/>
      <c r="J600" s="306"/>
      <c r="K600" s="306"/>
      <c r="L600" s="306"/>
      <c r="M600" s="306"/>
      <c r="N600" s="306"/>
    </row>
    <row r="601" spans="1:14" s="307" customFormat="1" x14ac:dyDescent="0.35">
      <c r="A601" s="306"/>
      <c r="B601" s="306"/>
      <c r="C601" s="306"/>
      <c r="D601" s="306"/>
      <c r="E601" s="306"/>
      <c r="F601" s="306"/>
      <c r="G601" s="306"/>
      <c r="H601" s="306"/>
      <c r="I601" s="306"/>
      <c r="J601" s="306"/>
      <c r="K601" s="306"/>
      <c r="L601" s="306"/>
      <c r="M601" s="306"/>
      <c r="N601" s="306"/>
    </row>
    <row r="602" spans="1:14" s="307" customFormat="1" x14ac:dyDescent="0.35">
      <c r="A602" s="306"/>
      <c r="B602" s="306"/>
      <c r="C602" s="306"/>
      <c r="D602" s="306"/>
      <c r="E602" s="306"/>
      <c r="F602" s="306"/>
      <c r="G602" s="306"/>
      <c r="H602" s="306"/>
      <c r="I602" s="306"/>
      <c r="J602" s="306"/>
      <c r="K602" s="306"/>
      <c r="L602" s="306"/>
      <c r="M602" s="306"/>
      <c r="N602" s="306"/>
    </row>
    <row r="603" spans="1:14" s="307" customFormat="1" x14ac:dyDescent="0.35">
      <c r="A603" s="306"/>
      <c r="B603" s="306"/>
      <c r="C603" s="306"/>
      <c r="D603" s="306"/>
      <c r="E603" s="306"/>
      <c r="F603" s="306"/>
      <c r="G603" s="306"/>
      <c r="H603" s="306"/>
      <c r="I603" s="306"/>
      <c r="J603" s="306"/>
      <c r="K603" s="306"/>
      <c r="L603" s="306"/>
      <c r="M603" s="306"/>
      <c r="N603" s="306"/>
    </row>
    <row r="604" spans="1:14" s="307" customFormat="1" x14ac:dyDescent="0.35">
      <c r="A604" s="306"/>
      <c r="B604" s="306"/>
      <c r="C604" s="306"/>
      <c r="D604" s="306"/>
      <c r="E604" s="306"/>
      <c r="F604" s="306"/>
      <c r="G604" s="306"/>
      <c r="H604" s="306"/>
      <c r="I604" s="306"/>
      <c r="J604" s="306"/>
      <c r="K604" s="306"/>
      <c r="L604" s="306"/>
      <c r="M604" s="306"/>
      <c r="N604" s="306"/>
    </row>
    <row r="605" spans="1:14" s="307" customFormat="1" x14ac:dyDescent="0.35">
      <c r="A605" s="306"/>
      <c r="B605" s="306"/>
      <c r="C605" s="306"/>
      <c r="D605" s="306"/>
      <c r="E605" s="306"/>
      <c r="F605" s="306"/>
      <c r="G605" s="306"/>
      <c r="H605" s="306"/>
      <c r="I605" s="306"/>
      <c r="J605" s="306"/>
      <c r="K605" s="306"/>
      <c r="L605" s="306"/>
      <c r="M605" s="306"/>
      <c r="N605" s="306"/>
    </row>
    <row r="606" spans="1:14" s="307" customFormat="1" x14ac:dyDescent="0.35">
      <c r="A606" s="306"/>
      <c r="B606" s="306"/>
      <c r="C606" s="306"/>
      <c r="D606" s="306"/>
      <c r="E606" s="306"/>
      <c r="F606" s="306"/>
      <c r="G606" s="306"/>
      <c r="H606" s="306"/>
      <c r="I606" s="306"/>
      <c r="J606" s="306"/>
      <c r="K606" s="306"/>
      <c r="L606" s="306"/>
      <c r="M606" s="306"/>
      <c r="N606" s="306"/>
    </row>
    <row r="607" spans="1:14" s="307" customFormat="1" x14ac:dyDescent="0.35">
      <c r="A607" s="306"/>
      <c r="B607" s="306"/>
      <c r="C607" s="306"/>
      <c r="D607" s="306"/>
      <c r="E607" s="306"/>
      <c r="F607" s="306"/>
      <c r="G607" s="306"/>
      <c r="H607" s="306"/>
      <c r="I607" s="306"/>
      <c r="J607" s="306"/>
      <c r="K607" s="306"/>
      <c r="L607" s="306"/>
      <c r="M607" s="306"/>
      <c r="N607" s="306"/>
    </row>
    <row r="608" spans="1:14" s="307" customFormat="1" x14ac:dyDescent="0.35">
      <c r="A608" s="306"/>
      <c r="B608" s="306"/>
      <c r="C608" s="306"/>
      <c r="D608" s="306"/>
      <c r="E608" s="306"/>
      <c r="F608" s="306"/>
      <c r="G608" s="306"/>
      <c r="H608" s="306"/>
      <c r="I608" s="306"/>
      <c r="J608" s="306"/>
      <c r="K608" s="306"/>
      <c r="L608" s="306"/>
      <c r="M608" s="306"/>
      <c r="N608" s="306"/>
    </row>
    <row r="609" spans="1:14" s="307" customFormat="1" x14ac:dyDescent="0.35">
      <c r="A609" s="306"/>
      <c r="B609" s="306"/>
      <c r="C609" s="306"/>
      <c r="D609" s="306"/>
      <c r="E609" s="306"/>
      <c r="F609" s="306"/>
      <c r="G609" s="306"/>
      <c r="H609" s="306"/>
      <c r="I609" s="306"/>
      <c r="J609" s="306"/>
      <c r="K609" s="306"/>
      <c r="L609" s="306"/>
      <c r="M609" s="306"/>
      <c r="N609" s="306"/>
    </row>
    <row r="610" spans="1:14" s="307" customFormat="1" x14ac:dyDescent="0.35">
      <c r="A610" s="306"/>
      <c r="B610" s="306"/>
      <c r="C610" s="306"/>
      <c r="D610" s="306"/>
      <c r="E610" s="306"/>
      <c r="F610" s="306"/>
      <c r="G610" s="306"/>
      <c r="H610" s="306"/>
      <c r="I610" s="306"/>
      <c r="J610" s="306"/>
      <c r="K610" s="306"/>
      <c r="L610" s="306"/>
      <c r="M610" s="306"/>
      <c r="N610" s="306"/>
    </row>
    <row r="611" spans="1:14" s="307" customFormat="1" x14ac:dyDescent="0.35">
      <c r="A611" s="306"/>
      <c r="B611" s="306"/>
      <c r="C611" s="306"/>
      <c r="D611" s="306"/>
      <c r="E611" s="306"/>
      <c r="F611" s="306"/>
      <c r="G611" s="306"/>
      <c r="H611" s="306"/>
      <c r="I611" s="306"/>
      <c r="J611" s="306"/>
      <c r="K611" s="306"/>
      <c r="L611" s="306"/>
      <c r="M611" s="306"/>
      <c r="N611" s="306"/>
    </row>
    <row r="612" spans="1:14" s="307" customFormat="1" x14ac:dyDescent="0.35">
      <c r="A612" s="306"/>
      <c r="B612" s="306"/>
      <c r="C612" s="306"/>
      <c r="D612" s="306"/>
      <c r="E612" s="306"/>
      <c r="F612" s="306"/>
      <c r="G612" s="306"/>
      <c r="H612" s="306"/>
      <c r="I612" s="306"/>
      <c r="J612" s="306"/>
      <c r="K612" s="306"/>
      <c r="L612" s="306"/>
      <c r="M612" s="306"/>
      <c r="N612" s="306"/>
    </row>
    <row r="613" spans="1:14" s="307" customFormat="1" x14ac:dyDescent="0.35">
      <c r="A613" s="306"/>
      <c r="B613" s="306"/>
      <c r="C613" s="306"/>
      <c r="D613" s="306"/>
      <c r="E613" s="306"/>
      <c r="F613" s="306"/>
      <c r="G613" s="306"/>
      <c r="H613" s="306"/>
      <c r="I613" s="306"/>
      <c r="J613" s="306"/>
      <c r="K613" s="306"/>
      <c r="L613" s="306"/>
      <c r="M613" s="306"/>
      <c r="N613" s="306"/>
    </row>
    <row r="614" spans="1:14" s="307" customFormat="1" x14ac:dyDescent="0.35">
      <c r="A614" s="306"/>
      <c r="B614" s="306"/>
      <c r="C614" s="306"/>
      <c r="D614" s="306"/>
      <c r="E614" s="306"/>
      <c r="F614" s="306"/>
      <c r="G614" s="306"/>
      <c r="H614" s="306"/>
      <c r="I614" s="306"/>
      <c r="J614" s="306"/>
      <c r="K614" s="306"/>
      <c r="L614" s="306"/>
      <c r="M614" s="306"/>
      <c r="N614" s="306"/>
    </row>
    <row r="615" spans="1:14" s="307" customFormat="1" x14ac:dyDescent="0.35">
      <c r="A615" s="306"/>
      <c r="B615" s="306"/>
      <c r="C615" s="306"/>
      <c r="D615" s="306"/>
      <c r="E615" s="306"/>
      <c r="F615" s="306"/>
      <c r="G615" s="306"/>
      <c r="H615" s="306"/>
      <c r="I615" s="306"/>
      <c r="J615" s="306"/>
      <c r="K615" s="306"/>
      <c r="L615" s="306"/>
      <c r="M615" s="306"/>
      <c r="N615" s="306"/>
    </row>
    <row r="616" spans="1:14" s="307" customFormat="1" x14ac:dyDescent="0.35">
      <c r="A616" s="306"/>
      <c r="B616" s="306"/>
      <c r="C616" s="306"/>
      <c r="D616" s="306"/>
      <c r="E616" s="306"/>
      <c r="F616" s="306"/>
      <c r="G616" s="306"/>
      <c r="H616" s="306"/>
      <c r="I616" s="306"/>
      <c r="J616" s="306"/>
      <c r="K616" s="306"/>
      <c r="L616" s="306"/>
      <c r="M616" s="306"/>
      <c r="N616" s="306"/>
    </row>
    <row r="617" spans="1:14" s="307" customFormat="1" x14ac:dyDescent="0.35">
      <c r="A617" s="306"/>
      <c r="B617" s="306"/>
      <c r="C617" s="306"/>
      <c r="D617" s="306"/>
      <c r="E617" s="306"/>
      <c r="F617" s="306"/>
      <c r="G617" s="306"/>
      <c r="H617" s="306"/>
      <c r="I617" s="306"/>
      <c r="J617" s="306"/>
      <c r="K617" s="306"/>
      <c r="L617" s="306"/>
      <c r="M617" s="306"/>
      <c r="N617" s="306"/>
    </row>
    <row r="618" spans="1:14" s="307" customFormat="1" x14ac:dyDescent="0.35">
      <c r="A618" s="306"/>
      <c r="B618" s="306"/>
      <c r="C618" s="306"/>
      <c r="D618" s="306"/>
      <c r="E618" s="306"/>
      <c r="F618" s="306"/>
      <c r="G618" s="306"/>
      <c r="H618" s="306"/>
      <c r="I618" s="306"/>
      <c r="J618" s="306"/>
      <c r="K618" s="306"/>
      <c r="L618" s="306"/>
      <c r="M618" s="306"/>
      <c r="N618" s="306"/>
    </row>
    <row r="619" spans="1:14" s="307" customFormat="1" x14ac:dyDescent="0.35">
      <c r="A619" s="306"/>
      <c r="B619" s="306"/>
      <c r="C619" s="306"/>
      <c r="D619" s="306"/>
      <c r="E619" s="306"/>
      <c r="F619" s="306"/>
      <c r="G619" s="306"/>
      <c r="H619" s="306"/>
      <c r="I619" s="306"/>
      <c r="J619" s="306"/>
      <c r="K619" s="306"/>
      <c r="L619" s="306"/>
      <c r="M619" s="306"/>
      <c r="N619" s="306"/>
    </row>
    <row r="620" spans="1:14" s="307" customFormat="1" x14ac:dyDescent="0.35">
      <c r="A620" s="306"/>
      <c r="B620" s="306"/>
      <c r="C620" s="306"/>
      <c r="D620" s="306"/>
      <c r="E620" s="306"/>
      <c r="F620" s="306"/>
      <c r="G620" s="306"/>
      <c r="H620" s="306"/>
      <c r="I620" s="306"/>
      <c r="J620" s="306"/>
      <c r="K620" s="306"/>
      <c r="L620" s="306"/>
      <c r="M620" s="306"/>
      <c r="N620" s="306"/>
    </row>
    <row r="621" spans="1:14" s="307" customFormat="1" x14ac:dyDescent="0.35">
      <c r="A621" s="306"/>
      <c r="B621" s="306"/>
      <c r="C621" s="306"/>
      <c r="D621" s="306"/>
      <c r="E621" s="306"/>
      <c r="F621" s="306"/>
      <c r="G621" s="306"/>
      <c r="H621" s="306"/>
      <c r="I621" s="306"/>
      <c r="J621" s="306"/>
      <c r="K621" s="306"/>
      <c r="L621" s="306"/>
      <c r="M621" s="306"/>
      <c r="N621" s="306"/>
    </row>
    <row r="622" spans="1:14" s="307" customFormat="1" x14ac:dyDescent="0.35">
      <c r="A622" s="306"/>
      <c r="B622" s="306"/>
      <c r="C622" s="306"/>
      <c r="D622" s="306"/>
      <c r="E622" s="306"/>
      <c r="F622" s="306"/>
      <c r="G622" s="306"/>
      <c r="H622" s="306"/>
      <c r="I622" s="306"/>
      <c r="J622" s="306"/>
      <c r="K622" s="306"/>
      <c r="L622" s="306"/>
      <c r="M622" s="306"/>
      <c r="N622" s="306"/>
    </row>
    <row r="623" spans="1:14" s="307" customFormat="1" x14ac:dyDescent="0.35">
      <c r="A623" s="306"/>
      <c r="B623" s="306"/>
      <c r="C623" s="306"/>
      <c r="D623" s="306"/>
      <c r="E623" s="306"/>
      <c r="F623" s="306"/>
      <c r="G623" s="306"/>
      <c r="H623" s="306"/>
      <c r="I623" s="306"/>
      <c r="J623" s="306"/>
      <c r="K623" s="306"/>
      <c r="L623" s="306"/>
      <c r="M623" s="306"/>
      <c r="N623" s="306"/>
    </row>
    <row r="624" spans="1:14" s="307" customFormat="1" x14ac:dyDescent="0.35">
      <c r="A624" s="306"/>
      <c r="B624" s="306"/>
      <c r="C624" s="306"/>
      <c r="D624" s="306"/>
      <c r="E624" s="306"/>
      <c r="F624" s="306"/>
      <c r="G624" s="306"/>
      <c r="H624" s="306"/>
      <c r="I624" s="306"/>
      <c r="J624" s="306"/>
      <c r="K624" s="306"/>
      <c r="L624" s="306"/>
      <c r="M624" s="306"/>
      <c r="N624" s="306"/>
    </row>
    <row r="625" spans="1:14" s="307" customFormat="1" x14ac:dyDescent="0.35">
      <c r="A625" s="306"/>
      <c r="B625" s="306"/>
      <c r="C625" s="306"/>
      <c r="D625" s="306"/>
      <c r="E625" s="306"/>
      <c r="F625" s="306"/>
      <c r="G625" s="306"/>
      <c r="H625" s="306"/>
      <c r="I625" s="306"/>
      <c r="J625" s="306"/>
      <c r="K625" s="306"/>
      <c r="L625" s="306"/>
      <c r="M625" s="306"/>
      <c r="N625" s="306"/>
    </row>
    <row r="626" spans="1:14" s="307" customFormat="1" x14ac:dyDescent="0.35">
      <c r="A626" s="306"/>
      <c r="B626" s="306"/>
      <c r="C626" s="306"/>
      <c r="D626" s="306"/>
      <c r="E626" s="306"/>
      <c r="F626" s="306"/>
      <c r="G626" s="306"/>
      <c r="H626" s="306"/>
      <c r="I626" s="306"/>
      <c r="J626" s="306"/>
      <c r="K626" s="306"/>
      <c r="L626" s="306"/>
      <c r="M626" s="306"/>
      <c r="N626" s="306"/>
    </row>
    <row r="627" spans="1:14" s="307" customFormat="1" x14ac:dyDescent="0.35">
      <c r="A627" s="306"/>
      <c r="B627" s="306"/>
      <c r="C627" s="306"/>
      <c r="D627" s="306"/>
      <c r="E627" s="306"/>
      <c r="F627" s="306"/>
      <c r="G627" s="306"/>
      <c r="H627" s="306"/>
      <c r="I627" s="306"/>
      <c r="J627" s="306"/>
      <c r="K627" s="306"/>
      <c r="L627" s="306"/>
      <c r="M627" s="306"/>
      <c r="N627" s="306"/>
    </row>
    <row r="628" spans="1:14" s="307" customFormat="1" x14ac:dyDescent="0.35">
      <c r="A628" s="306"/>
      <c r="B628" s="306"/>
      <c r="C628" s="306"/>
      <c r="D628" s="306"/>
      <c r="E628" s="306"/>
      <c r="F628" s="306"/>
      <c r="G628" s="306"/>
      <c r="H628" s="306"/>
      <c r="I628" s="306"/>
      <c r="J628" s="306"/>
      <c r="K628" s="306"/>
      <c r="L628" s="306"/>
      <c r="M628" s="306"/>
      <c r="N628" s="306"/>
    </row>
    <row r="629" spans="1:14" s="307" customFormat="1" x14ac:dyDescent="0.35">
      <c r="A629" s="306"/>
      <c r="B629" s="306"/>
      <c r="C629" s="306"/>
      <c r="D629" s="306"/>
      <c r="E629" s="306"/>
      <c r="F629" s="306"/>
      <c r="G629" s="306"/>
      <c r="H629" s="306"/>
      <c r="I629" s="306"/>
      <c r="J629" s="306"/>
      <c r="K629" s="306"/>
      <c r="L629" s="306"/>
      <c r="M629" s="306"/>
      <c r="N629" s="306"/>
    </row>
    <row r="630" spans="1:14" s="307" customFormat="1" x14ac:dyDescent="0.35">
      <c r="A630" s="306"/>
      <c r="B630" s="306"/>
      <c r="C630" s="306"/>
      <c r="D630" s="306"/>
      <c r="E630" s="306"/>
      <c r="F630" s="306"/>
      <c r="G630" s="306"/>
      <c r="H630" s="306"/>
      <c r="I630" s="306"/>
      <c r="J630" s="306"/>
      <c r="K630" s="306"/>
      <c r="L630" s="306"/>
      <c r="M630" s="306"/>
      <c r="N630" s="306"/>
    </row>
    <row r="631" spans="1:14" s="307" customFormat="1" x14ac:dyDescent="0.35">
      <c r="A631" s="306"/>
      <c r="B631" s="306"/>
      <c r="C631" s="306"/>
      <c r="D631" s="306"/>
      <c r="E631" s="306"/>
      <c r="F631" s="306"/>
      <c r="G631" s="306"/>
      <c r="H631" s="306"/>
      <c r="I631" s="306"/>
      <c r="J631" s="306"/>
      <c r="K631" s="306"/>
      <c r="L631" s="306"/>
      <c r="M631" s="306"/>
      <c r="N631" s="306"/>
    </row>
    <row r="632" spans="1:14" s="307" customFormat="1" x14ac:dyDescent="0.35">
      <c r="A632" s="306"/>
      <c r="B632" s="306"/>
      <c r="C632" s="306"/>
      <c r="D632" s="306"/>
      <c r="E632" s="306"/>
      <c r="F632" s="306"/>
      <c r="G632" s="306"/>
      <c r="H632" s="306"/>
      <c r="I632" s="306"/>
      <c r="J632" s="306"/>
      <c r="K632" s="306"/>
      <c r="L632" s="306"/>
      <c r="M632" s="306"/>
      <c r="N632" s="306"/>
    </row>
    <row r="633" spans="1:14" s="307" customFormat="1" x14ac:dyDescent="0.35">
      <c r="A633" s="306"/>
      <c r="B633" s="306"/>
      <c r="C633" s="306"/>
      <c r="D633" s="306"/>
      <c r="E633" s="306"/>
      <c r="F633" s="306"/>
      <c r="G633" s="306"/>
      <c r="H633" s="306"/>
      <c r="I633" s="306"/>
      <c r="J633" s="306"/>
      <c r="K633" s="306"/>
      <c r="L633" s="306"/>
      <c r="M633" s="306"/>
      <c r="N633" s="306"/>
    </row>
    <row r="634" spans="1:14" s="307" customFormat="1" x14ac:dyDescent="0.35">
      <c r="A634" s="306"/>
      <c r="B634" s="306"/>
      <c r="C634" s="306"/>
      <c r="D634" s="306"/>
      <c r="E634" s="306"/>
      <c r="F634" s="306"/>
      <c r="G634" s="306"/>
      <c r="H634" s="306"/>
      <c r="I634" s="306"/>
      <c r="J634" s="306"/>
      <c r="K634" s="306"/>
      <c r="L634" s="306"/>
      <c r="M634" s="306"/>
      <c r="N634" s="306"/>
    </row>
    <row r="635" spans="1:14" s="307" customFormat="1" x14ac:dyDescent="0.35">
      <c r="A635" s="306"/>
      <c r="B635" s="306"/>
      <c r="C635" s="306"/>
      <c r="D635" s="306"/>
      <c r="E635" s="306"/>
      <c r="F635" s="306"/>
      <c r="G635" s="306"/>
      <c r="H635" s="306"/>
      <c r="I635" s="306"/>
      <c r="J635" s="306"/>
      <c r="K635" s="306"/>
      <c r="L635" s="306"/>
      <c r="M635" s="306"/>
      <c r="N635" s="306"/>
    </row>
    <row r="636" spans="1:14" s="307" customFormat="1" x14ac:dyDescent="0.35">
      <c r="A636" s="306"/>
      <c r="B636" s="306"/>
      <c r="C636" s="306"/>
      <c r="D636" s="306"/>
      <c r="E636" s="306"/>
      <c r="F636" s="306"/>
      <c r="G636" s="306"/>
      <c r="H636" s="306"/>
      <c r="I636" s="306"/>
      <c r="J636" s="306"/>
      <c r="K636" s="306"/>
      <c r="L636" s="306"/>
      <c r="M636" s="306"/>
      <c r="N636" s="306"/>
    </row>
    <row r="637" spans="1:14" s="307" customFormat="1" x14ac:dyDescent="0.35">
      <c r="A637" s="306"/>
      <c r="B637" s="306"/>
      <c r="C637" s="306"/>
      <c r="D637" s="306"/>
      <c r="E637" s="306"/>
      <c r="F637" s="306"/>
      <c r="G637" s="306"/>
      <c r="H637" s="306"/>
      <c r="I637" s="306"/>
      <c r="J637" s="306"/>
      <c r="K637" s="306"/>
      <c r="L637" s="306"/>
      <c r="M637" s="306"/>
      <c r="N637" s="306"/>
    </row>
    <row r="638" spans="1:14" s="307" customFormat="1" x14ac:dyDescent="0.35">
      <c r="A638" s="306"/>
      <c r="B638" s="306"/>
      <c r="C638" s="306"/>
      <c r="D638" s="306"/>
      <c r="E638" s="306"/>
      <c r="F638" s="306"/>
      <c r="G638" s="306"/>
      <c r="H638" s="306"/>
      <c r="I638" s="306"/>
      <c r="J638" s="306"/>
      <c r="K638" s="306"/>
      <c r="L638" s="306"/>
      <c r="M638" s="306"/>
      <c r="N638" s="306"/>
    </row>
    <row r="639" spans="1:14" s="307" customFormat="1" x14ac:dyDescent="0.35">
      <c r="A639" s="306"/>
      <c r="B639" s="306"/>
      <c r="C639" s="306"/>
      <c r="D639" s="306"/>
      <c r="E639" s="306"/>
      <c r="F639" s="306"/>
      <c r="G639" s="306"/>
      <c r="H639" s="306"/>
      <c r="I639" s="306"/>
      <c r="J639" s="306"/>
      <c r="K639" s="306"/>
      <c r="L639" s="306"/>
      <c r="M639" s="306"/>
      <c r="N639" s="306"/>
    </row>
    <row r="640" spans="1:14" s="307" customFormat="1" x14ac:dyDescent="0.35">
      <c r="A640" s="306"/>
      <c r="B640" s="306"/>
      <c r="C640" s="306"/>
      <c r="D640" s="306"/>
      <c r="E640" s="306"/>
      <c r="F640" s="306"/>
      <c r="G640" s="306"/>
      <c r="H640" s="306"/>
      <c r="I640" s="306"/>
      <c r="J640" s="306"/>
      <c r="K640" s="306"/>
      <c r="L640" s="306"/>
      <c r="M640" s="306"/>
      <c r="N640" s="306"/>
    </row>
    <row r="641" spans="1:14" s="307" customFormat="1" x14ac:dyDescent="0.35">
      <c r="A641" s="306"/>
      <c r="B641" s="306"/>
      <c r="C641" s="306"/>
      <c r="D641" s="306"/>
      <c r="E641" s="306"/>
      <c r="F641" s="306"/>
      <c r="G641" s="306"/>
      <c r="H641" s="306"/>
      <c r="I641" s="306"/>
      <c r="J641" s="306"/>
      <c r="K641" s="306"/>
      <c r="L641" s="306"/>
      <c r="M641" s="306"/>
      <c r="N641" s="306"/>
    </row>
    <row r="642" spans="1:14" s="307" customFormat="1" x14ac:dyDescent="0.35">
      <c r="A642" s="306"/>
      <c r="B642" s="306"/>
      <c r="C642" s="306"/>
      <c r="D642" s="306"/>
      <c r="E642" s="306"/>
      <c r="F642" s="306"/>
      <c r="G642" s="306"/>
      <c r="H642" s="306"/>
      <c r="I642" s="306"/>
      <c r="J642" s="306"/>
      <c r="K642" s="306"/>
      <c r="L642" s="306"/>
      <c r="M642" s="306"/>
      <c r="N642" s="306"/>
    </row>
    <row r="643" spans="1:14" s="307" customFormat="1" x14ac:dyDescent="0.35">
      <c r="A643" s="306"/>
      <c r="B643" s="306"/>
      <c r="C643" s="306"/>
      <c r="D643" s="306"/>
      <c r="E643" s="306"/>
      <c r="F643" s="306"/>
      <c r="G643" s="306"/>
      <c r="H643" s="306"/>
      <c r="I643" s="306"/>
      <c r="J643" s="306"/>
      <c r="K643" s="306"/>
      <c r="L643" s="306"/>
      <c r="M643" s="306"/>
      <c r="N643" s="306"/>
    </row>
    <row r="644" spans="1:14" s="307" customFormat="1" x14ac:dyDescent="0.35">
      <c r="A644" s="306"/>
      <c r="B644" s="306"/>
      <c r="C644" s="306"/>
      <c r="D644" s="306"/>
      <c r="E644" s="306"/>
      <c r="F644" s="306"/>
      <c r="G644" s="306"/>
      <c r="H644" s="306"/>
      <c r="I644" s="306"/>
      <c r="J644" s="306"/>
      <c r="K644" s="306"/>
      <c r="L644" s="306"/>
      <c r="M644" s="306"/>
      <c r="N644" s="306"/>
    </row>
    <row r="645" spans="1:14" s="307" customFormat="1" x14ac:dyDescent="0.35">
      <c r="A645" s="306"/>
      <c r="B645" s="306"/>
      <c r="C645" s="306"/>
      <c r="D645" s="306"/>
      <c r="E645" s="306"/>
      <c r="F645" s="306"/>
      <c r="G645" s="306"/>
      <c r="H645" s="306"/>
      <c r="I645" s="306"/>
      <c r="J645" s="306"/>
      <c r="K645" s="306"/>
      <c r="L645" s="306"/>
      <c r="M645" s="306"/>
      <c r="N645" s="306"/>
    </row>
    <row r="646" spans="1:14" s="307" customFormat="1" x14ac:dyDescent="0.35">
      <c r="A646" s="306"/>
      <c r="B646" s="306"/>
      <c r="C646" s="306"/>
      <c r="D646" s="306"/>
      <c r="E646" s="306"/>
      <c r="F646" s="306"/>
      <c r="G646" s="306"/>
      <c r="H646" s="306"/>
      <c r="I646" s="306"/>
      <c r="J646" s="306"/>
      <c r="K646" s="306"/>
      <c r="L646" s="306"/>
      <c r="M646" s="306"/>
      <c r="N646" s="306"/>
    </row>
    <row r="647" spans="1:14" s="307" customFormat="1" x14ac:dyDescent="0.35">
      <c r="A647" s="306"/>
      <c r="B647" s="306"/>
      <c r="C647" s="306"/>
      <c r="D647" s="306"/>
      <c r="E647" s="306"/>
      <c r="F647" s="306"/>
      <c r="G647" s="306"/>
      <c r="H647" s="306"/>
      <c r="I647" s="306"/>
      <c r="J647" s="306"/>
      <c r="K647" s="306"/>
      <c r="L647" s="306"/>
      <c r="M647" s="306"/>
      <c r="N647" s="306"/>
    </row>
    <row r="648" spans="1:14" s="307" customFormat="1" x14ac:dyDescent="0.35">
      <c r="A648" s="306"/>
      <c r="B648" s="306"/>
      <c r="C648" s="306"/>
      <c r="D648" s="306"/>
      <c r="E648" s="306"/>
      <c r="F648" s="306"/>
      <c r="G648" s="306"/>
      <c r="H648" s="306"/>
      <c r="I648" s="306"/>
      <c r="J648" s="306"/>
      <c r="K648" s="306"/>
      <c r="L648" s="306"/>
      <c r="M648" s="306"/>
      <c r="N648" s="306"/>
    </row>
    <row r="649" spans="1:14" s="307" customFormat="1" x14ac:dyDescent="0.35">
      <c r="A649" s="306"/>
      <c r="B649" s="306"/>
      <c r="C649" s="306"/>
      <c r="D649" s="306"/>
      <c r="E649" s="306"/>
      <c r="F649" s="306"/>
      <c r="G649" s="306"/>
      <c r="H649" s="306"/>
      <c r="I649" s="306"/>
      <c r="J649" s="306"/>
      <c r="K649" s="306"/>
      <c r="L649" s="306"/>
      <c r="M649" s="306"/>
      <c r="N649" s="306"/>
    </row>
    <row r="650" spans="1:14" s="307" customFormat="1" x14ac:dyDescent="0.35">
      <c r="A650" s="306"/>
      <c r="B650" s="306"/>
      <c r="C650" s="306"/>
      <c r="D650" s="306"/>
      <c r="E650" s="306"/>
      <c r="F650" s="306"/>
      <c r="G650" s="306"/>
      <c r="H650" s="306"/>
      <c r="I650" s="306"/>
      <c r="J650" s="306"/>
      <c r="K650" s="306"/>
      <c r="L650" s="306"/>
      <c r="M650" s="306"/>
      <c r="N650" s="306"/>
    </row>
    <row r="651" spans="1:14" s="307" customFormat="1" x14ac:dyDescent="0.35">
      <c r="A651" s="306"/>
      <c r="B651" s="306"/>
      <c r="C651" s="306"/>
      <c r="D651" s="306"/>
      <c r="E651" s="306"/>
      <c r="F651" s="306"/>
      <c r="G651" s="306"/>
      <c r="H651" s="306"/>
      <c r="I651" s="306"/>
      <c r="J651" s="306"/>
      <c r="K651" s="306"/>
      <c r="L651" s="306"/>
      <c r="M651" s="306"/>
      <c r="N651" s="306"/>
    </row>
    <row r="652" spans="1:14" s="307" customFormat="1" x14ac:dyDescent="0.35">
      <c r="A652" s="306"/>
      <c r="B652" s="306"/>
      <c r="C652" s="306"/>
      <c r="D652" s="306"/>
      <c r="E652" s="306"/>
      <c r="F652" s="306"/>
      <c r="G652" s="306"/>
      <c r="H652" s="306"/>
      <c r="I652" s="306"/>
      <c r="J652" s="306"/>
      <c r="K652" s="306"/>
      <c r="L652" s="306"/>
      <c r="M652" s="306"/>
      <c r="N652" s="306"/>
    </row>
    <row r="653" spans="1:14" s="307" customFormat="1" x14ac:dyDescent="0.35">
      <c r="A653" s="306"/>
      <c r="B653" s="306"/>
      <c r="C653" s="306"/>
      <c r="D653" s="306"/>
      <c r="E653" s="306"/>
      <c r="F653" s="306"/>
      <c r="G653" s="306"/>
      <c r="H653" s="306"/>
      <c r="I653" s="306"/>
      <c r="J653" s="306"/>
      <c r="K653" s="306"/>
      <c r="L653" s="306"/>
      <c r="M653" s="306"/>
      <c r="N653" s="306"/>
    </row>
    <row r="654" spans="1:14" s="307" customFormat="1" x14ac:dyDescent="0.35">
      <c r="A654" s="306"/>
      <c r="B654" s="306"/>
      <c r="C654" s="306"/>
      <c r="D654" s="306"/>
      <c r="E654" s="306"/>
      <c r="F654" s="306"/>
      <c r="G654" s="306"/>
      <c r="H654" s="306"/>
      <c r="I654" s="306"/>
      <c r="J654" s="306"/>
      <c r="K654" s="306"/>
      <c r="L654" s="306"/>
      <c r="M654" s="306"/>
      <c r="N654" s="306"/>
    </row>
    <row r="655" spans="1:14" s="307" customFormat="1" x14ac:dyDescent="0.35">
      <c r="A655" s="306"/>
      <c r="B655" s="306"/>
      <c r="C655" s="306"/>
      <c r="D655" s="306"/>
      <c r="E655" s="306"/>
      <c r="F655" s="306"/>
      <c r="G655" s="306"/>
      <c r="H655" s="306"/>
      <c r="I655" s="306"/>
      <c r="J655" s="306"/>
      <c r="K655" s="306"/>
      <c r="L655" s="306"/>
      <c r="M655" s="306"/>
      <c r="N655" s="306"/>
    </row>
    <row r="656" spans="1:14" s="307" customFormat="1" x14ac:dyDescent="0.35">
      <c r="A656" s="306"/>
      <c r="B656" s="306"/>
      <c r="C656" s="306"/>
      <c r="D656" s="306"/>
      <c r="E656" s="306"/>
      <c r="F656" s="306"/>
      <c r="G656" s="306"/>
      <c r="H656" s="306"/>
      <c r="I656" s="306"/>
      <c r="J656" s="306"/>
      <c r="K656" s="306"/>
      <c r="L656" s="306"/>
      <c r="M656" s="306"/>
      <c r="N656" s="306"/>
    </row>
    <row r="657" spans="1:14" s="307" customFormat="1" x14ac:dyDescent="0.35">
      <c r="A657" s="306"/>
      <c r="B657" s="306"/>
      <c r="C657" s="306"/>
      <c r="D657" s="306"/>
      <c r="E657" s="306"/>
      <c r="F657" s="306"/>
      <c r="G657" s="306"/>
      <c r="H657" s="306"/>
      <c r="I657" s="306"/>
      <c r="J657" s="306"/>
      <c r="K657" s="306"/>
      <c r="L657" s="306"/>
      <c r="M657" s="306"/>
      <c r="N657" s="306"/>
    </row>
    <row r="658" spans="1:14" s="307" customFormat="1" x14ac:dyDescent="0.35">
      <c r="A658" s="306"/>
      <c r="B658" s="306"/>
      <c r="C658" s="306"/>
      <c r="D658" s="306"/>
      <c r="E658" s="306"/>
      <c r="F658" s="306"/>
      <c r="G658" s="306"/>
      <c r="H658" s="306"/>
      <c r="I658" s="306"/>
      <c r="J658" s="306"/>
      <c r="K658" s="306"/>
      <c r="L658" s="306"/>
      <c r="M658" s="306"/>
      <c r="N658" s="306"/>
    </row>
    <row r="659" spans="1:14" s="307" customFormat="1" x14ac:dyDescent="0.35">
      <c r="A659" s="306"/>
      <c r="B659" s="306"/>
      <c r="C659" s="306"/>
      <c r="D659" s="306"/>
      <c r="E659" s="306"/>
      <c r="F659" s="306"/>
      <c r="G659" s="306"/>
      <c r="H659" s="306"/>
      <c r="I659" s="306"/>
      <c r="J659" s="306"/>
      <c r="K659" s="306"/>
      <c r="L659" s="306"/>
      <c r="M659" s="306"/>
      <c r="N659" s="306"/>
    </row>
    <row r="660" spans="1:14" s="307" customFormat="1" x14ac:dyDescent="0.35">
      <c r="A660" s="306"/>
      <c r="B660" s="306"/>
      <c r="C660" s="306"/>
      <c r="D660" s="306"/>
      <c r="E660" s="306"/>
      <c r="F660" s="306"/>
      <c r="G660" s="306"/>
      <c r="H660" s="306"/>
      <c r="I660" s="306"/>
      <c r="J660" s="306"/>
      <c r="K660" s="306"/>
      <c r="L660" s="306"/>
      <c r="M660" s="306"/>
      <c r="N660" s="306"/>
    </row>
    <row r="661" spans="1:14" s="307" customFormat="1" x14ac:dyDescent="0.35">
      <c r="A661" s="306"/>
      <c r="B661" s="306"/>
      <c r="C661" s="306"/>
      <c r="D661" s="306"/>
      <c r="E661" s="306"/>
      <c r="F661" s="306"/>
      <c r="G661" s="306"/>
      <c r="H661" s="306"/>
      <c r="I661" s="306"/>
      <c r="J661" s="306"/>
      <c r="K661" s="306"/>
      <c r="L661" s="306"/>
      <c r="M661" s="306"/>
      <c r="N661" s="306"/>
    </row>
    <row r="662" spans="1:14" s="307" customFormat="1" x14ac:dyDescent="0.35">
      <c r="A662" s="306"/>
      <c r="B662" s="306"/>
      <c r="C662" s="306"/>
      <c r="D662" s="306"/>
      <c r="E662" s="306"/>
      <c r="F662" s="306"/>
      <c r="G662" s="306"/>
      <c r="H662" s="306"/>
      <c r="I662" s="306"/>
      <c r="J662" s="306"/>
      <c r="K662" s="306"/>
      <c r="L662" s="306"/>
      <c r="M662" s="306"/>
      <c r="N662" s="306"/>
    </row>
    <row r="663" spans="1:14" s="307" customFormat="1" x14ac:dyDescent="0.35">
      <c r="A663" s="306"/>
      <c r="B663" s="306"/>
      <c r="C663" s="306"/>
      <c r="D663" s="306"/>
      <c r="E663" s="306"/>
      <c r="F663" s="306"/>
      <c r="G663" s="306"/>
      <c r="H663" s="306"/>
      <c r="I663" s="306"/>
      <c r="J663" s="306"/>
      <c r="K663" s="306"/>
      <c r="L663" s="306"/>
      <c r="M663" s="306"/>
      <c r="N663" s="306"/>
    </row>
    <row r="664" spans="1:14" s="307" customFormat="1" x14ac:dyDescent="0.35">
      <c r="A664" s="306"/>
      <c r="B664" s="306"/>
      <c r="C664" s="306"/>
      <c r="D664" s="306"/>
      <c r="E664" s="306"/>
      <c r="F664" s="306"/>
      <c r="G664" s="306"/>
      <c r="H664" s="306"/>
      <c r="I664" s="306"/>
      <c r="J664" s="306"/>
      <c r="K664" s="306"/>
      <c r="L664" s="306"/>
      <c r="M664" s="306"/>
      <c r="N664" s="306"/>
    </row>
    <row r="665" spans="1:14" s="307" customFormat="1" x14ac:dyDescent="0.35">
      <c r="A665" s="306"/>
      <c r="B665" s="306"/>
      <c r="C665" s="306"/>
      <c r="D665" s="306"/>
      <c r="E665" s="306"/>
      <c r="F665" s="306"/>
      <c r="G665" s="306"/>
      <c r="H665" s="306"/>
      <c r="I665" s="306"/>
      <c r="J665" s="306"/>
      <c r="K665" s="306"/>
      <c r="L665" s="306"/>
      <c r="M665" s="306"/>
      <c r="N665" s="306"/>
    </row>
    <row r="666" spans="1:14" s="307" customFormat="1" x14ac:dyDescent="0.35">
      <c r="A666" s="306"/>
      <c r="B666" s="306"/>
      <c r="C666" s="306"/>
      <c r="D666" s="306"/>
      <c r="E666" s="306"/>
      <c r="F666" s="306"/>
      <c r="G666" s="306"/>
      <c r="H666" s="306"/>
      <c r="I666" s="306"/>
      <c r="J666" s="306"/>
      <c r="K666" s="306"/>
      <c r="L666" s="306"/>
      <c r="M666" s="306"/>
      <c r="N666" s="306"/>
    </row>
    <row r="667" spans="1:14" s="307" customFormat="1" x14ac:dyDescent="0.35">
      <c r="A667" s="306"/>
      <c r="B667" s="306"/>
      <c r="C667" s="306"/>
      <c r="D667" s="306"/>
      <c r="E667" s="306"/>
      <c r="F667" s="306"/>
      <c r="G667" s="306"/>
      <c r="H667" s="306"/>
      <c r="I667" s="306"/>
      <c r="J667" s="306"/>
      <c r="K667" s="306"/>
      <c r="L667" s="306"/>
      <c r="M667" s="306"/>
      <c r="N667" s="306"/>
    </row>
    <row r="668" spans="1:14" s="307" customFormat="1" x14ac:dyDescent="0.35">
      <c r="A668" s="306"/>
      <c r="B668" s="306"/>
      <c r="C668" s="306"/>
      <c r="D668" s="306"/>
      <c r="E668" s="306"/>
      <c r="F668" s="306"/>
      <c r="G668" s="306"/>
      <c r="H668" s="306"/>
      <c r="I668" s="306"/>
      <c r="J668" s="306"/>
      <c r="K668" s="306"/>
      <c r="L668" s="306"/>
      <c r="M668" s="306"/>
      <c r="N668" s="306"/>
    </row>
    <row r="669" spans="1:14" s="307" customFormat="1" x14ac:dyDescent="0.35">
      <c r="A669" s="306"/>
      <c r="B669" s="306"/>
      <c r="C669" s="306"/>
      <c r="D669" s="306"/>
      <c r="E669" s="306"/>
      <c r="F669" s="306"/>
      <c r="G669" s="306"/>
      <c r="H669" s="306"/>
      <c r="I669" s="306"/>
      <c r="J669" s="306"/>
      <c r="K669" s="306"/>
      <c r="L669" s="306"/>
      <c r="M669" s="306"/>
      <c r="N669" s="306"/>
    </row>
    <row r="670" spans="1:14" s="307" customFormat="1" x14ac:dyDescent="0.35">
      <c r="A670" s="306"/>
      <c r="B670" s="306"/>
      <c r="C670" s="306"/>
      <c r="D670" s="306"/>
      <c r="E670" s="306"/>
      <c r="F670" s="306"/>
      <c r="G670" s="306"/>
      <c r="H670" s="306"/>
      <c r="I670" s="306"/>
      <c r="J670" s="306"/>
      <c r="K670" s="306"/>
      <c r="L670" s="306"/>
      <c r="M670" s="306"/>
      <c r="N670" s="306"/>
    </row>
    <row r="671" spans="1:14" s="307" customFormat="1" x14ac:dyDescent="0.35">
      <c r="A671" s="306"/>
      <c r="B671" s="306"/>
      <c r="C671" s="306"/>
      <c r="D671" s="306"/>
      <c r="E671" s="306"/>
      <c r="F671" s="306"/>
      <c r="G671" s="306"/>
      <c r="H671" s="306"/>
      <c r="I671" s="306"/>
      <c r="J671" s="306"/>
      <c r="K671" s="306"/>
      <c r="L671" s="306"/>
      <c r="M671" s="306"/>
      <c r="N671" s="306"/>
    </row>
    <row r="672" spans="1:14" s="307" customFormat="1" x14ac:dyDescent="0.35">
      <c r="A672" s="306"/>
      <c r="B672" s="306"/>
      <c r="C672" s="306"/>
      <c r="D672" s="306"/>
      <c r="E672" s="306"/>
      <c r="F672" s="306"/>
      <c r="G672" s="306"/>
      <c r="H672" s="306"/>
      <c r="I672" s="306"/>
      <c r="J672" s="306"/>
      <c r="K672" s="306"/>
      <c r="L672" s="306"/>
      <c r="M672" s="306"/>
      <c r="N672" s="306"/>
    </row>
    <row r="673" spans="1:14" s="307" customFormat="1" x14ac:dyDescent="0.35">
      <c r="A673" s="306"/>
      <c r="B673" s="306"/>
      <c r="C673" s="306"/>
      <c r="D673" s="306"/>
      <c r="E673" s="306"/>
      <c r="F673" s="306"/>
      <c r="G673" s="306"/>
      <c r="H673" s="306"/>
      <c r="I673" s="306"/>
      <c r="J673" s="306"/>
      <c r="K673" s="306"/>
      <c r="L673" s="306"/>
      <c r="M673" s="306"/>
      <c r="N673" s="306"/>
    </row>
    <row r="674" spans="1:14" s="307" customFormat="1" x14ac:dyDescent="0.35">
      <c r="A674" s="306"/>
      <c r="B674" s="306"/>
      <c r="C674" s="306"/>
      <c r="D674" s="306"/>
      <c r="E674" s="306"/>
      <c r="F674" s="306"/>
      <c r="G674" s="306"/>
      <c r="H674" s="306"/>
      <c r="I674" s="306"/>
      <c r="J674" s="306"/>
      <c r="K674" s="306"/>
      <c r="L674" s="306"/>
      <c r="M674" s="306"/>
      <c r="N674" s="306"/>
    </row>
    <row r="675" spans="1:14" s="307" customFormat="1" x14ac:dyDescent="0.35">
      <c r="A675" s="306"/>
      <c r="B675" s="306"/>
      <c r="C675" s="306"/>
      <c r="D675" s="306"/>
      <c r="E675" s="306"/>
      <c r="F675" s="306"/>
      <c r="G675" s="306"/>
      <c r="H675" s="306"/>
      <c r="I675" s="306"/>
      <c r="J675" s="306"/>
      <c r="K675" s="306"/>
      <c r="L675" s="306"/>
      <c r="M675" s="306"/>
      <c r="N675" s="306"/>
    </row>
    <row r="676" spans="1:14" s="307" customFormat="1" x14ac:dyDescent="0.35">
      <c r="A676" s="306"/>
      <c r="B676" s="306"/>
      <c r="C676" s="306"/>
      <c r="D676" s="306"/>
      <c r="E676" s="306"/>
      <c r="F676" s="306"/>
      <c r="G676" s="306"/>
      <c r="H676" s="306"/>
      <c r="I676" s="306"/>
      <c r="J676" s="306"/>
      <c r="K676" s="306"/>
      <c r="L676" s="306"/>
      <c r="M676" s="306"/>
      <c r="N676" s="306"/>
    </row>
    <row r="677" spans="1:14" s="307" customFormat="1" x14ac:dyDescent="0.35">
      <c r="A677" s="306"/>
      <c r="B677" s="306"/>
      <c r="C677" s="306"/>
      <c r="D677" s="306"/>
      <c r="E677" s="306"/>
      <c r="F677" s="306"/>
      <c r="G677" s="306"/>
      <c r="H677" s="306"/>
      <c r="I677" s="306"/>
      <c r="J677" s="306"/>
      <c r="K677" s="306"/>
      <c r="L677" s="306"/>
      <c r="M677" s="306"/>
      <c r="N677" s="306"/>
    </row>
    <row r="678" spans="1:14" s="307" customFormat="1" x14ac:dyDescent="0.35">
      <c r="A678" s="306"/>
      <c r="B678" s="306"/>
      <c r="C678" s="306"/>
      <c r="D678" s="306"/>
      <c r="E678" s="306"/>
      <c r="F678" s="306"/>
      <c r="G678" s="306"/>
      <c r="H678" s="306"/>
      <c r="I678" s="306"/>
      <c r="J678" s="306"/>
      <c r="K678" s="306"/>
      <c r="L678" s="306"/>
      <c r="M678" s="306"/>
      <c r="N678" s="306"/>
    </row>
    <row r="679" spans="1:14" s="307" customFormat="1" x14ac:dyDescent="0.35">
      <c r="A679" s="306"/>
      <c r="B679" s="306"/>
      <c r="C679" s="306"/>
      <c r="D679" s="306"/>
      <c r="E679" s="306"/>
      <c r="F679" s="306"/>
      <c r="G679" s="306"/>
      <c r="H679" s="306"/>
      <c r="I679" s="306"/>
      <c r="J679" s="306"/>
      <c r="K679" s="306"/>
      <c r="L679" s="306"/>
      <c r="M679" s="306"/>
      <c r="N679" s="306"/>
    </row>
    <row r="680" spans="1:14" s="307" customFormat="1" x14ac:dyDescent="0.35">
      <c r="A680" s="306"/>
      <c r="B680" s="306"/>
      <c r="C680" s="306"/>
      <c r="D680" s="306"/>
      <c r="E680" s="306"/>
      <c r="F680" s="306"/>
      <c r="G680" s="306"/>
      <c r="H680" s="306"/>
      <c r="I680" s="306"/>
      <c r="J680" s="306"/>
      <c r="K680" s="306"/>
      <c r="L680" s="306"/>
      <c r="M680" s="306"/>
      <c r="N680" s="306"/>
    </row>
    <row r="681" spans="1:14" s="307" customFormat="1" x14ac:dyDescent="0.35">
      <c r="A681" s="306"/>
      <c r="B681" s="306"/>
      <c r="C681" s="306"/>
      <c r="D681" s="306"/>
      <c r="E681" s="306"/>
      <c r="F681" s="306"/>
      <c r="G681" s="306"/>
      <c r="H681" s="306"/>
      <c r="I681" s="306"/>
      <c r="J681" s="306"/>
      <c r="K681" s="306"/>
      <c r="L681" s="306"/>
      <c r="M681" s="306"/>
      <c r="N681" s="306"/>
    </row>
    <row r="682" spans="1:14" s="307" customFormat="1" x14ac:dyDescent="0.35">
      <c r="A682" s="306"/>
      <c r="B682" s="306"/>
      <c r="C682" s="306"/>
      <c r="D682" s="306"/>
      <c r="E682" s="306"/>
      <c r="F682" s="306"/>
      <c r="G682" s="306"/>
      <c r="H682" s="306"/>
      <c r="I682" s="306"/>
      <c r="J682" s="306"/>
      <c r="K682" s="306"/>
      <c r="L682" s="306"/>
      <c r="M682" s="306"/>
      <c r="N682" s="306"/>
    </row>
    <row r="683" spans="1:14" s="307" customFormat="1" x14ac:dyDescent="0.35">
      <c r="A683" s="306"/>
      <c r="B683" s="306"/>
      <c r="C683" s="306"/>
      <c r="D683" s="306"/>
      <c r="E683" s="306"/>
      <c r="F683" s="306"/>
      <c r="G683" s="306"/>
      <c r="H683" s="306"/>
      <c r="I683" s="306"/>
      <c r="J683" s="306"/>
      <c r="K683" s="306"/>
      <c r="L683" s="306"/>
      <c r="M683" s="306"/>
      <c r="N683" s="306"/>
    </row>
    <row r="684" spans="1:14" s="307" customFormat="1" x14ac:dyDescent="0.35">
      <c r="A684" s="306"/>
      <c r="B684" s="306"/>
      <c r="C684" s="306"/>
      <c r="D684" s="306"/>
      <c r="E684" s="306"/>
      <c r="F684" s="306"/>
      <c r="G684" s="306"/>
      <c r="H684" s="306"/>
      <c r="I684" s="306"/>
      <c r="J684" s="306"/>
      <c r="K684" s="306"/>
      <c r="L684" s="306"/>
      <c r="M684" s="306"/>
      <c r="N684" s="306"/>
    </row>
    <row r="685" spans="1:14" s="307" customFormat="1" x14ac:dyDescent="0.35">
      <c r="A685" s="306"/>
      <c r="B685" s="306"/>
      <c r="C685" s="306"/>
      <c r="D685" s="306"/>
      <c r="E685" s="306"/>
      <c r="F685" s="306"/>
      <c r="G685" s="306"/>
      <c r="H685" s="306"/>
      <c r="I685" s="306"/>
      <c r="J685" s="306"/>
      <c r="K685" s="306"/>
      <c r="L685" s="306"/>
      <c r="M685" s="306"/>
      <c r="N685" s="306"/>
    </row>
    <row r="686" spans="1:14" s="307" customFormat="1" x14ac:dyDescent="0.35">
      <c r="A686" s="306"/>
      <c r="B686" s="306"/>
      <c r="C686" s="306"/>
      <c r="D686" s="306"/>
      <c r="E686" s="306"/>
      <c r="F686" s="306"/>
      <c r="G686" s="306"/>
      <c r="H686" s="306"/>
      <c r="I686" s="306"/>
      <c r="J686" s="306"/>
      <c r="K686" s="306"/>
      <c r="L686" s="306"/>
      <c r="M686" s="306"/>
      <c r="N686" s="306"/>
    </row>
    <row r="687" spans="1:14" s="307" customFormat="1" x14ac:dyDescent="0.35">
      <c r="A687" s="306"/>
      <c r="B687" s="306"/>
      <c r="C687" s="306"/>
      <c r="D687" s="306"/>
      <c r="E687" s="306"/>
      <c r="F687" s="306"/>
      <c r="G687" s="306"/>
      <c r="H687" s="306"/>
      <c r="I687" s="306"/>
      <c r="J687" s="306"/>
      <c r="K687" s="306"/>
      <c r="L687" s="306"/>
      <c r="M687" s="306"/>
      <c r="N687" s="306"/>
    </row>
    <row r="688" spans="1:14" s="307" customFormat="1" x14ac:dyDescent="0.35">
      <c r="A688" s="306"/>
      <c r="B688" s="306"/>
      <c r="C688" s="306"/>
      <c r="D688" s="306"/>
      <c r="E688" s="306"/>
      <c r="F688" s="306"/>
      <c r="G688" s="306"/>
      <c r="H688" s="306"/>
      <c r="I688" s="306"/>
      <c r="J688" s="306"/>
      <c r="K688" s="306"/>
      <c r="L688" s="306"/>
      <c r="M688" s="306"/>
      <c r="N688" s="306"/>
    </row>
    <row r="689" spans="1:14" s="307" customFormat="1" x14ac:dyDescent="0.35">
      <c r="A689" s="306"/>
      <c r="B689" s="306"/>
      <c r="C689" s="306"/>
      <c r="D689" s="306"/>
      <c r="E689" s="306"/>
      <c r="F689" s="306"/>
      <c r="G689" s="306"/>
      <c r="H689" s="306"/>
      <c r="I689" s="306"/>
      <c r="J689" s="306"/>
      <c r="K689" s="306"/>
      <c r="L689" s="306"/>
      <c r="M689" s="306"/>
      <c r="N689" s="306"/>
    </row>
    <row r="690" spans="1:14" s="307" customFormat="1" x14ac:dyDescent="0.35">
      <c r="A690" s="306"/>
      <c r="B690" s="306"/>
      <c r="C690" s="306"/>
      <c r="D690" s="306"/>
      <c r="E690" s="306"/>
      <c r="F690" s="306"/>
      <c r="G690" s="306"/>
      <c r="H690" s="306"/>
      <c r="I690" s="306"/>
      <c r="J690" s="306"/>
      <c r="K690" s="306"/>
      <c r="L690" s="306"/>
      <c r="M690" s="306"/>
      <c r="N690" s="306"/>
    </row>
    <row r="691" spans="1:14" s="307" customFormat="1" x14ac:dyDescent="0.35">
      <c r="A691" s="306"/>
      <c r="B691" s="306"/>
      <c r="C691" s="306"/>
      <c r="D691" s="306"/>
      <c r="E691" s="306"/>
      <c r="F691" s="306"/>
      <c r="G691" s="306"/>
      <c r="H691" s="306"/>
      <c r="I691" s="306"/>
      <c r="J691" s="306"/>
      <c r="K691" s="306"/>
      <c r="L691" s="306"/>
      <c r="M691" s="306"/>
      <c r="N691" s="306"/>
    </row>
    <row r="692" spans="1:14" s="307" customFormat="1" x14ac:dyDescent="0.35">
      <c r="A692" s="306"/>
      <c r="B692" s="306"/>
      <c r="C692" s="306"/>
      <c r="D692" s="306"/>
      <c r="E692" s="306"/>
      <c r="F692" s="306"/>
      <c r="G692" s="306"/>
      <c r="H692" s="306"/>
      <c r="I692" s="306"/>
      <c r="J692" s="306"/>
      <c r="K692" s="306"/>
      <c r="L692" s="306"/>
      <c r="M692" s="306"/>
      <c r="N692" s="306"/>
    </row>
    <row r="693" spans="1:14" s="307" customFormat="1" x14ac:dyDescent="0.35">
      <c r="A693" s="306"/>
      <c r="B693" s="306"/>
      <c r="C693" s="306"/>
      <c r="D693" s="306"/>
      <c r="E693" s="306"/>
      <c r="F693" s="306"/>
      <c r="G693" s="306"/>
      <c r="H693" s="306"/>
      <c r="I693" s="306"/>
      <c r="J693" s="306"/>
      <c r="K693" s="306"/>
      <c r="L693" s="306"/>
      <c r="M693" s="306"/>
      <c r="N693" s="306"/>
    </row>
    <row r="694" spans="1:14" s="307" customFormat="1" x14ac:dyDescent="0.35">
      <c r="A694" s="306"/>
      <c r="B694" s="306"/>
      <c r="C694" s="306"/>
      <c r="D694" s="306"/>
      <c r="E694" s="306"/>
      <c r="F694" s="306"/>
      <c r="G694" s="306"/>
      <c r="H694" s="306"/>
      <c r="I694" s="306"/>
      <c r="J694" s="306"/>
      <c r="K694" s="306"/>
      <c r="L694" s="306"/>
      <c r="M694" s="306"/>
      <c r="N694" s="306"/>
    </row>
    <row r="695" spans="1:14" s="307" customFormat="1" x14ac:dyDescent="0.35">
      <c r="A695" s="306"/>
      <c r="B695" s="306"/>
      <c r="C695" s="306"/>
      <c r="D695" s="306"/>
      <c r="E695" s="306"/>
      <c r="F695" s="306"/>
      <c r="G695" s="306"/>
      <c r="H695" s="306"/>
      <c r="I695" s="306"/>
      <c r="J695" s="306"/>
      <c r="K695" s="306"/>
      <c r="L695" s="306"/>
      <c r="M695" s="306"/>
      <c r="N695" s="306"/>
    </row>
    <row r="696" spans="1:14" s="307" customFormat="1" x14ac:dyDescent="0.35">
      <c r="A696" s="306"/>
      <c r="B696" s="306"/>
      <c r="C696" s="306"/>
      <c r="D696" s="306"/>
      <c r="E696" s="306"/>
      <c r="F696" s="306"/>
      <c r="G696" s="306"/>
      <c r="H696" s="306"/>
      <c r="I696" s="306"/>
      <c r="J696" s="306"/>
      <c r="K696" s="306"/>
      <c r="L696" s="306"/>
      <c r="M696" s="306"/>
      <c r="N696" s="306"/>
    </row>
    <row r="697" spans="1:14" s="307" customFormat="1" x14ac:dyDescent="0.35">
      <c r="A697" s="306"/>
      <c r="B697" s="306"/>
      <c r="C697" s="306"/>
      <c r="D697" s="306"/>
      <c r="E697" s="306"/>
      <c r="F697" s="306"/>
      <c r="G697" s="306"/>
      <c r="H697" s="306"/>
      <c r="I697" s="306"/>
      <c r="J697" s="306"/>
      <c r="K697" s="306"/>
      <c r="L697" s="306"/>
      <c r="M697" s="306"/>
      <c r="N697" s="306"/>
    </row>
    <row r="698" spans="1:14" s="307" customFormat="1" x14ac:dyDescent="0.35">
      <c r="A698" s="306"/>
      <c r="B698" s="306"/>
      <c r="C698" s="306"/>
      <c r="D698" s="306"/>
      <c r="E698" s="306"/>
      <c r="F698" s="306"/>
      <c r="G698" s="306"/>
      <c r="H698" s="306"/>
      <c r="I698" s="306"/>
      <c r="J698" s="306"/>
      <c r="K698" s="306"/>
      <c r="L698" s="306"/>
      <c r="M698" s="306"/>
      <c r="N698" s="306"/>
    </row>
    <row r="699" spans="1:14" s="307" customFormat="1" x14ac:dyDescent="0.35">
      <c r="A699" s="306"/>
      <c r="B699" s="306"/>
      <c r="C699" s="306"/>
      <c r="D699" s="306"/>
      <c r="E699" s="306"/>
      <c r="F699" s="306"/>
      <c r="G699" s="306"/>
      <c r="H699" s="306"/>
      <c r="I699" s="306"/>
      <c r="J699" s="306"/>
      <c r="K699" s="306"/>
      <c r="L699" s="306"/>
      <c r="M699" s="306"/>
      <c r="N699" s="306"/>
    </row>
    <row r="700" spans="1:14" s="307" customFormat="1" x14ac:dyDescent="0.35">
      <c r="A700" s="306"/>
      <c r="B700" s="306"/>
      <c r="C700" s="306"/>
      <c r="D700" s="306"/>
      <c r="E700" s="306"/>
      <c r="F700" s="306"/>
      <c r="G700" s="306"/>
      <c r="H700" s="306"/>
      <c r="I700" s="306"/>
      <c r="J700" s="306"/>
      <c r="K700" s="306"/>
      <c r="L700" s="306"/>
      <c r="M700" s="306"/>
      <c r="N700" s="306"/>
    </row>
    <row r="701" spans="1:14" s="307" customFormat="1" x14ac:dyDescent="0.35">
      <c r="A701" s="306"/>
      <c r="B701" s="306"/>
      <c r="C701" s="306"/>
      <c r="D701" s="306"/>
      <c r="E701" s="306"/>
      <c r="F701" s="306"/>
      <c r="G701" s="306"/>
      <c r="H701" s="306"/>
      <c r="I701" s="306"/>
      <c r="J701" s="306"/>
      <c r="K701" s="306"/>
      <c r="L701" s="306"/>
      <c r="M701" s="306"/>
      <c r="N701" s="306"/>
    </row>
    <row r="702" spans="1:14" s="307" customFormat="1" x14ac:dyDescent="0.35">
      <c r="A702" s="306"/>
      <c r="B702" s="306"/>
      <c r="C702" s="306"/>
      <c r="D702" s="306"/>
      <c r="E702" s="306"/>
      <c r="F702" s="306"/>
      <c r="G702" s="306"/>
      <c r="H702" s="306"/>
      <c r="I702" s="306"/>
      <c r="J702" s="306"/>
      <c r="K702" s="306"/>
      <c r="L702" s="306"/>
      <c r="M702" s="306"/>
      <c r="N702" s="306"/>
    </row>
    <row r="703" spans="1:14" s="307" customFormat="1" x14ac:dyDescent="0.35">
      <c r="A703" s="306"/>
      <c r="B703" s="306"/>
      <c r="C703" s="306"/>
      <c r="D703" s="306"/>
      <c r="E703" s="306"/>
      <c r="F703" s="306"/>
      <c r="G703" s="306"/>
      <c r="H703" s="306"/>
      <c r="I703" s="306"/>
      <c r="J703" s="306"/>
      <c r="K703" s="306"/>
      <c r="L703" s="306"/>
      <c r="M703" s="306"/>
      <c r="N703" s="306"/>
    </row>
    <row r="704" spans="1:14" s="307" customFormat="1" x14ac:dyDescent="0.35">
      <c r="A704" s="306"/>
      <c r="B704" s="306"/>
      <c r="C704" s="306"/>
      <c r="D704" s="306"/>
      <c r="E704" s="306"/>
      <c r="F704" s="306"/>
      <c r="G704" s="306"/>
      <c r="H704" s="306"/>
      <c r="I704" s="306"/>
      <c r="J704" s="306"/>
      <c r="K704" s="306"/>
      <c r="L704" s="306"/>
      <c r="M704" s="306"/>
      <c r="N704" s="306"/>
    </row>
    <row r="705" spans="1:14" s="307" customFormat="1" x14ac:dyDescent="0.35">
      <c r="A705" s="306"/>
      <c r="B705" s="306"/>
      <c r="C705" s="306"/>
      <c r="D705" s="306"/>
      <c r="E705" s="306"/>
      <c r="F705" s="306"/>
      <c r="G705" s="306"/>
      <c r="H705" s="306"/>
      <c r="I705" s="306"/>
      <c r="J705" s="306"/>
      <c r="K705" s="306"/>
      <c r="L705" s="306"/>
      <c r="M705" s="306"/>
      <c r="N705" s="306"/>
    </row>
    <row r="706" spans="1:14" s="307" customFormat="1" x14ac:dyDescent="0.35">
      <c r="A706" s="306"/>
      <c r="B706" s="306"/>
      <c r="C706" s="306"/>
      <c r="D706" s="306"/>
      <c r="E706" s="306"/>
      <c r="F706" s="306"/>
      <c r="G706" s="306"/>
      <c r="H706" s="306"/>
      <c r="I706" s="306"/>
      <c r="J706" s="306"/>
      <c r="K706" s="306"/>
      <c r="L706" s="306"/>
      <c r="M706" s="306"/>
      <c r="N706" s="306"/>
    </row>
    <row r="707" spans="1:14" s="307" customFormat="1" x14ac:dyDescent="0.35">
      <c r="A707" s="306"/>
      <c r="B707" s="306"/>
      <c r="C707" s="306"/>
      <c r="D707" s="306"/>
      <c r="E707" s="306"/>
      <c r="F707" s="306"/>
      <c r="G707" s="306"/>
      <c r="H707" s="306"/>
      <c r="I707" s="306"/>
      <c r="J707" s="306"/>
      <c r="K707" s="306"/>
      <c r="L707" s="306"/>
      <c r="M707" s="306"/>
      <c r="N707" s="306"/>
    </row>
    <row r="708" spans="1:14" s="307" customFormat="1" x14ac:dyDescent="0.35">
      <c r="A708" s="306"/>
      <c r="B708" s="306"/>
      <c r="C708" s="306"/>
      <c r="D708" s="306"/>
      <c r="E708" s="306"/>
      <c r="F708" s="306"/>
      <c r="G708" s="306"/>
      <c r="H708" s="306"/>
      <c r="I708" s="306"/>
      <c r="J708" s="306"/>
      <c r="K708" s="306"/>
      <c r="L708" s="306"/>
      <c r="M708" s="306"/>
      <c r="N708" s="306"/>
    </row>
    <row r="709" spans="1:14" s="307" customFormat="1" x14ac:dyDescent="0.35">
      <c r="A709" s="306"/>
      <c r="B709" s="306"/>
      <c r="C709" s="306"/>
      <c r="D709" s="306"/>
      <c r="E709" s="306"/>
      <c r="F709" s="306"/>
      <c r="G709" s="306"/>
      <c r="H709" s="306"/>
      <c r="I709" s="306"/>
      <c r="J709" s="306"/>
      <c r="K709" s="306"/>
      <c r="L709" s="306"/>
      <c r="M709" s="306"/>
      <c r="N709" s="306"/>
    </row>
    <row r="710" spans="1:14" s="307" customFormat="1" x14ac:dyDescent="0.35">
      <c r="A710" s="306"/>
      <c r="B710" s="306"/>
      <c r="C710" s="306"/>
      <c r="D710" s="306"/>
      <c r="E710" s="306"/>
      <c r="F710" s="306"/>
      <c r="G710" s="306"/>
      <c r="H710" s="306"/>
      <c r="I710" s="306"/>
      <c r="J710" s="306"/>
      <c r="K710" s="306"/>
      <c r="L710" s="306"/>
      <c r="M710" s="306"/>
      <c r="N710" s="306"/>
    </row>
    <row r="711" spans="1:14" s="307" customFormat="1" x14ac:dyDescent="0.35">
      <c r="A711" s="306"/>
      <c r="B711" s="306"/>
      <c r="C711" s="306"/>
      <c r="D711" s="306"/>
      <c r="E711" s="306"/>
      <c r="F711" s="306"/>
      <c r="G711" s="306"/>
      <c r="H711" s="306"/>
      <c r="I711" s="306"/>
      <c r="J711" s="306"/>
      <c r="K711" s="306"/>
      <c r="L711" s="306"/>
      <c r="M711" s="306"/>
      <c r="N711" s="306"/>
    </row>
    <row r="712" spans="1:14" s="307" customFormat="1" x14ac:dyDescent="0.35">
      <c r="A712" s="306"/>
      <c r="B712" s="306"/>
      <c r="C712" s="306"/>
      <c r="D712" s="306"/>
      <c r="E712" s="306"/>
      <c r="F712" s="306"/>
      <c r="G712" s="306"/>
      <c r="H712" s="306"/>
      <c r="I712" s="306"/>
      <c r="J712" s="306"/>
      <c r="K712" s="306"/>
      <c r="L712" s="306"/>
      <c r="M712" s="306"/>
      <c r="N712" s="306"/>
    </row>
    <row r="713" spans="1:14" s="307" customFormat="1" x14ac:dyDescent="0.35">
      <c r="A713" s="306"/>
      <c r="B713" s="306"/>
      <c r="C713" s="306"/>
      <c r="D713" s="306"/>
      <c r="E713" s="306"/>
      <c r="F713" s="306"/>
      <c r="G713" s="306"/>
      <c r="H713" s="306"/>
      <c r="I713" s="306"/>
      <c r="J713" s="306"/>
      <c r="K713" s="306"/>
      <c r="L713" s="306"/>
      <c r="M713" s="306"/>
      <c r="N713" s="306"/>
    </row>
    <row r="714" spans="1:14" s="307" customFormat="1" x14ac:dyDescent="0.35">
      <c r="A714" s="306"/>
      <c r="B714" s="306"/>
      <c r="C714" s="306"/>
      <c r="D714" s="306"/>
      <c r="E714" s="306"/>
      <c r="F714" s="306"/>
      <c r="G714" s="306"/>
      <c r="H714" s="306"/>
      <c r="I714" s="306"/>
      <c r="J714" s="306"/>
      <c r="K714" s="306"/>
      <c r="L714" s="306"/>
      <c r="M714" s="306"/>
      <c r="N714" s="306"/>
    </row>
    <row r="715" spans="1:14" s="307" customFormat="1" x14ac:dyDescent="0.35">
      <c r="A715" s="306"/>
      <c r="B715" s="306"/>
      <c r="C715" s="306"/>
      <c r="D715" s="306"/>
      <c r="E715" s="306"/>
      <c r="F715" s="306"/>
      <c r="G715" s="306"/>
      <c r="H715" s="306"/>
      <c r="I715" s="306"/>
      <c r="J715" s="306"/>
      <c r="K715" s="306"/>
      <c r="L715" s="306"/>
      <c r="M715" s="306"/>
      <c r="N715" s="306"/>
    </row>
    <row r="716" spans="1:14" s="307" customFormat="1" x14ac:dyDescent="0.35">
      <c r="A716" s="306"/>
      <c r="B716" s="306"/>
      <c r="C716" s="306"/>
      <c r="D716" s="306"/>
      <c r="E716" s="306"/>
      <c r="F716" s="306"/>
      <c r="G716" s="306"/>
      <c r="H716" s="306"/>
      <c r="I716" s="306"/>
      <c r="J716" s="306"/>
      <c r="K716" s="306"/>
      <c r="L716" s="306"/>
      <c r="M716" s="306"/>
      <c r="N716" s="306"/>
    </row>
    <row r="717" spans="1:14" s="307" customFormat="1" x14ac:dyDescent="0.35">
      <c r="A717" s="306"/>
      <c r="B717" s="306"/>
      <c r="C717" s="306"/>
      <c r="D717" s="306"/>
      <c r="E717" s="306"/>
      <c r="F717" s="306"/>
      <c r="G717" s="306"/>
      <c r="H717" s="306"/>
      <c r="I717" s="306"/>
      <c r="J717" s="306"/>
      <c r="K717" s="306"/>
      <c r="L717" s="306"/>
      <c r="M717" s="306"/>
      <c r="N717" s="306"/>
    </row>
    <row r="718" spans="1:14" s="307" customFormat="1" x14ac:dyDescent="0.35">
      <c r="A718" s="306"/>
      <c r="B718" s="306"/>
      <c r="C718" s="306"/>
      <c r="D718" s="306"/>
      <c r="E718" s="306"/>
      <c r="F718" s="306"/>
      <c r="G718" s="306"/>
      <c r="H718" s="306"/>
      <c r="I718" s="306"/>
      <c r="J718" s="306"/>
      <c r="K718" s="306"/>
      <c r="L718" s="306"/>
      <c r="M718" s="306"/>
      <c r="N718" s="306"/>
    </row>
    <row r="719" spans="1:14" s="307" customFormat="1" x14ac:dyDescent="0.35">
      <c r="A719" s="306"/>
      <c r="B719" s="306"/>
      <c r="C719" s="306"/>
      <c r="D719" s="306"/>
      <c r="E719" s="306"/>
      <c r="F719" s="306"/>
      <c r="G719" s="306"/>
      <c r="H719" s="306"/>
      <c r="I719" s="306"/>
      <c r="J719" s="306"/>
      <c r="K719" s="306"/>
      <c r="L719" s="306"/>
      <c r="M719" s="306"/>
      <c r="N719" s="306"/>
    </row>
    <row r="720" spans="1:14" s="307" customFormat="1" x14ac:dyDescent="0.35">
      <c r="A720" s="306"/>
      <c r="B720" s="306"/>
      <c r="C720" s="306"/>
      <c r="D720" s="306"/>
      <c r="E720" s="306"/>
      <c r="F720" s="306"/>
      <c r="G720" s="306"/>
      <c r="H720" s="306"/>
      <c r="I720" s="306"/>
      <c r="J720" s="306"/>
      <c r="K720" s="306"/>
      <c r="L720" s="306"/>
      <c r="M720" s="306"/>
      <c r="N720" s="306"/>
    </row>
    <row r="721" spans="1:14" s="307" customFormat="1" x14ac:dyDescent="0.35">
      <c r="A721" s="306"/>
      <c r="B721" s="306"/>
      <c r="C721" s="306"/>
      <c r="D721" s="306"/>
      <c r="E721" s="306"/>
      <c r="F721" s="306"/>
      <c r="G721" s="306"/>
      <c r="H721" s="306"/>
      <c r="I721" s="306"/>
      <c r="J721" s="306"/>
      <c r="K721" s="306"/>
      <c r="L721" s="306"/>
      <c r="M721" s="306"/>
      <c r="N721" s="306"/>
    </row>
    <row r="722" spans="1:14" s="307" customFormat="1" x14ac:dyDescent="0.35">
      <c r="A722" s="306"/>
      <c r="B722" s="306"/>
      <c r="C722" s="306"/>
      <c r="D722" s="306"/>
      <c r="E722" s="306"/>
      <c r="F722" s="306"/>
      <c r="G722" s="306"/>
      <c r="H722" s="306"/>
      <c r="I722" s="306"/>
      <c r="J722" s="306"/>
      <c r="K722" s="306"/>
      <c r="L722" s="306"/>
      <c r="M722" s="306"/>
      <c r="N722" s="306"/>
    </row>
    <row r="723" spans="1:14" s="307" customFormat="1" x14ac:dyDescent="0.35">
      <c r="A723" s="306"/>
      <c r="B723" s="306"/>
      <c r="C723" s="306"/>
      <c r="D723" s="306"/>
      <c r="E723" s="306"/>
      <c r="F723" s="306"/>
      <c r="G723" s="306"/>
      <c r="H723" s="306"/>
      <c r="I723" s="306"/>
      <c r="J723" s="306"/>
      <c r="K723" s="306"/>
      <c r="L723" s="306"/>
      <c r="M723" s="306"/>
      <c r="N723" s="306"/>
    </row>
    <row r="724" spans="1:14" s="307" customFormat="1" x14ac:dyDescent="0.35">
      <c r="A724" s="306"/>
      <c r="B724" s="306"/>
      <c r="C724" s="306"/>
      <c r="D724" s="306"/>
      <c r="E724" s="306"/>
      <c r="F724" s="306"/>
      <c r="G724" s="306"/>
      <c r="H724" s="306"/>
      <c r="I724" s="306"/>
      <c r="J724" s="306"/>
      <c r="K724" s="306"/>
      <c r="L724" s="306"/>
      <c r="M724" s="306"/>
      <c r="N724" s="306"/>
    </row>
    <row r="725" spans="1:14" s="307" customFormat="1" x14ac:dyDescent="0.35">
      <c r="A725" s="306"/>
      <c r="B725" s="306"/>
      <c r="C725" s="306"/>
      <c r="D725" s="306"/>
      <c r="E725" s="306"/>
      <c r="F725" s="306"/>
      <c r="G725" s="306"/>
      <c r="H725" s="306"/>
      <c r="I725" s="306"/>
      <c r="J725" s="306"/>
      <c r="K725" s="306"/>
      <c r="L725" s="306"/>
      <c r="M725" s="306"/>
      <c r="N725" s="306"/>
    </row>
    <row r="726" spans="1:14" s="307" customFormat="1" x14ac:dyDescent="0.35">
      <c r="A726" s="306"/>
      <c r="B726" s="306"/>
      <c r="C726" s="306"/>
      <c r="D726" s="306"/>
      <c r="E726" s="306"/>
      <c r="F726" s="306"/>
      <c r="G726" s="306"/>
      <c r="H726" s="306"/>
      <c r="I726" s="306"/>
      <c r="J726" s="306"/>
      <c r="K726" s="306"/>
      <c r="L726" s="306"/>
      <c r="M726" s="306"/>
      <c r="N726" s="306"/>
    </row>
    <row r="727" spans="1:14" s="307" customFormat="1" x14ac:dyDescent="0.35">
      <c r="A727" s="306"/>
      <c r="B727" s="306"/>
      <c r="C727" s="306"/>
      <c r="D727" s="306"/>
      <c r="E727" s="306"/>
      <c r="F727" s="306"/>
      <c r="G727" s="306"/>
      <c r="H727" s="306"/>
      <c r="I727" s="306"/>
      <c r="J727" s="306"/>
      <c r="K727" s="306"/>
      <c r="L727" s="306"/>
      <c r="M727" s="306"/>
      <c r="N727" s="306"/>
    </row>
    <row r="728" spans="1:14" s="307" customFormat="1" x14ac:dyDescent="0.35">
      <c r="A728" s="306"/>
      <c r="B728" s="306"/>
      <c r="C728" s="306"/>
      <c r="D728" s="306"/>
      <c r="E728" s="306"/>
      <c r="F728" s="306"/>
      <c r="G728" s="306"/>
      <c r="H728" s="306"/>
      <c r="I728" s="306"/>
      <c r="J728" s="306"/>
      <c r="K728" s="306"/>
      <c r="L728" s="306"/>
      <c r="M728" s="306"/>
      <c r="N728" s="306"/>
    </row>
    <row r="729" spans="1:14" s="307" customFormat="1" x14ac:dyDescent="0.35">
      <c r="A729" s="306"/>
      <c r="B729" s="306"/>
      <c r="C729" s="306"/>
      <c r="D729" s="306"/>
      <c r="E729" s="306"/>
      <c r="F729" s="306"/>
      <c r="G729" s="306"/>
      <c r="H729" s="306"/>
      <c r="I729" s="306"/>
      <c r="J729" s="306"/>
      <c r="K729" s="306"/>
      <c r="L729" s="306"/>
      <c r="M729" s="306"/>
      <c r="N729" s="306"/>
    </row>
    <row r="730" spans="1:14" s="307" customFormat="1" x14ac:dyDescent="0.35">
      <c r="A730" s="306"/>
      <c r="B730" s="306"/>
      <c r="C730" s="306"/>
      <c r="D730" s="306"/>
      <c r="E730" s="306"/>
      <c r="F730" s="306"/>
      <c r="G730" s="306"/>
      <c r="H730" s="306"/>
      <c r="I730" s="306"/>
      <c r="J730" s="306"/>
      <c r="K730" s="306"/>
      <c r="L730" s="306"/>
      <c r="M730" s="306"/>
      <c r="N730" s="306"/>
    </row>
    <row r="731" spans="1:14" s="307" customFormat="1" x14ac:dyDescent="0.35">
      <c r="A731" s="306"/>
      <c r="B731" s="306"/>
      <c r="C731" s="306"/>
      <c r="D731" s="306"/>
      <c r="E731" s="306"/>
      <c r="F731" s="306"/>
      <c r="G731" s="306"/>
      <c r="H731" s="306"/>
      <c r="I731" s="306"/>
      <c r="J731" s="306"/>
      <c r="K731" s="306"/>
      <c r="L731" s="306"/>
      <c r="M731" s="306"/>
      <c r="N731" s="306"/>
    </row>
    <row r="732" spans="1:14" s="307" customFormat="1" x14ac:dyDescent="0.35">
      <c r="A732" s="306"/>
      <c r="B732" s="306"/>
      <c r="C732" s="306"/>
      <c r="D732" s="306"/>
      <c r="E732" s="306"/>
      <c r="F732" s="306"/>
      <c r="G732" s="306"/>
      <c r="H732" s="306"/>
      <c r="I732" s="306"/>
      <c r="J732" s="306"/>
      <c r="K732" s="306"/>
      <c r="L732" s="306"/>
      <c r="M732" s="306"/>
      <c r="N732" s="306"/>
    </row>
    <row r="733" spans="1:14" s="307" customFormat="1" x14ac:dyDescent="0.35">
      <c r="A733" s="306"/>
      <c r="B733" s="306"/>
      <c r="C733" s="306"/>
      <c r="D733" s="306"/>
      <c r="E733" s="306"/>
      <c r="F733" s="306"/>
      <c r="G733" s="306"/>
      <c r="H733" s="306"/>
      <c r="I733" s="306"/>
      <c r="J733" s="306"/>
      <c r="K733" s="306"/>
      <c r="L733" s="306"/>
      <c r="M733" s="306"/>
      <c r="N733" s="306"/>
    </row>
    <row r="734" spans="1:14" s="307" customFormat="1" x14ac:dyDescent="0.35">
      <c r="A734" s="306"/>
      <c r="B734" s="306"/>
      <c r="C734" s="306"/>
      <c r="D734" s="306"/>
      <c r="E734" s="306"/>
      <c r="F734" s="306"/>
      <c r="G734" s="306"/>
      <c r="H734" s="306"/>
      <c r="I734" s="306"/>
      <c r="J734" s="306"/>
      <c r="K734" s="306"/>
      <c r="L734" s="306"/>
      <c r="M734" s="306"/>
      <c r="N734" s="306"/>
    </row>
    <row r="735" spans="1:14" s="307" customFormat="1" x14ac:dyDescent="0.35">
      <c r="A735" s="306"/>
      <c r="B735" s="306"/>
      <c r="C735" s="306"/>
      <c r="D735" s="306"/>
      <c r="E735" s="306"/>
      <c r="F735" s="306"/>
      <c r="G735" s="306"/>
      <c r="H735" s="306"/>
      <c r="I735" s="306"/>
      <c r="J735" s="306"/>
      <c r="K735" s="306"/>
      <c r="L735" s="306"/>
      <c r="M735" s="306"/>
      <c r="N735" s="306"/>
    </row>
    <row r="736" spans="1:14" s="307" customFormat="1" x14ac:dyDescent="0.35">
      <c r="A736" s="306"/>
      <c r="B736" s="306"/>
      <c r="C736" s="306"/>
      <c r="D736" s="306"/>
      <c r="E736" s="306"/>
      <c r="F736" s="306"/>
      <c r="G736" s="306"/>
      <c r="H736" s="306"/>
      <c r="I736" s="306"/>
      <c r="J736" s="306"/>
      <c r="K736" s="306"/>
      <c r="L736" s="306"/>
      <c r="M736" s="306"/>
      <c r="N736" s="306"/>
    </row>
    <row r="737" spans="1:14" s="307" customFormat="1" x14ac:dyDescent="0.35">
      <c r="A737" s="306"/>
      <c r="B737" s="306"/>
      <c r="C737" s="306"/>
      <c r="D737" s="306"/>
      <c r="E737" s="306"/>
      <c r="F737" s="306"/>
      <c r="G737" s="306"/>
      <c r="H737" s="306"/>
      <c r="I737" s="306"/>
      <c r="J737" s="306"/>
      <c r="K737" s="306"/>
      <c r="L737" s="306"/>
      <c r="M737" s="306"/>
      <c r="N737" s="306"/>
    </row>
    <row r="738" spans="1:14" s="307" customFormat="1" x14ac:dyDescent="0.35">
      <c r="A738" s="306"/>
      <c r="B738" s="306"/>
      <c r="C738" s="306"/>
      <c r="D738" s="306"/>
      <c r="E738" s="306"/>
      <c r="F738" s="306"/>
      <c r="G738" s="306"/>
      <c r="H738" s="306"/>
      <c r="I738" s="306"/>
      <c r="J738" s="306"/>
      <c r="K738" s="306"/>
      <c r="L738" s="306"/>
      <c r="M738" s="306"/>
      <c r="N738" s="306"/>
    </row>
    <row r="739" spans="1:14" s="307" customFormat="1" x14ac:dyDescent="0.35">
      <c r="A739" s="306"/>
      <c r="B739" s="306"/>
      <c r="C739" s="306"/>
      <c r="D739" s="306"/>
      <c r="E739" s="306"/>
      <c r="F739" s="306"/>
      <c r="G739" s="306"/>
      <c r="H739" s="306"/>
      <c r="I739" s="306"/>
      <c r="J739" s="306"/>
      <c r="K739" s="306"/>
      <c r="L739" s="306"/>
      <c r="M739" s="306"/>
      <c r="N739" s="306"/>
    </row>
    <row r="740" spans="1:14" s="307" customFormat="1" x14ac:dyDescent="0.35">
      <c r="A740" s="306"/>
      <c r="B740" s="306"/>
      <c r="C740" s="306"/>
      <c r="D740" s="306"/>
      <c r="E740" s="306"/>
      <c r="F740" s="306"/>
      <c r="G740" s="306"/>
      <c r="H740" s="306"/>
      <c r="I740" s="306"/>
      <c r="J740" s="306"/>
      <c r="K740" s="306"/>
      <c r="L740" s="306"/>
      <c r="M740" s="306"/>
      <c r="N740" s="306"/>
    </row>
    <row r="741" spans="1:14" s="307" customFormat="1" x14ac:dyDescent="0.35">
      <c r="A741" s="306"/>
      <c r="B741" s="306"/>
      <c r="C741" s="306"/>
      <c r="D741" s="306"/>
      <c r="E741" s="306"/>
      <c r="F741" s="306"/>
      <c r="G741" s="306"/>
      <c r="H741" s="306"/>
      <c r="I741" s="306"/>
      <c r="J741" s="306"/>
      <c r="K741" s="306"/>
      <c r="L741" s="306"/>
      <c r="M741" s="306"/>
      <c r="N741" s="306"/>
    </row>
    <row r="742" spans="1:14" s="307" customFormat="1" x14ac:dyDescent="0.35">
      <c r="A742" s="306"/>
      <c r="B742" s="306"/>
      <c r="C742" s="306"/>
      <c r="D742" s="306"/>
      <c r="E742" s="306"/>
      <c r="F742" s="306"/>
      <c r="G742" s="306"/>
      <c r="H742" s="306"/>
      <c r="I742" s="306"/>
      <c r="J742" s="306"/>
      <c r="K742" s="306"/>
      <c r="L742" s="306"/>
      <c r="M742" s="306"/>
      <c r="N742" s="306"/>
    </row>
    <row r="743" spans="1:14" s="307" customFormat="1" x14ac:dyDescent="0.35">
      <c r="A743" s="306"/>
      <c r="B743" s="306"/>
      <c r="C743" s="306"/>
      <c r="D743" s="306"/>
      <c r="E743" s="306"/>
      <c r="F743" s="306"/>
      <c r="G743" s="306"/>
      <c r="H743" s="306"/>
      <c r="I743" s="306"/>
      <c r="J743" s="306"/>
      <c r="K743" s="306"/>
      <c r="L743" s="306"/>
      <c r="M743" s="306"/>
      <c r="N743" s="306"/>
    </row>
    <row r="744" spans="1:14" s="307" customFormat="1" x14ac:dyDescent="0.35">
      <c r="A744" s="306"/>
      <c r="B744" s="306"/>
      <c r="C744" s="306"/>
      <c r="D744" s="306"/>
      <c r="E744" s="306"/>
      <c r="F744" s="306"/>
      <c r="G744" s="306"/>
      <c r="H744" s="306"/>
      <c r="I744" s="306"/>
      <c r="J744" s="306"/>
      <c r="K744" s="306"/>
      <c r="L744" s="306"/>
      <c r="M744" s="306"/>
      <c r="N744" s="306"/>
    </row>
    <row r="745" spans="1:14" s="307" customFormat="1" x14ac:dyDescent="0.35">
      <c r="A745" s="306"/>
      <c r="B745" s="306"/>
      <c r="C745" s="306"/>
      <c r="D745" s="306"/>
      <c r="E745" s="306"/>
      <c r="F745" s="306"/>
      <c r="G745" s="306"/>
      <c r="H745" s="306"/>
      <c r="I745" s="306"/>
      <c r="J745" s="306"/>
      <c r="K745" s="306"/>
      <c r="L745" s="306"/>
      <c r="M745" s="306"/>
      <c r="N745" s="306"/>
    </row>
    <row r="746" spans="1:14" s="307" customFormat="1" x14ac:dyDescent="0.35">
      <c r="A746" s="306"/>
      <c r="B746" s="306"/>
      <c r="C746" s="306"/>
      <c r="D746" s="306"/>
      <c r="E746" s="306"/>
      <c r="F746" s="306"/>
      <c r="G746" s="306"/>
      <c r="H746" s="306"/>
      <c r="I746" s="306"/>
      <c r="J746" s="306"/>
      <c r="K746" s="306"/>
      <c r="L746" s="306"/>
      <c r="M746" s="306"/>
      <c r="N746" s="306"/>
    </row>
    <row r="747" spans="1:14" s="307" customFormat="1" x14ac:dyDescent="0.35">
      <c r="A747" s="306"/>
      <c r="B747" s="306"/>
      <c r="C747" s="306"/>
      <c r="D747" s="306"/>
      <c r="E747" s="306"/>
      <c r="F747" s="306"/>
      <c r="G747" s="306"/>
      <c r="H747" s="306"/>
      <c r="I747" s="306"/>
      <c r="J747" s="306"/>
      <c r="K747" s="306"/>
      <c r="L747" s="306"/>
      <c r="M747" s="306"/>
      <c r="N747" s="306"/>
    </row>
    <row r="748" spans="1:14" s="307" customFormat="1" x14ac:dyDescent="0.35">
      <c r="A748" s="306"/>
      <c r="B748" s="306"/>
      <c r="C748" s="306"/>
      <c r="D748" s="306"/>
      <c r="E748" s="306"/>
      <c r="F748" s="306"/>
      <c r="G748" s="306"/>
      <c r="H748" s="306"/>
      <c r="I748" s="306"/>
      <c r="J748" s="306"/>
      <c r="K748" s="306"/>
      <c r="L748" s="306"/>
      <c r="M748" s="306"/>
      <c r="N748" s="306"/>
    </row>
    <row r="749" spans="1:14" s="307" customFormat="1" x14ac:dyDescent="0.35">
      <c r="A749" s="306"/>
      <c r="B749" s="306"/>
      <c r="C749" s="306"/>
      <c r="D749" s="306"/>
      <c r="E749" s="306"/>
      <c r="F749" s="306"/>
      <c r="G749" s="306"/>
      <c r="H749" s="306"/>
      <c r="I749" s="306"/>
      <c r="J749" s="306"/>
      <c r="K749" s="306"/>
      <c r="L749" s="306"/>
      <c r="M749" s="306"/>
      <c r="N749" s="306"/>
    </row>
    <row r="750" spans="1:14" s="307" customFormat="1" x14ac:dyDescent="0.35">
      <c r="A750" s="306"/>
      <c r="B750" s="306"/>
      <c r="C750" s="306"/>
      <c r="D750" s="306"/>
      <c r="E750" s="306"/>
      <c r="F750" s="306"/>
      <c r="G750" s="306"/>
      <c r="H750" s="306"/>
      <c r="I750" s="306"/>
      <c r="J750" s="306"/>
      <c r="K750" s="306"/>
      <c r="L750" s="306"/>
      <c r="M750" s="306"/>
      <c r="N750" s="306"/>
    </row>
    <row r="751" spans="1:14" s="307" customFormat="1" x14ac:dyDescent="0.35">
      <c r="A751" s="306"/>
      <c r="B751" s="306"/>
      <c r="C751" s="306"/>
      <c r="D751" s="306"/>
      <c r="E751" s="306"/>
      <c r="F751" s="306"/>
      <c r="G751" s="306"/>
      <c r="H751" s="306"/>
      <c r="I751" s="306"/>
      <c r="J751" s="306"/>
      <c r="K751" s="306"/>
      <c r="L751" s="306"/>
      <c r="M751" s="306"/>
      <c r="N751" s="306"/>
    </row>
    <row r="752" spans="1:14" s="307" customFormat="1" x14ac:dyDescent="0.35">
      <c r="A752" s="306"/>
      <c r="B752" s="306"/>
      <c r="C752" s="306"/>
      <c r="D752" s="306"/>
      <c r="E752" s="306"/>
      <c r="F752" s="306"/>
      <c r="G752" s="306"/>
      <c r="H752" s="306"/>
      <c r="I752" s="306"/>
      <c r="J752" s="306"/>
      <c r="K752" s="306"/>
      <c r="L752" s="306"/>
      <c r="M752" s="306"/>
      <c r="N752" s="306"/>
    </row>
    <row r="753" spans="1:14" s="307" customFormat="1" x14ac:dyDescent="0.35">
      <c r="A753" s="306"/>
      <c r="B753" s="306"/>
      <c r="C753" s="306"/>
      <c r="D753" s="306"/>
      <c r="E753" s="306"/>
      <c r="F753" s="306"/>
      <c r="G753" s="306"/>
      <c r="H753" s="306"/>
      <c r="I753" s="306"/>
      <c r="J753" s="306"/>
      <c r="K753" s="306"/>
      <c r="L753" s="306"/>
      <c r="M753" s="306"/>
      <c r="N753" s="306"/>
    </row>
    <row r="754" spans="1:14" s="307" customFormat="1" x14ac:dyDescent="0.35">
      <c r="A754" s="306"/>
      <c r="B754" s="306"/>
      <c r="C754" s="306"/>
      <c r="D754" s="306"/>
      <c r="E754" s="306"/>
      <c r="F754" s="306"/>
      <c r="G754" s="306"/>
      <c r="H754" s="306"/>
      <c r="I754" s="306"/>
      <c r="J754" s="306"/>
      <c r="K754" s="306"/>
      <c r="L754" s="306"/>
      <c r="M754" s="306"/>
      <c r="N754" s="306"/>
    </row>
    <row r="755" spans="1:14" s="307" customFormat="1" x14ac:dyDescent="0.35">
      <c r="A755" s="306"/>
      <c r="B755" s="306"/>
      <c r="C755" s="306"/>
      <c r="D755" s="306"/>
      <c r="E755" s="306"/>
      <c r="F755" s="306"/>
      <c r="G755" s="306"/>
      <c r="H755" s="306"/>
      <c r="I755" s="306"/>
      <c r="J755" s="306"/>
      <c r="K755" s="306"/>
      <c r="L755" s="306"/>
      <c r="M755" s="306"/>
      <c r="N755" s="306"/>
    </row>
    <row r="756" spans="1:14" s="307" customFormat="1" x14ac:dyDescent="0.35">
      <c r="A756" s="306"/>
      <c r="B756" s="306"/>
      <c r="C756" s="306"/>
      <c r="D756" s="306"/>
      <c r="E756" s="306"/>
      <c r="F756" s="306"/>
      <c r="G756" s="306"/>
      <c r="H756" s="306"/>
      <c r="I756" s="306"/>
      <c r="J756" s="306"/>
      <c r="K756" s="306"/>
      <c r="L756" s="306"/>
      <c r="M756" s="306"/>
      <c r="N756" s="306"/>
    </row>
    <row r="757" spans="1:14" s="307" customFormat="1" x14ac:dyDescent="0.35">
      <c r="A757" s="306"/>
      <c r="B757" s="306"/>
      <c r="C757" s="306"/>
      <c r="D757" s="306"/>
      <c r="E757" s="306"/>
      <c r="F757" s="306"/>
      <c r="G757" s="306"/>
      <c r="H757" s="306"/>
      <c r="I757" s="306"/>
      <c r="J757" s="306"/>
      <c r="K757" s="306"/>
      <c r="L757" s="306"/>
      <c r="M757" s="306"/>
      <c r="N757" s="306"/>
    </row>
    <row r="758" spans="1:14" s="307" customFormat="1" x14ac:dyDescent="0.35">
      <c r="A758" s="306"/>
      <c r="B758" s="306"/>
      <c r="C758" s="306"/>
      <c r="D758" s="306"/>
      <c r="E758" s="306"/>
      <c r="F758" s="306"/>
      <c r="G758" s="306"/>
      <c r="H758" s="306"/>
      <c r="I758" s="306"/>
      <c r="J758" s="306"/>
      <c r="K758" s="306"/>
      <c r="L758" s="306"/>
      <c r="M758" s="306"/>
      <c r="N758" s="306"/>
    </row>
    <row r="759" spans="1:14" s="307" customFormat="1" x14ac:dyDescent="0.35">
      <c r="A759" s="306"/>
      <c r="B759" s="306"/>
      <c r="C759" s="306"/>
      <c r="D759" s="306"/>
      <c r="E759" s="306"/>
      <c r="F759" s="306"/>
      <c r="G759" s="306"/>
      <c r="H759" s="306"/>
      <c r="I759" s="306"/>
      <c r="J759" s="306"/>
      <c r="K759" s="306"/>
      <c r="L759" s="306"/>
      <c r="M759" s="306"/>
      <c r="N759" s="306"/>
    </row>
    <row r="760" spans="1:14" s="307" customFormat="1" x14ac:dyDescent="0.35">
      <c r="A760" s="306"/>
      <c r="B760" s="306"/>
      <c r="C760" s="306"/>
      <c r="D760" s="306"/>
      <c r="E760" s="306"/>
      <c r="F760" s="306"/>
      <c r="G760" s="306"/>
      <c r="H760" s="306"/>
      <c r="I760" s="306"/>
      <c r="J760" s="306"/>
      <c r="K760" s="306"/>
      <c r="L760" s="306"/>
      <c r="M760" s="306"/>
      <c r="N760" s="306"/>
    </row>
    <row r="761" spans="1:14" s="307" customFormat="1" x14ac:dyDescent="0.35">
      <c r="A761" s="306"/>
      <c r="B761" s="306"/>
      <c r="C761" s="306"/>
      <c r="D761" s="306"/>
      <c r="E761" s="306"/>
      <c r="F761" s="306"/>
      <c r="G761" s="306"/>
      <c r="H761" s="306"/>
      <c r="I761" s="306"/>
      <c r="J761" s="306"/>
      <c r="K761" s="306"/>
      <c r="L761" s="306"/>
      <c r="M761" s="306"/>
      <c r="N761" s="306"/>
    </row>
    <row r="762" spans="1:14" s="307" customFormat="1" x14ac:dyDescent="0.35">
      <c r="A762" s="306"/>
      <c r="B762" s="306"/>
      <c r="C762" s="306"/>
      <c r="D762" s="306"/>
      <c r="E762" s="306"/>
      <c r="F762" s="306"/>
      <c r="G762" s="306"/>
      <c r="H762" s="306"/>
      <c r="I762" s="306"/>
      <c r="J762" s="306"/>
      <c r="K762" s="306"/>
      <c r="L762" s="306"/>
      <c r="M762" s="306"/>
      <c r="N762" s="306"/>
    </row>
    <row r="763" spans="1:14" s="307" customFormat="1" x14ac:dyDescent="0.35">
      <c r="A763" s="306"/>
      <c r="B763" s="306"/>
      <c r="C763" s="306"/>
      <c r="D763" s="306"/>
      <c r="E763" s="306"/>
      <c r="F763" s="306"/>
      <c r="G763" s="306"/>
      <c r="H763" s="306"/>
      <c r="I763" s="306"/>
      <c r="J763" s="306"/>
      <c r="K763" s="306"/>
      <c r="L763" s="306"/>
      <c r="M763" s="306"/>
      <c r="N763" s="306"/>
    </row>
    <row r="764" spans="1:14" s="307" customFormat="1" x14ac:dyDescent="0.35">
      <c r="A764" s="306"/>
      <c r="B764" s="306"/>
      <c r="C764" s="306"/>
      <c r="D764" s="306"/>
      <c r="E764" s="306"/>
      <c r="F764" s="306"/>
      <c r="G764" s="306"/>
      <c r="H764" s="306"/>
      <c r="I764" s="306"/>
      <c r="J764" s="306"/>
      <c r="K764" s="306"/>
      <c r="L764" s="306"/>
      <c r="M764" s="306"/>
      <c r="N764" s="306"/>
    </row>
    <row r="765" spans="1:14" s="307" customFormat="1" x14ac:dyDescent="0.35">
      <c r="A765" s="306"/>
      <c r="B765" s="306"/>
      <c r="C765" s="306"/>
      <c r="D765" s="306"/>
      <c r="E765" s="306"/>
      <c r="F765" s="306"/>
      <c r="G765" s="306"/>
      <c r="H765" s="306"/>
      <c r="I765" s="306"/>
      <c r="J765" s="306"/>
      <c r="K765" s="306"/>
      <c r="L765" s="306"/>
      <c r="M765" s="306"/>
      <c r="N765" s="306"/>
    </row>
    <row r="766" spans="1:14" s="307" customFormat="1" x14ac:dyDescent="0.35">
      <c r="A766" s="306"/>
      <c r="B766" s="306"/>
      <c r="C766" s="306"/>
      <c r="D766" s="306"/>
      <c r="E766" s="306"/>
      <c r="F766" s="306"/>
      <c r="G766" s="306"/>
      <c r="H766" s="306"/>
      <c r="I766" s="306"/>
      <c r="J766" s="306"/>
      <c r="K766" s="306"/>
      <c r="L766" s="306"/>
      <c r="M766" s="306"/>
      <c r="N766" s="306"/>
    </row>
    <row r="767" spans="1:14" s="307" customFormat="1" x14ac:dyDescent="0.35">
      <c r="A767" s="306"/>
      <c r="B767" s="306"/>
      <c r="C767" s="306"/>
      <c r="D767" s="306"/>
      <c r="E767" s="306"/>
      <c r="F767" s="306"/>
      <c r="G767" s="306"/>
      <c r="H767" s="306"/>
      <c r="I767" s="306"/>
      <c r="J767" s="306"/>
      <c r="K767" s="306"/>
      <c r="L767" s="306"/>
      <c r="M767" s="306"/>
      <c r="N767" s="306"/>
    </row>
    <row r="768" spans="1:14" s="307" customFormat="1" x14ac:dyDescent="0.35">
      <c r="A768" s="306"/>
      <c r="B768" s="306"/>
      <c r="C768" s="306"/>
      <c r="D768" s="306"/>
      <c r="E768" s="306"/>
      <c r="F768" s="306"/>
      <c r="G768" s="306"/>
      <c r="H768" s="306"/>
      <c r="I768" s="306"/>
      <c r="J768" s="306"/>
      <c r="K768" s="306"/>
      <c r="L768" s="306"/>
      <c r="M768" s="306"/>
      <c r="N768" s="306"/>
    </row>
    <row r="769" spans="1:14" s="307" customFormat="1" x14ac:dyDescent="0.35">
      <c r="A769" s="306"/>
      <c r="B769" s="306"/>
      <c r="C769" s="306"/>
      <c r="D769" s="306"/>
      <c r="E769" s="306"/>
      <c r="F769" s="306"/>
      <c r="G769" s="306"/>
      <c r="H769" s="306"/>
      <c r="I769" s="306"/>
      <c r="J769" s="306"/>
      <c r="K769" s="306"/>
      <c r="L769" s="306"/>
      <c r="M769" s="306"/>
      <c r="N769" s="306"/>
    </row>
    <row r="770" spans="1:14" s="307" customFormat="1" x14ac:dyDescent="0.35">
      <c r="A770" s="306"/>
      <c r="B770" s="306"/>
      <c r="C770" s="306"/>
      <c r="D770" s="306"/>
      <c r="E770" s="306"/>
      <c r="F770" s="306"/>
      <c r="G770" s="306"/>
      <c r="H770" s="306"/>
      <c r="I770" s="306"/>
      <c r="J770" s="306"/>
      <c r="K770" s="306"/>
      <c r="L770" s="306"/>
      <c r="M770" s="306"/>
      <c r="N770" s="306"/>
    </row>
    <row r="771" spans="1:14" s="307" customFormat="1" x14ac:dyDescent="0.35">
      <c r="A771" s="306"/>
      <c r="B771" s="306"/>
      <c r="C771" s="306"/>
      <c r="D771" s="306"/>
      <c r="E771" s="306"/>
      <c r="F771" s="306"/>
      <c r="G771" s="306"/>
      <c r="H771" s="306"/>
      <c r="I771" s="306"/>
      <c r="J771" s="306"/>
      <c r="K771" s="306"/>
      <c r="L771" s="306"/>
      <c r="M771" s="306"/>
      <c r="N771" s="306"/>
    </row>
    <row r="772" spans="1:14" s="307" customFormat="1" x14ac:dyDescent="0.35">
      <c r="A772" s="306"/>
      <c r="B772" s="306"/>
      <c r="C772" s="306"/>
      <c r="D772" s="306"/>
      <c r="E772" s="306"/>
      <c r="F772" s="306"/>
      <c r="G772" s="306"/>
      <c r="H772" s="306"/>
      <c r="I772" s="306"/>
      <c r="J772" s="306"/>
      <c r="K772" s="306"/>
      <c r="L772" s="306"/>
      <c r="M772" s="306"/>
      <c r="N772" s="306"/>
    </row>
    <row r="773" spans="1:14" s="307" customFormat="1" x14ac:dyDescent="0.35">
      <c r="A773" s="306"/>
      <c r="B773" s="306"/>
      <c r="C773" s="306"/>
      <c r="D773" s="306"/>
      <c r="E773" s="306"/>
      <c r="F773" s="306"/>
      <c r="G773" s="306"/>
      <c r="H773" s="306"/>
      <c r="I773" s="306"/>
      <c r="J773" s="306"/>
      <c r="K773" s="306"/>
      <c r="L773" s="306"/>
      <c r="M773" s="306"/>
      <c r="N773" s="306"/>
    </row>
    <row r="774" spans="1:14" s="307" customFormat="1" x14ac:dyDescent="0.35">
      <c r="A774" s="306"/>
      <c r="B774" s="306"/>
      <c r="C774" s="306"/>
      <c r="D774" s="306"/>
      <c r="E774" s="306"/>
      <c r="F774" s="306"/>
      <c r="G774" s="306"/>
      <c r="H774" s="306"/>
      <c r="I774" s="306"/>
      <c r="J774" s="306"/>
      <c r="K774" s="306"/>
      <c r="L774" s="306"/>
      <c r="M774" s="306"/>
      <c r="N774" s="306"/>
    </row>
    <row r="775" spans="1:14" s="307" customFormat="1" x14ac:dyDescent="0.35">
      <c r="A775" s="306"/>
      <c r="B775" s="306"/>
      <c r="C775" s="306"/>
      <c r="D775" s="306"/>
      <c r="E775" s="306"/>
      <c r="F775" s="306"/>
      <c r="G775" s="306"/>
      <c r="H775" s="306"/>
      <c r="I775" s="306"/>
      <c r="J775" s="306"/>
      <c r="K775" s="306"/>
      <c r="L775" s="306"/>
      <c r="M775" s="306"/>
      <c r="N775" s="306"/>
    </row>
    <row r="776" spans="1:14" s="307" customFormat="1" x14ac:dyDescent="0.35">
      <c r="A776" s="306"/>
      <c r="B776" s="306"/>
      <c r="C776" s="306"/>
      <c r="D776" s="306"/>
      <c r="E776" s="306"/>
      <c r="F776" s="306"/>
      <c r="G776" s="306"/>
      <c r="H776" s="306"/>
      <c r="I776" s="306"/>
      <c r="J776" s="306"/>
      <c r="K776" s="306"/>
      <c r="L776" s="306"/>
      <c r="M776" s="306"/>
      <c r="N776" s="306"/>
    </row>
    <row r="777" spans="1:14" s="307" customFormat="1" x14ac:dyDescent="0.35">
      <c r="A777" s="306"/>
      <c r="B777" s="306"/>
      <c r="C777" s="306"/>
      <c r="D777" s="306"/>
      <c r="E777" s="306"/>
      <c r="F777" s="306"/>
      <c r="G777" s="306"/>
      <c r="H777" s="306"/>
      <c r="I777" s="306"/>
      <c r="J777" s="306"/>
      <c r="K777" s="306"/>
      <c r="L777" s="306"/>
      <c r="M777" s="306"/>
      <c r="N777" s="306"/>
    </row>
    <row r="778" spans="1:14" s="307" customFormat="1" x14ac:dyDescent="0.35">
      <c r="A778" s="306"/>
      <c r="B778" s="306"/>
      <c r="C778" s="306"/>
      <c r="D778" s="306"/>
      <c r="E778" s="306"/>
      <c r="F778" s="306"/>
      <c r="G778" s="306"/>
      <c r="H778" s="306"/>
      <c r="I778" s="306"/>
      <c r="J778" s="306"/>
      <c r="K778" s="306"/>
      <c r="L778" s="306"/>
      <c r="M778" s="306"/>
      <c r="N778" s="306"/>
    </row>
    <row r="779" spans="1:14" s="307" customFormat="1" x14ac:dyDescent="0.35">
      <c r="A779" s="306"/>
      <c r="B779" s="306"/>
      <c r="C779" s="306"/>
      <c r="D779" s="306"/>
      <c r="E779" s="306"/>
      <c r="F779" s="306"/>
      <c r="G779" s="306"/>
      <c r="H779" s="306"/>
      <c r="I779" s="306"/>
      <c r="J779" s="306"/>
      <c r="K779" s="306"/>
      <c r="L779" s="306"/>
      <c r="M779" s="306"/>
      <c r="N779" s="306"/>
    </row>
    <row r="780" spans="1:14" s="307" customFormat="1" x14ac:dyDescent="0.35">
      <c r="A780" s="306"/>
      <c r="B780" s="306"/>
      <c r="C780" s="306"/>
      <c r="D780" s="306"/>
      <c r="E780" s="306"/>
      <c r="F780" s="306"/>
      <c r="G780" s="306"/>
      <c r="H780" s="306"/>
      <c r="I780" s="306"/>
      <c r="J780" s="306"/>
      <c r="K780" s="306"/>
      <c r="L780" s="306"/>
      <c r="M780" s="306"/>
      <c r="N780" s="306"/>
    </row>
    <row r="781" spans="1:14" s="307" customFormat="1" x14ac:dyDescent="0.35">
      <c r="A781" s="306"/>
      <c r="B781" s="306"/>
      <c r="C781" s="306"/>
      <c r="D781" s="306"/>
      <c r="E781" s="306"/>
      <c r="F781" s="306"/>
      <c r="G781" s="306"/>
      <c r="H781" s="306"/>
      <c r="I781" s="306"/>
      <c r="J781" s="306"/>
      <c r="K781" s="306"/>
      <c r="L781" s="306"/>
      <c r="M781" s="306"/>
      <c r="N781" s="306"/>
    </row>
    <row r="782" spans="1:14" s="307" customFormat="1" x14ac:dyDescent="0.35">
      <c r="A782" s="306"/>
      <c r="B782" s="306"/>
      <c r="C782" s="306"/>
      <c r="D782" s="306"/>
      <c r="E782" s="306"/>
      <c r="F782" s="306"/>
      <c r="G782" s="306"/>
      <c r="H782" s="306"/>
      <c r="I782" s="306"/>
      <c r="J782" s="306"/>
      <c r="K782" s="306"/>
      <c r="L782" s="306"/>
      <c r="M782" s="306"/>
      <c r="N782" s="306"/>
    </row>
    <row r="783" spans="1:14" s="307" customFormat="1" x14ac:dyDescent="0.35">
      <c r="A783" s="306"/>
      <c r="B783" s="306"/>
      <c r="C783" s="306"/>
      <c r="D783" s="306"/>
      <c r="E783" s="306"/>
      <c r="F783" s="306"/>
      <c r="G783" s="306"/>
      <c r="H783" s="306"/>
      <c r="I783" s="306"/>
      <c r="J783" s="306"/>
      <c r="K783" s="306"/>
      <c r="L783" s="306"/>
      <c r="M783" s="306"/>
      <c r="N783" s="306"/>
    </row>
    <row r="784" spans="1:14" s="307" customFormat="1" x14ac:dyDescent="0.35">
      <c r="A784" s="306"/>
      <c r="B784" s="306"/>
      <c r="C784" s="306"/>
      <c r="D784" s="306"/>
      <c r="E784" s="306"/>
      <c r="F784" s="306"/>
      <c r="G784" s="306"/>
      <c r="H784" s="306"/>
      <c r="I784" s="306"/>
      <c r="J784" s="306"/>
      <c r="K784" s="306"/>
      <c r="L784" s="306"/>
      <c r="M784" s="306"/>
      <c r="N784" s="306"/>
    </row>
    <row r="785" spans="1:14" s="307" customFormat="1" x14ac:dyDescent="0.35">
      <c r="A785" s="306"/>
      <c r="B785" s="306"/>
      <c r="C785" s="306"/>
      <c r="D785" s="306"/>
      <c r="E785" s="306"/>
      <c r="F785" s="306"/>
      <c r="G785" s="306"/>
      <c r="H785" s="306"/>
      <c r="I785" s="306"/>
      <c r="J785" s="306"/>
      <c r="K785" s="306"/>
      <c r="L785" s="306"/>
      <c r="M785" s="306"/>
      <c r="N785" s="306"/>
    </row>
    <row r="786" spans="1:14" s="307" customFormat="1" x14ac:dyDescent="0.35">
      <c r="A786" s="306"/>
      <c r="B786" s="306"/>
      <c r="C786" s="306"/>
      <c r="D786" s="306"/>
      <c r="E786" s="306"/>
      <c r="F786" s="306"/>
      <c r="G786" s="306"/>
      <c r="H786" s="306"/>
      <c r="I786" s="306"/>
      <c r="J786" s="306"/>
      <c r="K786" s="306"/>
      <c r="L786" s="306"/>
      <c r="M786" s="306"/>
      <c r="N786" s="306"/>
    </row>
    <row r="787" spans="1:14" s="307" customFormat="1" x14ac:dyDescent="0.35">
      <c r="A787" s="306"/>
      <c r="B787" s="306"/>
      <c r="C787" s="306"/>
      <c r="D787" s="306"/>
      <c r="E787" s="306"/>
      <c r="F787" s="306"/>
      <c r="G787" s="306"/>
      <c r="H787" s="306"/>
      <c r="I787" s="306"/>
      <c r="J787" s="306"/>
      <c r="K787" s="306"/>
      <c r="L787" s="306"/>
      <c r="M787" s="306"/>
      <c r="N787" s="306"/>
    </row>
    <row r="788" spans="1:14" s="307" customFormat="1" x14ac:dyDescent="0.35">
      <c r="A788" s="306"/>
      <c r="B788" s="306"/>
      <c r="C788" s="306"/>
      <c r="D788" s="306"/>
      <c r="E788" s="306"/>
      <c r="F788" s="306"/>
      <c r="G788" s="306"/>
      <c r="H788" s="306"/>
      <c r="I788" s="306"/>
      <c r="J788" s="306"/>
      <c r="K788" s="306"/>
      <c r="L788" s="306"/>
      <c r="M788" s="306"/>
      <c r="N788" s="306"/>
    </row>
    <row r="789" spans="1:14" s="307" customFormat="1" x14ac:dyDescent="0.35">
      <c r="A789" s="306"/>
      <c r="B789" s="306"/>
      <c r="C789" s="306"/>
      <c r="D789" s="306"/>
      <c r="E789" s="306"/>
      <c r="F789" s="306"/>
      <c r="G789" s="306"/>
      <c r="H789" s="306"/>
      <c r="I789" s="306"/>
      <c r="J789" s="306"/>
      <c r="K789" s="306"/>
      <c r="L789" s="306"/>
      <c r="M789" s="306"/>
      <c r="N789" s="306"/>
    </row>
    <row r="790" spans="1:14" s="307" customFormat="1" x14ac:dyDescent="0.35">
      <c r="A790" s="306"/>
      <c r="B790" s="306"/>
      <c r="C790" s="306"/>
      <c r="D790" s="306"/>
      <c r="E790" s="306"/>
      <c r="F790" s="306"/>
      <c r="G790" s="306"/>
      <c r="H790" s="306"/>
      <c r="I790" s="306"/>
      <c r="J790" s="306"/>
      <c r="K790" s="306"/>
      <c r="L790" s="306"/>
      <c r="M790" s="306"/>
      <c r="N790" s="306"/>
    </row>
    <row r="791" spans="1:14" s="307" customFormat="1" x14ac:dyDescent="0.35">
      <c r="A791" s="306"/>
      <c r="B791" s="306"/>
      <c r="C791" s="306"/>
      <c r="D791" s="306"/>
      <c r="E791" s="306"/>
      <c r="F791" s="306"/>
      <c r="G791" s="306"/>
      <c r="H791" s="306"/>
      <c r="I791" s="306"/>
      <c r="J791" s="306"/>
      <c r="K791" s="306"/>
      <c r="L791" s="306"/>
      <c r="M791" s="306"/>
      <c r="N791" s="306"/>
    </row>
    <row r="792" spans="1:14" s="307" customFormat="1" x14ac:dyDescent="0.35">
      <c r="A792" s="306"/>
      <c r="B792" s="306"/>
      <c r="C792" s="306"/>
      <c r="D792" s="306"/>
      <c r="E792" s="306"/>
      <c r="F792" s="306"/>
      <c r="G792" s="306"/>
      <c r="H792" s="306"/>
      <c r="I792" s="306"/>
      <c r="J792" s="306"/>
      <c r="K792" s="306"/>
      <c r="L792" s="306"/>
      <c r="M792" s="306"/>
      <c r="N792" s="306"/>
    </row>
    <row r="793" spans="1:14" s="307" customFormat="1" x14ac:dyDescent="0.35">
      <c r="A793" s="306"/>
      <c r="B793" s="306"/>
      <c r="C793" s="306"/>
      <c r="D793" s="306"/>
      <c r="E793" s="306"/>
      <c r="F793" s="306"/>
      <c r="G793" s="306"/>
      <c r="H793" s="306"/>
      <c r="I793" s="306"/>
      <c r="J793" s="306"/>
      <c r="K793" s="306"/>
      <c r="L793" s="306"/>
      <c r="M793" s="306"/>
      <c r="N793" s="306"/>
    </row>
    <row r="794" spans="1:14" s="307" customFormat="1" x14ac:dyDescent="0.35">
      <c r="A794" s="306"/>
      <c r="B794" s="306"/>
      <c r="C794" s="306"/>
      <c r="D794" s="306"/>
      <c r="E794" s="306"/>
      <c r="F794" s="306"/>
      <c r="G794" s="306"/>
      <c r="H794" s="306"/>
      <c r="I794" s="306"/>
      <c r="J794" s="306"/>
      <c r="K794" s="306"/>
      <c r="L794" s="306"/>
      <c r="M794" s="306"/>
      <c r="N794" s="306"/>
    </row>
    <row r="795" spans="1:14" s="307" customFormat="1" x14ac:dyDescent="0.35">
      <c r="A795" s="306"/>
      <c r="B795" s="306"/>
      <c r="C795" s="306"/>
      <c r="D795" s="306"/>
      <c r="E795" s="306"/>
      <c r="F795" s="306"/>
      <c r="G795" s="306"/>
      <c r="H795" s="306"/>
      <c r="I795" s="306"/>
      <c r="J795" s="306"/>
      <c r="K795" s="306"/>
      <c r="L795" s="306"/>
      <c r="M795" s="306"/>
      <c r="N795" s="306"/>
    </row>
    <row r="796" spans="1:14" s="307" customFormat="1" x14ac:dyDescent="0.35">
      <c r="A796" s="306"/>
      <c r="B796" s="306"/>
      <c r="C796" s="306"/>
      <c r="D796" s="306"/>
      <c r="E796" s="306"/>
      <c r="F796" s="306"/>
      <c r="G796" s="306"/>
      <c r="H796" s="306"/>
      <c r="I796" s="306"/>
      <c r="J796" s="306"/>
      <c r="K796" s="306"/>
      <c r="L796" s="306"/>
      <c r="M796" s="306"/>
      <c r="N796" s="306"/>
    </row>
    <row r="797" spans="1:14" s="307" customFormat="1" x14ac:dyDescent="0.35">
      <c r="A797" s="306"/>
      <c r="B797" s="306"/>
      <c r="C797" s="306"/>
      <c r="D797" s="306"/>
      <c r="E797" s="306"/>
      <c r="F797" s="306"/>
      <c r="G797" s="306"/>
      <c r="H797" s="306"/>
      <c r="I797" s="306"/>
      <c r="J797" s="306"/>
      <c r="K797" s="306"/>
      <c r="L797" s="306"/>
      <c r="M797" s="306"/>
      <c r="N797" s="306"/>
    </row>
    <row r="798" spans="1:14" s="307" customFormat="1" x14ac:dyDescent="0.35">
      <c r="A798" s="306"/>
      <c r="B798" s="306"/>
      <c r="C798" s="306"/>
      <c r="D798" s="306"/>
      <c r="E798" s="306"/>
      <c r="F798" s="306"/>
      <c r="G798" s="306"/>
      <c r="H798" s="306"/>
      <c r="I798" s="306"/>
      <c r="J798" s="306"/>
      <c r="K798" s="306"/>
      <c r="L798" s="306"/>
      <c r="M798" s="306"/>
      <c r="N798" s="306"/>
    </row>
    <row r="799" spans="1:14" s="307" customFormat="1" x14ac:dyDescent="0.35">
      <c r="A799" s="306"/>
      <c r="B799" s="306"/>
      <c r="C799" s="306"/>
      <c r="D799" s="306"/>
      <c r="E799" s="306"/>
      <c r="F799" s="306"/>
      <c r="G799" s="306"/>
      <c r="H799" s="306"/>
      <c r="I799" s="306"/>
      <c r="J799" s="306"/>
      <c r="K799" s="306"/>
      <c r="L799" s="306"/>
      <c r="M799" s="306"/>
      <c r="N799" s="306"/>
    </row>
    <row r="800" spans="1:14" s="307" customFormat="1" x14ac:dyDescent="0.35">
      <c r="A800" s="306"/>
      <c r="B800" s="306"/>
      <c r="C800" s="306"/>
      <c r="D800" s="306"/>
      <c r="E800" s="306"/>
      <c r="F800" s="306"/>
      <c r="G800" s="306"/>
      <c r="H800" s="306"/>
      <c r="I800" s="306"/>
      <c r="J800" s="306"/>
      <c r="K800" s="306"/>
      <c r="L800" s="306"/>
      <c r="M800" s="306"/>
      <c r="N800" s="306"/>
    </row>
    <row r="801" spans="1:14" s="307" customFormat="1" x14ac:dyDescent="0.35">
      <c r="A801" s="306"/>
      <c r="B801" s="306"/>
      <c r="C801" s="306"/>
      <c r="D801" s="306"/>
      <c r="E801" s="306"/>
      <c r="F801" s="306"/>
      <c r="G801" s="306"/>
      <c r="H801" s="306"/>
      <c r="I801" s="306"/>
      <c r="J801" s="306"/>
      <c r="K801" s="306"/>
      <c r="L801" s="306"/>
      <c r="M801" s="306"/>
      <c r="N801" s="306"/>
    </row>
    <row r="802" spans="1:14" s="307" customFormat="1" x14ac:dyDescent="0.35">
      <c r="A802" s="306"/>
      <c r="B802" s="306"/>
      <c r="C802" s="306"/>
      <c r="D802" s="306"/>
      <c r="E802" s="306"/>
      <c r="F802" s="306"/>
      <c r="G802" s="306"/>
      <c r="H802" s="306"/>
      <c r="I802" s="306"/>
      <c r="J802" s="306"/>
      <c r="K802" s="306"/>
      <c r="L802" s="306"/>
      <c r="M802" s="306"/>
      <c r="N802" s="306"/>
    </row>
    <row r="803" spans="1:14" s="307" customFormat="1" x14ac:dyDescent="0.35">
      <c r="A803" s="306"/>
      <c r="B803" s="306"/>
      <c r="C803" s="306"/>
      <c r="D803" s="306"/>
      <c r="E803" s="306"/>
      <c r="F803" s="306"/>
      <c r="G803" s="306"/>
      <c r="H803" s="306"/>
      <c r="I803" s="306"/>
      <c r="J803" s="306"/>
      <c r="K803" s="306"/>
      <c r="L803" s="306"/>
      <c r="M803" s="306"/>
      <c r="N803" s="306"/>
    </row>
    <row r="804" spans="1:14" s="307" customFormat="1" x14ac:dyDescent="0.35">
      <c r="A804" s="306"/>
      <c r="B804" s="306"/>
      <c r="C804" s="306"/>
      <c r="D804" s="306"/>
      <c r="E804" s="306"/>
      <c r="F804" s="306"/>
      <c r="G804" s="306"/>
      <c r="H804" s="306"/>
      <c r="I804" s="306"/>
      <c r="J804" s="306"/>
      <c r="K804" s="306"/>
      <c r="L804" s="306"/>
      <c r="M804" s="306"/>
      <c r="N804" s="306"/>
    </row>
    <row r="805" spans="1:14" s="307" customFormat="1" x14ac:dyDescent="0.35">
      <c r="A805" s="306"/>
      <c r="B805" s="306"/>
      <c r="C805" s="306"/>
      <c r="D805" s="306"/>
      <c r="E805" s="306"/>
      <c r="F805" s="306"/>
      <c r="G805" s="306"/>
      <c r="H805" s="306"/>
      <c r="I805" s="306"/>
      <c r="J805" s="306"/>
      <c r="K805" s="306"/>
      <c r="L805" s="306"/>
      <c r="M805" s="306"/>
      <c r="N805" s="306"/>
    </row>
    <row r="806" spans="1:14" s="307" customFormat="1" x14ac:dyDescent="0.35">
      <c r="A806" s="306"/>
      <c r="B806" s="306"/>
      <c r="C806" s="306"/>
      <c r="D806" s="306"/>
      <c r="E806" s="306"/>
      <c r="F806" s="306"/>
      <c r="G806" s="306"/>
      <c r="H806" s="306"/>
      <c r="I806" s="306"/>
      <c r="J806" s="306"/>
      <c r="K806" s="306"/>
      <c r="L806" s="306"/>
      <c r="M806" s="306"/>
      <c r="N806" s="306"/>
    </row>
    <row r="807" spans="1:14" s="307" customFormat="1" x14ac:dyDescent="0.35">
      <c r="A807" s="306"/>
      <c r="B807" s="306"/>
      <c r="C807" s="306"/>
      <c r="D807" s="306"/>
      <c r="E807" s="306"/>
      <c r="F807" s="306"/>
      <c r="G807" s="306"/>
      <c r="H807" s="306"/>
      <c r="I807" s="306"/>
      <c r="J807" s="306"/>
      <c r="K807" s="306"/>
      <c r="L807" s="306"/>
      <c r="M807" s="306"/>
      <c r="N807" s="306"/>
    </row>
    <row r="808" spans="1:14" s="307" customFormat="1" x14ac:dyDescent="0.35">
      <c r="A808" s="306"/>
      <c r="B808" s="306"/>
      <c r="C808" s="306"/>
      <c r="D808" s="306"/>
      <c r="E808" s="306"/>
      <c r="F808" s="306"/>
      <c r="G808" s="306"/>
      <c r="H808" s="306"/>
      <c r="I808" s="306"/>
      <c r="J808" s="306"/>
      <c r="K808" s="306"/>
      <c r="L808" s="306"/>
      <c r="M808" s="306"/>
      <c r="N808" s="306"/>
    </row>
    <row r="809" spans="1:14" s="307" customFormat="1" x14ac:dyDescent="0.35">
      <c r="A809" s="306"/>
      <c r="B809" s="306"/>
      <c r="C809" s="306"/>
      <c r="D809" s="306"/>
      <c r="E809" s="306"/>
      <c r="F809" s="306"/>
      <c r="G809" s="306"/>
      <c r="H809" s="306"/>
      <c r="I809" s="306"/>
      <c r="J809" s="306"/>
      <c r="K809" s="306"/>
      <c r="L809" s="306"/>
      <c r="M809" s="306"/>
      <c r="N809" s="306"/>
    </row>
    <row r="810" spans="1:14" s="307" customFormat="1" x14ac:dyDescent="0.35">
      <c r="A810" s="306"/>
      <c r="B810" s="306"/>
      <c r="C810" s="306"/>
      <c r="D810" s="306"/>
      <c r="E810" s="306"/>
      <c r="F810" s="306"/>
      <c r="G810" s="306"/>
      <c r="H810" s="306"/>
      <c r="I810" s="306"/>
      <c r="J810" s="306"/>
      <c r="K810" s="306"/>
      <c r="L810" s="306"/>
      <c r="M810" s="306"/>
      <c r="N810" s="306"/>
    </row>
    <row r="811" spans="1:14" s="307" customFormat="1" x14ac:dyDescent="0.35">
      <c r="A811" s="306"/>
      <c r="B811" s="306"/>
      <c r="C811" s="306"/>
      <c r="D811" s="306"/>
      <c r="E811" s="306"/>
      <c r="F811" s="306"/>
      <c r="G811" s="306"/>
      <c r="H811" s="306"/>
      <c r="I811" s="306"/>
      <c r="J811" s="306"/>
      <c r="K811" s="306"/>
      <c r="L811" s="306"/>
      <c r="M811" s="306"/>
      <c r="N811" s="306"/>
    </row>
    <row r="812" spans="1:14" s="307" customFormat="1" x14ac:dyDescent="0.35">
      <c r="A812" s="306"/>
      <c r="B812" s="306"/>
      <c r="C812" s="306"/>
      <c r="D812" s="306"/>
      <c r="E812" s="306"/>
      <c r="F812" s="306"/>
      <c r="G812" s="306"/>
      <c r="H812" s="306"/>
      <c r="I812" s="306"/>
      <c r="J812" s="306"/>
      <c r="K812" s="306"/>
      <c r="L812" s="306"/>
      <c r="M812" s="306"/>
      <c r="N812" s="306"/>
    </row>
    <row r="813" spans="1:14" s="307" customFormat="1" x14ac:dyDescent="0.35">
      <c r="A813" s="306"/>
      <c r="B813" s="306"/>
      <c r="C813" s="306"/>
      <c r="D813" s="306"/>
      <c r="E813" s="306"/>
      <c r="F813" s="306"/>
      <c r="G813" s="306"/>
      <c r="H813" s="306"/>
      <c r="I813" s="306"/>
      <c r="J813" s="306"/>
      <c r="K813" s="306"/>
      <c r="L813" s="306"/>
      <c r="M813" s="306"/>
      <c r="N813" s="306"/>
    </row>
    <row r="814" spans="1:14" s="307" customFormat="1" x14ac:dyDescent="0.35">
      <c r="A814" s="306"/>
      <c r="B814" s="306"/>
      <c r="C814" s="306"/>
      <c r="D814" s="306"/>
      <c r="E814" s="306"/>
      <c r="F814" s="306"/>
      <c r="G814" s="306"/>
      <c r="H814" s="306"/>
      <c r="I814" s="306"/>
      <c r="J814" s="306"/>
      <c r="K814" s="306"/>
      <c r="L814" s="306"/>
      <c r="M814" s="306"/>
      <c r="N814" s="306"/>
    </row>
    <row r="815" spans="1:14" s="307" customFormat="1" x14ac:dyDescent="0.35">
      <c r="A815" s="306"/>
      <c r="B815" s="306"/>
      <c r="C815" s="306"/>
      <c r="D815" s="306"/>
      <c r="E815" s="306"/>
      <c r="F815" s="306"/>
      <c r="G815" s="306"/>
      <c r="H815" s="306"/>
      <c r="I815" s="306"/>
      <c r="J815" s="306"/>
      <c r="K815" s="306"/>
      <c r="L815" s="306"/>
      <c r="M815" s="306"/>
      <c r="N815" s="306"/>
    </row>
    <row r="816" spans="1:14" s="307" customFormat="1" x14ac:dyDescent="0.35">
      <c r="A816" s="306"/>
      <c r="B816" s="306"/>
      <c r="C816" s="306"/>
      <c r="D816" s="306"/>
      <c r="E816" s="306"/>
      <c r="F816" s="306"/>
      <c r="G816" s="306"/>
      <c r="H816" s="306"/>
      <c r="I816" s="306"/>
      <c r="J816" s="306"/>
      <c r="K816" s="306"/>
      <c r="L816" s="306"/>
      <c r="M816" s="306"/>
      <c r="N816" s="306"/>
    </row>
    <row r="817" spans="1:14" s="307" customFormat="1" x14ac:dyDescent="0.35">
      <c r="A817" s="306"/>
      <c r="B817" s="306"/>
      <c r="C817" s="306"/>
      <c r="D817" s="306"/>
      <c r="E817" s="306"/>
      <c r="F817" s="306"/>
      <c r="G817" s="306"/>
      <c r="H817" s="306"/>
      <c r="I817" s="306"/>
      <c r="J817" s="306"/>
      <c r="K817" s="306"/>
      <c r="L817" s="306"/>
      <c r="M817" s="306"/>
      <c r="N817" s="306"/>
    </row>
    <row r="818" spans="1:14" s="307" customFormat="1" x14ac:dyDescent="0.35">
      <c r="A818" s="306"/>
      <c r="B818" s="306"/>
      <c r="C818" s="306"/>
      <c r="D818" s="306"/>
      <c r="E818" s="306"/>
      <c r="F818" s="306"/>
      <c r="G818" s="306"/>
      <c r="H818" s="306"/>
      <c r="I818" s="306"/>
      <c r="J818" s="306"/>
      <c r="K818" s="306"/>
      <c r="L818" s="306"/>
      <c r="M818" s="306"/>
      <c r="N818" s="306"/>
    </row>
    <row r="819" spans="1:14" s="307" customFormat="1" x14ac:dyDescent="0.35">
      <c r="A819" s="306"/>
      <c r="B819" s="306"/>
      <c r="C819" s="306"/>
      <c r="D819" s="306"/>
      <c r="E819" s="306"/>
      <c r="F819" s="306"/>
      <c r="G819" s="306"/>
      <c r="H819" s="306"/>
      <c r="I819" s="306"/>
      <c r="J819" s="306"/>
      <c r="K819" s="306"/>
      <c r="L819" s="306"/>
      <c r="M819" s="306"/>
      <c r="N819" s="306"/>
    </row>
    <row r="820" spans="1:14" s="307" customFormat="1" x14ac:dyDescent="0.35">
      <c r="A820" s="306"/>
      <c r="B820" s="306"/>
      <c r="C820" s="306"/>
      <c r="D820" s="306"/>
      <c r="E820" s="306"/>
      <c r="F820" s="306"/>
      <c r="G820" s="306"/>
      <c r="H820" s="306"/>
      <c r="I820" s="306"/>
      <c r="J820" s="306"/>
      <c r="K820" s="306"/>
      <c r="L820" s="306"/>
      <c r="M820" s="306"/>
      <c r="N820" s="306"/>
    </row>
    <row r="821" spans="1:14" s="307" customFormat="1" x14ac:dyDescent="0.35">
      <c r="A821" s="306"/>
      <c r="B821" s="306"/>
      <c r="C821" s="306"/>
      <c r="D821" s="306"/>
      <c r="E821" s="306"/>
      <c r="F821" s="306"/>
      <c r="G821" s="306"/>
      <c r="H821" s="306"/>
      <c r="I821" s="306"/>
      <c r="J821" s="306"/>
      <c r="K821" s="306"/>
      <c r="L821" s="306"/>
      <c r="M821" s="306"/>
      <c r="N821" s="306"/>
    </row>
    <row r="822" spans="1:14" s="307" customFormat="1" x14ac:dyDescent="0.35">
      <c r="A822" s="306"/>
      <c r="B822" s="306"/>
      <c r="C822" s="306"/>
      <c r="D822" s="306"/>
      <c r="E822" s="306"/>
      <c r="F822" s="306"/>
      <c r="G822" s="306"/>
      <c r="H822" s="306"/>
      <c r="I822" s="306"/>
      <c r="J822" s="306"/>
      <c r="K822" s="306"/>
      <c r="L822" s="306"/>
      <c r="M822" s="306"/>
      <c r="N822" s="306"/>
    </row>
    <row r="823" spans="1:14" s="307" customFormat="1" x14ac:dyDescent="0.35">
      <c r="A823" s="306"/>
      <c r="B823" s="306"/>
      <c r="C823" s="306"/>
      <c r="D823" s="306"/>
      <c r="E823" s="306"/>
      <c r="F823" s="306"/>
      <c r="G823" s="306"/>
      <c r="H823" s="306"/>
      <c r="I823" s="306"/>
      <c r="J823" s="306"/>
      <c r="K823" s="306"/>
      <c r="L823" s="306"/>
      <c r="M823" s="306"/>
      <c r="N823" s="306"/>
    </row>
    <row r="824" spans="1:14" s="307" customFormat="1" x14ac:dyDescent="0.35">
      <c r="A824" s="306"/>
      <c r="B824" s="306"/>
      <c r="C824" s="306"/>
      <c r="D824" s="306"/>
      <c r="E824" s="306"/>
      <c r="F824" s="306"/>
      <c r="G824" s="306"/>
      <c r="H824" s="306"/>
      <c r="I824" s="306"/>
      <c r="J824" s="306"/>
      <c r="K824" s="306"/>
      <c r="L824" s="306"/>
      <c r="M824" s="306"/>
      <c r="N824" s="306"/>
    </row>
    <row r="825" spans="1:14" s="307" customFormat="1" x14ac:dyDescent="0.35">
      <c r="A825" s="306"/>
      <c r="B825" s="306"/>
      <c r="C825" s="306"/>
      <c r="D825" s="306"/>
      <c r="E825" s="306"/>
      <c r="F825" s="306"/>
      <c r="G825" s="306"/>
      <c r="H825" s="306"/>
      <c r="I825" s="306"/>
      <c r="J825" s="306"/>
      <c r="K825" s="306"/>
      <c r="L825" s="306"/>
      <c r="M825" s="306"/>
      <c r="N825" s="306"/>
    </row>
    <row r="826" spans="1:14" s="307" customFormat="1" x14ac:dyDescent="0.35">
      <c r="A826" s="306"/>
      <c r="B826" s="306"/>
      <c r="C826" s="306"/>
      <c r="D826" s="306"/>
      <c r="E826" s="306"/>
      <c r="F826" s="306"/>
      <c r="G826" s="306"/>
      <c r="H826" s="306"/>
      <c r="I826" s="306"/>
      <c r="J826" s="306"/>
      <c r="K826" s="306"/>
      <c r="L826" s="306"/>
      <c r="M826" s="306"/>
      <c r="N826" s="306"/>
    </row>
    <row r="827" spans="1:14" s="307" customFormat="1" x14ac:dyDescent="0.35">
      <c r="A827" s="306"/>
      <c r="B827" s="306"/>
      <c r="C827" s="306"/>
      <c r="D827" s="306"/>
      <c r="E827" s="306"/>
      <c r="F827" s="306"/>
      <c r="G827" s="306"/>
      <c r="H827" s="306"/>
      <c r="I827" s="306"/>
      <c r="J827" s="306"/>
      <c r="K827" s="306"/>
      <c r="L827" s="306"/>
      <c r="M827" s="306"/>
      <c r="N827" s="306"/>
    </row>
    <row r="828" spans="1:14" s="307" customFormat="1" x14ac:dyDescent="0.35">
      <c r="A828" s="306"/>
      <c r="B828" s="306"/>
      <c r="C828" s="306"/>
      <c r="D828" s="306"/>
      <c r="E828" s="306"/>
      <c r="F828" s="306"/>
      <c r="G828" s="306"/>
      <c r="H828" s="306"/>
      <c r="I828" s="306"/>
      <c r="J828" s="306"/>
      <c r="K828" s="306"/>
      <c r="L828" s="306"/>
      <c r="M828" s="306"/>
      <c r="N828" s="306"/>
    </row>
    <row r="829" spans="1:14" s="307" customFormat="1" x14ac:dyDescent="0.35">
      <c r="A829" s="306"/>
      <c r="B829" s="306"/>
      <c r="C829" s="306"/>
      <c r="D829" s="306"/>
      <c r="E829" s="306"/>
      <c r="F829" s="306"/>
      <c r="G829" s="306"/>
      <c r="H829" s="306"/>
      <c r="I829" s="306"/>
      <c r="J829" s="306"/>
      <c r="K829" s="306"/>
      <c r="L829" s="306"/>
      <c r="M829" s="306"/>
      <c r="N829" s="306"/>
    </row>
    <row r="830" spans="1:14" s="307" customFormat="1" x14ac:dyDescent="0.35">
      <c r="A830" s="306"/>
      <c r="B830" s="306"/>
      <c r="C830" s="306"/>
      <c r="D830" s="306"/>
      <c r="E830" s="306"/>
      <c r="F830" s="306"/>
      <c r="G830" s="306"/>
      <c r="H830" s="306"/>
      <c r="I830" s="306"/>
      <c r="J830" s="306"/>
      <c r="K830" s="306"/>
      <c r="L830" s="306"/>
      <c r="M830" s="306"/>
      <c r="N830" s="306"/>
    </row>
    <row r="831" spans="1:14" s="307" customFormat="1" x14ac:dyDescent="0.35">
      <c r="A831" s="306"/>
      <c r="B831" s="306"/>
      <c r="C831" s="306"/>
      <c r="D831" s="306"/>
      <c r="E831" s="306"/>
      <c r="F831" s="306"/>
      <c r="G831" s="306"/>
      <c r="H831" s="306"/>
      <c r="I831" s="306"/>
      <c r="J831" s="306"/>
      <c r="K831" s="306"/>
      <c r="L831" s="306"/>
      <c r="M831" s="306"/>
      <c r="N831" s="306"/>
    </row>
    <row r="832" spans="1:14" s="307" customFormat="1" x14ac:dyDescent="0.35">
      <c r="A832" s="306"/>
      <c r="B832" s="306"/>
      <c r="C832" s="306"/>
      <c r="D832" s="306"/>
      <c r="E832" s="306"/>
      <c r="F832" s="306"/>
      <c r="G832" s="306"/>
      <c r="H832" s="306"/>
      <c r="I832" s="306"/>
      <c r="J832" s="306"/>
      <c r="K832" s="306"/>
      <c r="L832" s="306"/>
      <c r="M832" s="306"/>
      <c r="N832" s="306"/>
    </row>
    <row r="833" spans="1:14" s="307" customFormat="1" x14ac:dyDescent="0.35">
      <c r="A833" s="306"/>
      <c r="B833" s="306"/>
      <c r="C833" s="306"/>
      <c r="D833" s="306"/>
      <c r="E833" s="306"/>
      <c r="F833" s="306"/>
      <c r="G833" s="306"/>
      <c r="H833" s="306"/>
      <c r="I833" s="306"/>
      <c r="J833" s="306"/>
      <c r="K833" s="306"/>
      <c r="L833" s="306"/>
      <c r="M833" s="306"/>
      <c r="N833" s="306"/>
    </row>
    <row r="834" spans="1:14" s="307" customFormat="1" x14ac:dyDescent="0.35">
      <c r="A834" s="306"/>
      <c r="B834" s="306"/>
      <c r="C834" s="306"/>
      <c r="D834" s="306"/>
      <c r="E834" s="306"/>
      <c r="F834" s="306"/>
      <c r="G834" s="306"/>
      <c r="H834" s="306"/>
      <c r="I834" s="306"/>
      <c r="J834" s="306"/>
      <c r="K834" s="306"/>
      <c r="L834" s="306"/>
      <c r="M834" s="306"/>
      <c r="N834" s="306"/>
    </row>
    <row r="835" spans="1:14" s="307" customFormat="1" x14ac:dyDescent="0.35">
      <c r="A835" s="306"/>
      <c r="B835" s="306"/>
      <c r="C835" s="306"/>
      <c r="D835" s="306"/>
      <c r="E835" s="306"/>
      <c r="F835" s="306"/>
      <c r="G835" s="306"/>
      <c r="H835" s="306"/>
      <c r="I835" s="306"/>
      <c r="J835" s="306"/>
      <c r="K835" s="306"/>
      <c r="L835" s="306"/>
      <c r="M835" s="306"/>
      <c r="N835" s="306"/>
    </row>
    <row r="836" spans="1:14" s="307" customFormat="1" x14ac:dyDescent="0.35">
      <c r="A836" s="306"/>
      <c r="B836" s="306"/>
      <c r="C836" s="306"/>
      <c r="D836" s="306"/>
      <c r="E836" s="306"/>
      <c r="F836" s="306"/>
      <c r="G836" s="306"/>
      <c r="H836" s="306"/>
      <c r="I836" s="306"/>
      <c r="J836" s="306"/>
      <c r="K836" s="306"/>
      <c r="L836" s="306"/>
      <c r="M836" s="306"/>
      <c r="N836" s="306"/>
    </row>
    <row r="837" spans="1:14" s="307" customFormat="1" x14ac:dyDescent="0.35">
      <c r="A837" s="306"/>
      <c r="B837" s="306"/>
      <c r="C837" s="306"/>
      <c r="D837" s="306"/>
      <c r="E837" s="306"/>
      <c r="F837" s="306"/>
      <c r="G837" s="306"/>
      <c r="H837" s="306"/>
      <c r="I837" s="306"/>
      <c r="J837" s="306"/>
      <c r="K837" s="306"/>
      <c r="L837" s="306"/>
      <c r="M837" s="306"/>
      <c r="N837" s="306"/>
    </row>
    <row r="838" spans="1:14" s="307" customFormat="1" x14ac:dyDescent="0.35">
      <c r="A838" s="306"/>
      <c r="B838" s="306"/>
      <c r="C838" s="306"/>
      <c r="D838" s="306"/>
      <c r="E838" s="306"/>
      <c r="F838" s="306"/>
      <c r="G838" s="306"/>
      <c r="H838" s="306"/>
      <c r="I838" s="306"/>
      <c r="J838" s="306"/>
      <c r="K838" s="306"/>
      <c r="L838" s="306"/>
      <c r="M838" s="306"/>
      <c r="N838" s="306"/>
    </row>
    <row r="839" spans="1:14" s="307" customFormat="1" x14ac:dyDescent="0.35">
      <c r="A839" s="306"/>
      <c r="B839" s="306"/>
      <c r="C839" s="306"/>
      <c r="D839" s="306"/>
      <c r="E839" s="306"/>
      <c r="F839" s="306"/>
      <c r="G839" s="306"/>
      <c r="H839" s="306"/>
      <c r="I839" s="306"/>
      <c r="J839" s="306"/>
      <c r="K839" s="306"/>
      <c r="L839" s="306"/>
      <c r="M839" s="306"/>
      <c r="N839" s="306"/>
    </row>
    <row r="840" spans="1:14" s="307" customFormat="1" x14ac:dyDescent="0.35">
      <c r="A840" s="306"/>
      <c r="B840" s="306"/>
      <c r="C840" s="306"/>
      <c r="D840" s="306"/>
      <c r="E840" s="306"/>
      <c r="F840" s="306"/>
      <c r="G840" s="306"/>
      <c r="H840" s="306"/>
      <c r="I840" s="306"/>
      <c r="J840" s="306"/>
      <c r="K840" s="306"/>
      <c r="L840" s="306"/>
      <c r="M840" s="306"/>
      <c r="N840" s="306"/>
    </row>
    <row r="841" spans="1:14" s="307" customFormat="1" x14ac:dyDescent="0.35">
      <c r="A841" s="306"/>
      <c r="B841" s="306"/>
      <c r="C841" s="306"/>
      <c r="D841" s="306"/>
      <c r="E841" s="306"/>
      <c r="F841" s="306"/>
      <c r="G841" s="306"/>
      <c r="H841" s="306"/>
      <c r="I841" s="306"/>
      <c r="J841" s="306"/>
      <c r="K841" s="306"/>
      <c r="L841" s="306"/>
      <c r="M841" s="306"/>
      <c r="N841" s="306"/>
    </row>
    <row r="842" spans="1:14" s="307" customFormat="1" x14ac:dyDescent="0.35">
      <c r="A842" s="306"/>
      <c r="B842" s="306"/>
      <c r="C842" s="306"/>
      <c r="D842" s="306"/>
      <c r="E842" s="306"/>
      <c r="F842" s="306"/>
      <c r="G842" s="306"/>
      <c r="H842" s="306"/>
      <c r="I842" s="306"/>
      <c r="J842" s="306"/>
      <c r="K842" s="306"/>
      <c r="L842" s="306"/>
      <c r="M842" s="306"/>
      <c r="N842" s="306"/>
    </row>
    <row r="843" spans="1:14" s="307" customFormat="1" x14ac:dyDescent="0.35">
      <c r="A843" s="306"/>
      <c r="B843" s="306"/>
      <c r="C843" s="306"/>
      <c r="D843" s="306"/>
      <c r="E843" s="306"/>
      <c r="F843" s="306"/>
      <c r="G843" s="306"/>
      <c r="H843" s="306"/>
      <c r="I843" s="306"/>
      <c r="J843" s="306"/>
      <c r="K843" s="306"/>
      <c r="L843" s="306"/>
      <c r="M843" s="306"/>
      <c r="N843" s="306"/>
    </row>
    <row r="844" spans="1:14" s="307" customFormat="1" x14ac:dyDescent="0.35">
      <c r="A844" s="306"/>
      <c r="B844" s="306"/>
      <c r="C844" s="306"/>
      <c r="D844" s="306"/>
      <c r="E844" s="306"/>
      <c r="F844" s="306"/>
      <c r="G844" s="306"/>
      <c r="H844" s="306"/>
      <c r="I844" s="306"/>
      <c r="J844" s="306"/>
      <c r="K844" s="306"/>
      <c r="L844" s="306"/>
      <c r="M844" s="306"/>
      <c r="N844" s="306"/>
    </row>
    <row r="845" spans="1:14" s="307" customFormat="1" x14ac:dyDescent="0.35">
      <c r="A845" s="306"/>
      <c r="B845" s="306"/>
      <c r="C845" s="306"/>
      <c r="D845" s="306"/>
      <c r="E845" s="306"/>
      <c r="F845" s="306"/>
      <c r="G845" s="306"/>
      <c r="H845" s="306"/>
      <c r="I845" s="306"/>
      <c r="J845" s="306"/>
      <c r="K845" s="306"/>
      <c r="L845" s="306"/>
      <c r="M845" s="306"/>
      <c r="N845" s="306"/>
    </row>
    <row r="846" spans="1:14" s="307" customFormat="1" x14ac:dyDescent="0.35">
      <c r="A846" s="306"/>
      <c r="B846" s="306"/>
      <c r="C846" s="306"/>
      <c r="D846" s="306"/>
      <c r="E846" s="306"/>
      <c r="F846" s="306"/>
      <c r="G846" s="306"/>
      <c r="H846" s="306"/>
      <c r="I846" s="306"/>
      <c r="J846" s="306"/>
      <c r="K846" s="306"/>
      <c r="L846" s="306"/>
      <c r="M846" s="306"/>
      <c r="N846" s="306"/>
    </row>
    <row r="847" spans="1:14" s="307" customFormat="1" x14ac:dyDescent="0.35">
      <c r="A847" s="306"/>
      <c r="B847" s="306"/>
      <c r="C847" s="306"/>
      <c r="D847" s="306"/>
      <c r="E847" s="306"/>
      <c r="F847" s="306"/>
      <c r="G847" s="306"/>
      <c r="H847" s="306"/>
      <c r="I847" s="306"/>
      <c r="J847" s="306"/>
      <c r="K847" s="306"/>
      <c r="L847" s="306"/>
      <c r="M847" s="306"/>
      <c r="N847" s="306"/>
    </row>
    <row r="848" spans="1:14" s="307" customFormat="1" x14ac:dyDescent="0.35">
      <c r="A848" s="306"/>
      <c r="B848" s="306"/>
      <c r="C848" s="306"/>
      <c r="D848" s="306"/>
      <c r="E848" s="306"/>
      <c r="F848" s="306"/>
      <c r="G848" s="306"/>
      <c r="H848" s="306"/>
      <c r="I848" s="306"/>
      <c r="J848" s="306"/>
      <c r="K848" s="306"/>
      <c r="L848" s="306"/>
      <c r="M848" s="306"/>
      <c r="N848" s="306"/>
    </row>
    <row r="849" spans="1:17" x14ac:dyDescent="0.35">
      <c r="A849" s="306"/>
      <c r="B849" s="306"/>
      <c r="C849" s="306"/>
      <c r="D849" s="306"/>
      <c r="E849" s="306"/>
      <c r="F849" s="306"/>
      <c r="G849" s="306"/>
      <c r="H849" s="306"/>
      <c r="I849" s="306"/>
      <c r="J849" s="306"/>
      <c r="K849" s="306"/>
      <c r="L849" s="306"/>
      <c r="M849" s="306"/>
      <c r="N849" s="306"/>
      <c r="O849" s="222"/>
      <c r="P849" s="222"/>
      <c r="Q849" s="222"/>
    </row>
    <row r="850" spans="1:17" x14ac:dyDescent="0.35">
      <c r="A850" s="306"/>
      <c r="B850" s="306"/>
      <c r="C850" s="306"/>
      <c r="D850" s="306"/>
      <c r="E850" s="306"/>
      <c r="F850" s="306"/>
      <c r="G850" s="306"/>
      <c r="H850" s="306"/>
      <c r="I850" s="306"/>
      <c r="J850" s="306"/>
      <c r="K850" s="306"/>
      <c r="L850" s="306"/>
      <c r="M850" s="306"/>
      <c r="N850" s="306"/>
      <c r="O850" s="222"/>
      <c r="P850" s="222"/>
      <c r="Q850" s="222"/>
    </row>
    <row r="851" spans="1:17" x14ac:dyDescent="0.35">
      <c r="A851" s="306"/>
      <c r="B851" s="306"/>
      <c r="C851" s="306"/>
      <c r="D851" s="306"/>
      <c r="E851" s="306"/>
      <c r="F851" s="306"/>
      <c r="G851" s="306"/>
      <c r="H851" s="306"/>
      <c r="I851" s="306"/>
      <c r="J851" s="306"/>
      <c r="K851" s="306"/>
      <c r="L851" s="306"/>
      <c r="M851" s="306"/>
      <c r="N851" s="306"/>
      <c r="O851" s="222"/>
      <c r="P851" s="222"/>
      <c r="Q851" s="222"/>
    </row>
    <row r="852" spans="1:17" x14ac:dyDescent="0.35">
      <c r="A852" s="306"/>
      <c r="B852" s="306"/>
      <c r="C852" s="306"/>
      <c r="D852" s="306"/>
      <c r="E852" s="306"/>
      <c r="F852" s="306"/>
      <c r="G852" s="306"/>
      <c r="H852" s="306"/>
      <c r="I852" s="306"/>
      <c r="J852" s="306"/>
      <c r="K852" s="306"/>
      <c r="L852" s="306"/>
      <c r="M852" s="306"/>
      <c r="N852" s="306"/>
      <c r="O852" s="222"/>
      <c r="P852" s="222"/>
      <c r="Q852" s="222"/>
    </row>
    <row r="853" spans="1:17" x14ac:dyDescent="0.35">
      <c r="A853" s="306"/>
      <c r="B853" s="306"/>
      <c r="C853" s="306"/>
      <c r="D853" s="306"/>
      <c r="E853" s="306"/>
      <c r="F853" s="306"/>
      <c r="G853" s="306"/>
      <c r="H853" s="306"/>
      <c r="I853" s="306"/>
      <c r="J853" s="306"/>
      <c r="K853" s="306"/>
      <c r="L853" s="306"/>
      <c r="M853" s="306"/>
      <c r="N853" s="306"/>
      <c r="O853" s="222"/>
      <c r="P853" s="222"/>
      <c r="Q853" s="222"/>
    </row>
    <row r="854" spans="1:17" x14ac:dyDescent="0.35">
      <c r="A854" s="306"/>
      <c r="B854" s="306"/>
      <c r="C854" s="306"/>
      <c r="D854" s="306"/>
      <c r="E854" s="306"/>
      <c r="F854" s="306"/>
      <c r="G854" s="306"/>
      <c r="H854" s="306"/>
      <c r="I854" s="306"/>
      <c r="J854" s="306"/>
      <c r="K854" s="306"/>
      <c r="L854" s="306"/>
      <c r="M854" s="306"/>
      <c r="N854" s="306"/>
      <c r="O854" s="222"/>
      <c r="P854" s="222"/>
      <c r="Q854" s="222"/>
    </row>
    <row r="855" spans="1:17" x14ac:dyDescent="0.35">
      <c r="A855" s="306"/>
      <c r="B855" s="306"/>
      <c r="C855" s="306"/>
      <c r="D855" s="306"/>
      <c r="E855" s="306"/>
      <c r="F855" s="306"/>
      <c r="G855" s="306"/>
      <c r="H855" s="306"/>
      <c r="I855" s="306"/>
      <c r="J855" s="306"/>
      <c r="K855" s="306"/>
      <c r="L855" s="306"/>
      <c r="M855" s="306"/>
      <c r="N855" s="306"/>
      <c r="O855" s="222"/>
      <c r="P855" s="222"/>
      <c r="Q855" s="222"/>
    </row>
    <row r="856" spans="1:17" x14ac:dyDescent="0.35">
      <c r="A856" s="306"/>
      <c r="B856" s="306"/>
      <c r="C856" s="306"/>
      <c r="D856" s="306"/>
      <c r="E856" s="306"/>
      <c r="F856" s="306"/>
      <c r="G856" s="306"/>
      <c r="H856" s="306"/>
      <c r="I856" s="306"/>
      <c r="J856" s="306"/>
      <c r="K856" s="306"/>
      <c r="L856" s="306"/>
      <c r="M856" s="306"/>
      <c r="N856" s="306"/>
      <c r="O856" s="222"/>
      <c r="P856" s="222"/>
      <c r="Q856" s="222"/>
    </row>
    <row r="857" spans="1:17" x14ac:dyDescent="0.35">
      <c r="A857" s="306"/>
      <c r="B857" s="306"/>
      <c r="C857" s="306"/>
      <c r="D857" s="306"/>
      <c r="E857" s="306"/>
      <c r="F857" s="306"/>
      <c r="G857" s="306"/>
      <c r="H857" s="306"/>
      <c r="I857" s="306"/>
      <c r="J857" s="306"/>
      <c r="K857" s="306"/>
      <c r="L857" s="306"/>
      <c r="M857" s="306"/>
      <c r="N857" s="306"/>
      <c r="O857" s="222"/>
      <c r="P857" s="222"/>
      <c r="Q857" s="222"/>
    </row>
    <row r="858" spans="1:17" x14ac:dyDescent="0.35">
      <c r="A858" s="306"/>
      <c r="B858" s="306"/>
      <c r="C858" s="306"/>
      <c r="D858" s="306"/>
      <c r="E858" s="306"/>
      <c r="F858" s="306"/>
      <c r="G858" s="306"/>
      <c r="H858" s="306"/>
      <c r="I858" s="306"/>
      <c r="J858" s="306"/>
      <c r="K858" s="306"/>
      <c r="L858" s="306"/>
      <c r="M858" s="306"/>
      <c r="N858" s="306"/>
      <c r="O858" s="222"/>
      <c r="P858" s="222"/>
      <c r="Q858" s="222"/>
    </row>
    <row r="859" spans="1:17" x14ac:dyDescent="0.35">
      <c r="A859" s="306"/>
      <c r="B859" s="306"/>
      <c r="C859" s="306"/>
      <c r="D859" s="306"/>
      <c r="E859" s="306"/>
      <c r="F859" s="306"/>
      <c r="G859" s="306"/>
      <c r="H859" s="306"/>
      <c r="I859" s="306"/>
      <c r="J859" s="306"/>
      <c r="K859" s="306"/>
      <c r="L859" s="306"/>
      <c r="M859" s="306"/>
      <c r="N859" s="306"/>
      <c r="O859" s="222"/>
      <c r="P859" s="222"/>
      <c r="Q859" s="222"/>
    </row>
    <row r="860" spans="1:17" x14ac:dyDescent="0.35">
      <c r="A860" s="306"/>
      <c r="B860" s="306"/>
      <c r="C860" s="306"/>
      <c r="D860" s="306"/>
      <c r="E860" s="306"/>
      <c r="F860" s="306"/>
      <c r="G860" s="306"/>
      <c r="H860" s="306"/>
      <c r="I860" s="306"/>
      <c r="J860" s="306"/>
      <c r="K860" s="306"/>
      <c r="L860" s="306"/>
      <c r="M860" s="306"/>
      <c r="N860" s="306"/>
      <c r="O860" s="222"/>
      <c r="P860" s="222"/>
      <c r="Q860" s="222"/>
    </row>
    <row r="861" spans="1:17" x14ac:dyDescent="0.35">
      <c r="A861" s="306"/>
      <c r="B861" s="306"/>
      <c r="C861" s="306"/>
      <c r="D861" s="306"/>
      <c r="E861" s="306"/>
      <c r="F861" s="306"/>
      <c r="G861" s="306"/>
      <c r="H861" s="306"/>
      <c r="I861" s="306"/>
      <c r="J861" s="306"/>
      <c r="K861" s="306"/>
      <c r="L861" s="306"/>
      <c r="M861" s="306"/>
      <c r="N861" s="306"/>
      <c r="O861" s="222"/>
      <c r="P861" s="222"/>
      <c r="Q861" s="222"/>
    </row>
    <row r="862" spans="1:17" x14ac:dyDescent="0.35">
      <c r="A862" s="306"/>
      <c r="B862" s="306"/>
      <c r="C862" s="306"/>
      <c r="D862" s="306"/>
      <c r="E862" s="306"/>
      <c r="F862" s="306"/>
      <c r="G862" s="306"/>
      <c r="H862" s="306"/>
      <c r="I862" s="306"/>
      <c r="J862" s="306"/>
      <c r="K862" s="306"/>
      <c r="L862" s="306"/>
      <c r="M862" s="306"/>
      <c r="N862" s="306"/>
      <c r="O862" s="222"/>
      <c r="P862" s="222"/>
      <c r="Q862" s="222"/>
    </row>
    <row r="863" spans="1:17" x14ac:dyDescent="0.35">
      <c r="A863" s="306"/>
      <c r="B863" s="306"/>
      <c r="C863" s="306"/>
      <c r="D863" s="306"/>
      <c r="E863" s="306"/>
      <c r="F863" s="306"/>
      <c r="G863" s="306"/>
      <c r="H863" s="306"/>
      <c r="I863" s="306"/>
      <c r="J863" s="306"/>
      <c r="K863" s="306"/>
      <c r="L863" s="306"/>
      <c r="M863" s="306"/>
      <c r="N863" s="306"/>
      <c r="O863" s="222"/>
      <c r="P863" s="222"/>
      <c r="Q863" s="222"/>
    </row>
    <row r="864" spans="1:17" x14ac:dyDescent="0.35">
      <c r="A864" s="306"/>
      <c r="B864" s="306"/>
      <c r="C864" s="306"/>
      <c r="D864" s="306"/>
      <c r="E864" s="306"/>
      <c r="F864" s="306"/>
      <c r="G864" s="306"/>
      <c r="H864" s="306"/>
      <c r="I864" s="306"/>
      <c r="J864" s="306"/>
      <c r="K864" s="306"/>
      <c r="L864" s="306"/>
      <c r="M864" s="306"/>
      <c r="N864" s="306"/>
      <c r="O864" s="222"/>
      <c r="P864" s="222"/>
      <c r="Q864" s="222"/>
    </row>
    <row r="865" spans="1:17" x14ac:dyDescent="0.35">
      <c r="A865" s="306"/>
      <c r="B865" s="306"/>
      <c r="C865" s="306"/>
      <c r="D865" s="306"/>
      <c r="E865" s="306"/>
      <c r="F865" s="306"/>
      <c r="G865" s="306"/>
      <c r="H865" s="306"/>
      <c r="I865" s="306"/>
      <c r="J865" s="306"/>
      <c r="K865" s="306"/>
      <c r="L865" s="306"/>
      <c r="M865" s="306"/>
      <c r="N865" s="306"/>
      <c r="O865" s="222"/>
      <c r="P865" s="222"/>
      <c r="Q865" s="222"/>
    </row>
    <row r="866" spans="1:17" x14ac:dyDescent="0.35">
      <c r="A866" s="306"/>
      <c r="B866" s="306"/>
      <c r="C866" s="306"/>
      <c r="D866" s="306"/>
      <c r="E866" s="306"/>
      <c r="F866" s="306"/>
      <c r="G866" s="306"/>
      <c r="H866" s="306"/>
      <c r="I866" s="306"/>
      <c r="J866" s="306"/>
      <c r="K866" s="306"/>
      <c r="L866" s="306"/>
      <c r="M866" s="306"/>
      <c r="N866" s="306"/>
      <c r="O866" s="222"/>
      <c r="P866" s="222"/>
      <c r="Q866" s="222"/>
    </row>
    <row r="867" spans="1:17" x14ac:dyDescent="0.35">
      <c r="A867" s="306"/>
      <c r="B867" s="306"/>
      <c r="C867" s="306"/>
      <c r="D867" s="306"/>
      <c r="E867" s="306"/>
      <c r="F867" s="306"/>
      <c r="G867" s="306"/>
      <c r="H867" s="306"/>
      <c r="I867" s="306"/>
      <c r="J867" s="306"/>
      <c r="K867" s="306"/>
      <c r="L867" s="306"/>
      <c r="M867" s="306"/>
      <c r="N867" s="306"/>
      <c r="O867" s="222"/>
      <c r="P867" s="222"/>
      <c r="Q867" s="222"/>
    </row>
    <row r="868" spans="1:17" x14ac:dyDescent="0.35">
      <c r="A868" s="306"/>
      <c r="B868" s="306"/>
      <c r="C868" s="306"/>
      <c r="D868" s="306"/>
      <c r="E868" s="306"/>
      <c r="F868" s="306"/>
      <c r="G868" s="306"/>
      <c r="H868" s="306"/>
      <c r="I868" s="306"/>
      <c r="J868" s="306"/>
      <c r="K868" s="306"/>
      <c r="L868" s="306"/>
      <c r="M868" s="306"/>
      <c r="N868" s="306"/>
      <c r="O868" s="222"/>
      <c r="P868" s="222"/>
      <c r="Q868" s="222"/>
    </row>
    <row r="869" spans="1:17" x14ac:dyDescent="0.35">
      <c r="A869" s="306"/>
      <c r="B869" s="306"/>
      <c r="C869" s="306"/>
      <c r="D869" s="306"/>
      <c r="E869" s="306"/>
      <c r="F869" s="306"/>
      <c r="G869" s="306"/>
      <c r="H869" s="306"/>
      <c r="I869" s="306"/>
      <c r="J869" s="306"/>
      <c r="K869" s="306"/>
      <c r="L869" s="306"/>
      <c r="M869" s="306"/>
      <c r="N869" s="306"/>
      <c r="O869" s="222"/>
      <c r="P869" s="222"/>
      <c r="Q869" s="222"/>
    </row>
    <row r="870" spans="1:17" x14ac:dyDescent="0.35">
      <c r="A870" s="306"/>
      <c r="B870" s="306"/>
      <c r="C870" s="306"/>
      <c r="D870" s="306"/>
      <c r="E870" s="306"/>
      <c r="F870" s="306"/>
      <c r="G870" s="306"/>
      <c r="H870" s="306"/>
      <c r="I870" s="306"/>
      <c r="J870" s="306"/>
      <c r="K870" s="306"/>
      <c r="L870" s="306"/>
      <c r="M870" s="306"/>
      <c r="N870" s="306"/>
      <c r="O870" s="222"/>
      <c r="P870" s="222"/>
      <c r="Q870" s="222"/>
    </row>
    <row r="871" spans="1:17" x14ac:dyDescent="0.35">
      <c r="A871" s="306"/>
      <c r="B871" s="306"/>
      <c r="C871" s="306"/>
      <c r="D871" s="306"/>
      <c r="E871" s="306"/>
      <c r="F871" s="306"/>
      <c r="G871" s="306"/>
      <c r="H871" s="306"/>
      <c r="I871" s="306"/>
      <c r="J871" s="306"/>
      <c r="K871" s="306"/>
      <c r="L871" s="306"/>
      <c r="M871" s="306"/>
      <c r="N871" s="306"/>
      <c r="O871" s="222"/>
      <c r="P871" s="222"/>
      <c r="Q871" s="222"/>
    </row>
    <row r="872" spans="1:17" x14ac:dyDescent="0.35">
      <c r="A872" s="306"/>
      <c r="B872" s="306"/>
      <c r="C872" s="306"/>
      <c r="D872" s="306"/>
      <c r="E872" s="306"/>
      <c r="F872" s="306"/>
      <c r="G872" s="306"/>
      <c r="H872" s="306"/>
      <c r="I872" s="306"/>
      <c r="J872" s="306"/>
      <c r="K872" s="306"/>
      <c r="L872" s="306"/>
      <c r="M872" s="306"/>
      <c r="N872" s="306"/>
      <c r="O872" s="222"/>
      <c r="P872" s="222"/>
      <c r="Q872" s="222"/>
    </row>
    <row r="873" spans="1:17" x14ac:dyDescent="0.35">
      <c r="A873" s="306"/>
      <c r="B873" s="306"/>
      <c r="C873" s="306"/>
      <c r="D873" s="306"/>
      <c r="E873" s="306"/>
      <c r="F873" s="306"/>
      <c r="G873" s="306"/>
      <c r="H873" s="306"/>
      <c r="I873" s="306"/>
      <c r="J873" s="306"/>
      <c r="K873" s="306"/>
      <c r="L873" s="306"/>
      <c r="M873" s="306"/>
      <c r="N873" s="306"/>
      <c r="O873" s="222"/>
      <c r="P873" s="222"/>
      <c r="Q873" s="222"/>
    </row>
    <row r="874" spans="1:17" x14ac:dyDescent="0.35">
      <c r="A874" s="306"/>
      <c r="B874" s="306"/>
      <c r="C874" s="306"/>
      <c r="D874" s="306"/>
      <c r="E874" s="306"/>
      <c r="F874" s="306"/>
      <c r="G874" s="306"/>
      <c r="H874" s="306"/>
      <c r="I874" s="306"/>
      <c r="J874" s="306"/>
      <c r="K874" s="306"/>
      <c r="L874" s="306"/>
      <c r="M874" s="306"/>
      <c r="N874" s="306"/>
      <c r="O874" s="222"/>
      <c r="P874" s="222"/>
      <c r="Q874" s="222"/>
    </row>
    <row r="875" spans="1:17" x14ac:dyDescent="0.35">
      <c r="A875" s="306"/>
      <c r="B875" s="306"/>
      <c r="C875" s="306"/>
      <c r="D875" s="306"/>
      <c r="E875" s="306"/>
      <c r="F875" s="306"/>
      <c r="G875" s="306"/>
      <c r="H875" s="306"/>
      <c r="I875" s="306"/>
      <c r="J875" s="306"/>
      <c r="K875" s="306"/>
      <c r="L875" s="306"/>
      <c r="M875" s="306"/>
      <c r="N875" s="306"/>
      <c r="O875" s="222"/>
      <c r="P875" s="222"/>
      <c r="Q875" s="222"/>
    </row>
    <row r="876" spans="1:17" x14ac:dyDescent="0.35">
      <c r="A876" s="306"/>
      <c r="B876" s="306"/>
      <c r="C876" s="306"/>
      <c r="D876" s="306"/>
      <c r="E876" s="306"/>
      <c r="F876" s="306"/>
      <c r="G876" s="306"/>
      <c r="H876" s="306"/>
      <c r="I876" s="306"/>
      <c r="J876" s="306"/>
      <c r="K876" s="306"/>
      <c r="L876" s="306"/>
      <c r="M876" s="306"/>
      <c r="N876" s="306"/>
      <c r="O876" s="222"/>
      <c r="P876" s="222"/>
      <c r="Q876" s="222"/>
    </row>
    <row r="877" spans="1:17" x14ac:dyDescent="0.35">
      <c r="A877" s="306"/>
      <c r="B877" s="306"/>
      <c r="C877" s="306"/>
      <c r="D877" s="306"/>
      <c r="E877" s="306"/>
      <c r="F877" s="306"/>
      <c r="G877" s="306"/>
      <c r="H877" s="306"/>
      <c r="I877" s="306"/>
      <c r="J877" s="306"/>
      <c r="K877" s="306"/>
      <c r="L877" s="306"/>
      <c r="M877" s="306"/>
      <c r="N877" s="306"/>
      <c r="O877" s="222"/>
      <c r="P877" s="222"/>
      <c r="Q877" s="222"/>
    </row>
    <row r="878" spans="1:17" x14ac:dyDescent="0.35">
      <c r="A878" s="306"/>
      <c r="B878" s="306"/>
      <c r="C878" s="306"/>
      <c r="D878" s="306"/>
      <c r="E878" s="306"/>
      <c r="F878" s="306"/>
      <c r="G878" s="306"/>
      <c r="H878" s="306"/>
      <c r="I878" s="306"/>
      <c r="J878" s="306"/>
      <c r="K878" s="306"/>
      <c r="L878" s="306"/>
      <c r="M878" s="306"/>
      <c r="N878" s="306"/>
      <c r="O878" s="222"/>
      <c r="P878" s="222"/>
      <c r="Q878" s="222"/>
    </row>
    <row r="879" spans="1:17" x14ac:dyDescent="0.35">
      <c r="A879" s="306"/>
      <c r="B879" s="306"/>
      <c r="C879" s="306"/>
      <c r="D879" s="306"/>
      <c r="E879" s="306"/>
      <c r="F879" s="306"/>
      <c r="G879" s="306"/>
      <c r="H879" s="306"/>
      <c r="I879" s="306"/>
      <c r="J879" s="306"/>
      <c r="K879" s="306"/>
      <c r="L879" s="306"/>
      <c r="M879" s="306"/>
      <c r="N879" s="306"/>
      <c r="O879" s="222"/>
      <c r="P879" s="222"/>
      <c r="Q879" s="222"/>
    </row>
    <row r="880" spans="1:17" x14ac:dyDescent="0.35">
      <c r="A880" s="306"/>
      <c r="B880" s="306"/>
      <c r="C880" s="306"/>
      <c r="D880" s="306"/>
      <c r="E880" s="306"/>
      <c r="F880" s="306"/>
      <c r="G880" s="306"/>
      <c r="H880" s="306"/>
      <c r="I880" s="306"/>
      <c r="J880" s="306"/>
      <c r="K880" s="306"/>
      <c r="L880" s="306"/>
      <c r="M880" s="306"/>
      <c r="N880" s="306"/>
      <c r="O880" s="222"/>
      <c r="P880" s="222"/>
      <c r="Q880" s="222"/>
    </row>
    <row r="881" spans="1:17" x14ac:dyDescent="0.35">
      <c r="A881" s="306"/>
      <c r="B881" s="306"/>
      <c r="C881" s="306"/>
      <c r="D881" s="306"/>
      <c r="E881" s="306"/>
      <c r="F881" s="306"/>
      <c r="G881" s="306"/>
      <c r="H881" s="306"/>
      <c r="I881" s="306"/>
      <c r="J881" s="306"/>
      <c r="K881" s="306"/>
      <c r="L881" s="306"/>
      <c r="M881" s="306"/>
      <c r="N881" s="306"/>
      <c r="O881" s="222"/>
      <c r="P881" s="222"/>
      <c r="Q881" s="222"/>
    </row>
    <row r="882" spans="1:17" x14ac:dyDescent="0.35">
      <c r="A882" s="306"/>
      <c r="B882" s="306"/>
      <c r="C882" s="306"/>
      <c r="D882" s="306"/>
      <c r="E882" s="306"/>
      <c r="F882" s="306"/>
      <c r="G882" s="306"/>
      <c r="H882" s="306"/>
      <c r="I882" s="306"/>
      <c r="J882" s="306"/>
      <c r="K882" s="306"/>
      <c r="L882" s="306"/>
      <c r="M882" s="306"/>
      <c r="N882" s="306"/>
      <c r="O882" s="222"/>
      <c r="P882" s="222"/>
      <c r="Q882" s="222"/>
    </row>
    <row r="883" spans="1:17" x14ac:dyDescent="0.35">
      <c r="A883" s="306"/>
      <c r="B883" s="306"/>
      <c r="C883" s="306"/>
      <c r="D883" s="306"/>
      <c r="E883" s="306"/>
      <c r="F883" s="306"/>
      <c r="G883" s="306"/>
      <c r="H883" s="306"/>
      <c r="I883" s="306"/>
      <c r="J883" s="306"/>
      <c r="K883" s="306"/>
      <c r="L883" s="306"/>
      <c r="M883" s="306"/>
      <c r="N883" s="306"/>
      <c r="O883" s="222"/>
      <c r="P883" s="222"/>
      <c r="Q883" s="222"/>
    </row>
    <row r="884" spans="1:17" x14ac:dyDescent="0.35">
      <c r="A884" s="306"/>
      <c r="B884" s="306"/>
      <c r="C884" s="306"/>
      <c r="D884" s="306"/>
      <c r="E884" s="306"/>
      <c r="F884" s="306"/>
      <c r="G884" s="306"/>
      <c r="H884" s="306"/>
      <c r="I884" s="306"/>
      <c r="J884" s="306"/>
      <c r="K884" s="306"/>
      <c r="L884" s="306"/>
      <c r="M884" s="306"/>
      <c r="N884" s="306"/>
      <c r="O884" s="222"/>
      <c r="P884" s="222"/>
      <c r="Q884" s="222"/>
    </row>
    <row r="885" spans="1:17" x14ac:dyDescent="0.35">
      <c r="A885" s="306"/>
      <c r="B885" s="306"/>
      <c r="C885" s="306"/>
      <c r="D885" s="306"/>
      <c r="E885" s="306"/>
      <c r="F885" s="306"/>
      <c r="G885" s="306"/>
      <c r="H885" s="306"/>
      <c r="I885" s="306"/>
      <c r="J885" s="306"/>
      <c r="K885" s="306"/>
      <c r="L885" s="306"/>
      <c r="M885" s="306"/>
      <c r="N885" s="306"/>
      <c r="O885" s="222"/>
      <c r="P885" s="222"/>
      <c r="Q885" s="222"/>
    </row>
    <row r="886" spans="1:17" x14ac:dyDescent="0.35">
      <c r="A886" s="306"/>
      <c r="B886" s="306"/>
      <c r="C886" s="306"/>
      <c r="D886" s="306"/>
      <c r="E886" s="306"/>
      <c r="F886" s="306"/>
      <c r="G886" s="306"/>
      <c r="H886" s="306"/>
      <c r="I886" s="306"/>
      <c r="J886" s="306"/>
      <c r="K886" s="306"/>
      <c r="L886" s="306"/>
      <c r="M886" s="306"/>
      <c r="N886" s="306"/>
      <c r="O886" s="222"/>
      <c r="P886" s="222"/>
      <c r="Q886" s="222"/>
    </row>
    <row r="887" spans="1:17" x14ac:dyDescent="0.35">
      <c r="A887" s="306"/>
      <c r="B887" s="306"/>
      <c r="C887" s="306"/>
      <c r="D887" s="306"/>
      <c r="E887" s="306"/>
      <c r="F887" s="306"/>
      <c r="G887" s="306"/>
      <c r="H887" s="306"/>
      <c r="I887" s="306"/>
      <c r="J887" s="306"/>
      <c r="K887" s="306"/>
      <c r="L887" s="306"/>
      <c r="M887" s="306"/>
      <c r="N887" s="306"/>
      <c r="O887" s="222"/>
      <c r="P887" s="222"/>
      <c r="Q887" s="222"/>
    </row>
    <row r="888" spans="1:17" x14ac:dyDescent="0.35">
      <c r="A888" s="306"/>
      <c r="B888" s="306"/>
      <c r="C888" s="306"/>
      <c r="D888" s="306"/>
      <c r="E888" s="306"/>
      <c r="F888" s="306"/>
      <c r="G888" s="306"/>
      <c r="H888" s="306"/>
      <c r="I888" s="306"/>
      <c r="J888" s="306"/>
      <c r="K888" s="306"/>
      <c r="L888" s="306"/>
      <c r="M888" s="306"/>
      <c r="N888" s="306"/>
      <c r="O888" s="222"/>
      <c r="P888" s="222"/>
      <c r="Q888" s="222"/>
    </row>
    <row r="889" spans="1:17" x14ac:dyDescent="0.35">
      <c r="A889" s="306"/>
      <c r="B889" s="306"/>
      <c r="C889" s="306"/>
      <c r="D889" s="306"/>
      <c r="E889" s="306"/>
      <c r="F889" s="306"/>
      <c r="G889" s="306"/>
      <c r="H889" s="306"/>
      <c r="I889" s="306"/>
      <c r="J889" s="306"/>
      <c r="K889" s="306"/>
      <c r="L889" s="306"/>
      <c r="M889" s="306"/>
      <c r="N889" s="306"/>
      <c r="O889" s="222"/>
      <c r="P889" s="222"/>
      <c r="Q889" s="222"/>
    </row>
    <row r="890" spans="1:17" x14ac:dyDescent="0.35">
      <c r="A890" s="306"/>
      <c r="B890" s="306"/>
      <c r="C890" s="306"/>
      <c r="D890" s="306"/>
      <c r="E890" s="306"/>
      <c r="F890" s="306"/>
      <c r="G890" s="306"/>
      <c r="H890" s="306"/>
      <c r="I890" s="306"/>
      <c r="J890" s="306"/>
      <c r="K890" s="306"/>
      <c r="L890" s="306"/>
      <c r="M890" s="306"/>
      <c r="N890" s="306"/>
      <c r="O890" s="222"/>
      <c r="P890" s="222"/>
      <c r="Q890" s="222"/>
    </row>
    <row r="891" spans="1:17" x14ac:dyDescent="0.35">
      <c r="A891" s="306"/>
      <c r="B891" s="306"/>
      <c r="C891" s="306"/>
      <c r="D891" s="306"/>
      <c r="E891" s="306"/>
      <c r="F891" s="306"/>
      <c r="G891" s="306"/>
      <c r="H891" s="306"/>
      <c r="I891" s="306"/>
      <c r="J891" s="306"/>
      <c r="K891" s="306"/>
      <c r="L891" s="306"/>
      <c r="M891" s="306"/>
      <c r="N891" s="306"/>
      <c r="O891" s="222"/>
      <c r="P891" s="222"/>
      <c r="Q891" s="222"/>
    </row>
    <row r="892" spans="1:17" x14ac:dyDescent="0.35">
      <c r="A892" s="306"/>
      <c r="B892" s="306"/>
      <c r="C892" s="306"/>
      <c r="D892" s="306"/>
      <c r="E892" s="306"/>
      <c r="F892" s="306"/>
      <c r="G892" s="306"/>
      <c r="H892" s="306"/>
      <c r="I892" s="306"/>
      <c r="J892" s="306"/>
      <c r="K892" s="306"/>
      <c r="L892" s="306"/>
      <c r="M892" s="306"/>
      <c r="N892" s="306"/>
      <c r="O892" s="222"/>
      <c r="P892" s="222"/>
      <c r="Q892" s="222"/>
    </row>
    <row r="893" spans="1:17" x14ac:dyDescent="0.35">
      <c r="A893" s="306"/>
      <c r="B893" s="306"/>
      <c r="C893" s="306"/>
      <c r="D893" s="306"/>
      <c r="E893" s="306"/>
      <c r="F893" s="306"/>
      <c r="G893" s="306"/>
      <c r="H893" s="306"/>
      <c r="I893" s="306"/>
      <c r="J893" s="306"/>
      <c r="K893" s="306"/>
      <c r="L893" s="306"/>
      <c r="M893" s="306"/>
      <c r="N893" s="306"/>
      <c r="O893" s="222"/>
      <c r="P893" s="222"/>
      <c r="Q893" s="222"/>
    </row>
    <row r="894" spans="1:17" x14ac:dyDescent="0.35">
      <c r="A894" s="306"/>
      <c r="B894" s="306"/>
      <c r="C894" s="306"/>
      <c r="D894" s="306"/>
      <c r="E894" s="306"/>
      <c r="F894" s="306"/>
      <c r="G894" s="306"/>
      <c r="H894" s="306"/>
      <c r="I894" s="306"/>
      <c r="J894" s="306"/>
      <c r="K894" s="306"/>
      <c r="L894" s="306"/>
      <c r="M894" s="306"/>
      <c r="N894" s="306"/>
      <c r="O894" s="222"/>
      <c r="P894" s="222"/>
      <c r="Q894" s="222"/>
    </row>
    <row r="895" spans="1:17" x14ac:dyDescent="0.35">
      <c r="A895" s="306"/>
      <c r="B895" s="306"/>
      <c r="C895" s="306"/>
      <c r="D895" s="306"/>
      <c r="E895" s="306"/>
      <c r="F895" s="306"/>
      <c r="G895" s="306"/>
      <c r="H895" s="306"/>
      <c r="I895" s="306"/>
      <c r="J895" s="306"/>
      <c r="K895" s="306"/>
      <c r="L895" s="306"/>
      <c r="M895" s="306"/>
      <c r="N895" s="306"/>
      <c r="O895" s="222"/>
      <c r="P895" s="222"/>
      <c r="Q895" s="222"/>
    </row>
    <row r="896" spans="1:17" x14ac:dyDescent="0.35">
      <c r="A896" s="306"/>
      <c r="B896" s="306"/>
      <c r="C896" s="306"/>
      <c r="D896" s="306"/>
      <c r="E896" s="306"/>
      <c r="F896" s="306"/>
      <c r="G896" s="306"/>
      <c r="H896" s="306"/>
      <c r="I896" s="306"/>
      <c r="J896" s="306"/>
      <c r="K896" s="306"/>
      <c r="L896" s="306"/>
      <c r="M896" s="306"/>
      <c r="N896" s="306"/>
      <c r="O896" s="222"/>
      <c r="P896" s="222"/>
      <c r="Q896" s="222"/>
    </row>
    <row r="897" spans="1:17" x14ac:dyDescent="0.35">
      <c r="A897" s="306"/>
      <c r="B897" s="306"/>
      <c r="C897" s="306"/>
      <c r="D897" s="306"/>
      <c r="E897" s="306"/>
      <c r="F897" s="306"/>
      <c r="G897" s="306"/>
      <c r="H897" s="306"/>
      <c r="I897" s="306"/>
      <c r="J897" s="306"/>
      <c r="K897" s="306"/>
      <c r="L897" s="306"/>
      <c r="M897" s="306"/>
      <c r="N897" s="306"/>
      <c r="O897" s="222"/>
      <c r="P897" s="222"/>
      <c r="Q897" s="222"/>
    </row>
    <row r="898" spans="1:17" x14ac:dyDescent="0.35">
      <c r="A898" s="306"/>
      <c r="B898" s="306"/>
      <c r="C898" s="306"/>
      <c r="D898" s="306"/>
      <c r="E898" s="306"/>
      <c r="F898" s="306"/>
      <c r="G898" s="306"/>
      <c r="H898" s="306"/>
      <c r="I898" s="306"/>
      <c r="J898" s="306"/>
      <c r="K898" s="306"/>
      <c r="L898" s="306"/>
      <c r="M898" s="306"/>
      <c r="N898" s="306"/>
      <c r="O898" s="222"/>
      <c r="P898" s="222"/>
      <c r="Q898" s="222"/>
    </row>
    <row r="899" spans="1:17" x14ac:dyDescent="0.35">
      <c r="A899" s="306"/>
      <c r="B899" s="306"/>
      <c r="C899" s="306"/>
      <c r="D899" s="306"/>
      <c r="E899" s="306"/>
      <c r="F899" s="306"/>
      <c r="G899" s="306"/>
      <c r="H899" s="306"/>
      <c r="I899" s="306"/>
      <c r="J899" s="306"/>
      <c r="K899" s="306"/>
      <c r="L899" s="306"/>
      <c r="M899" s="306"/>
      <c r="N899" s="306"/>
      <c r="O899" s="222"/>
      <c r="P899" s="222"/>
      <c r="Q899" s="222"/>
    </row>
    <row r="900" spans="1:17" x14ac:dyDescent="0.35">
      <c r="A900" s="306"/>
      <c r="B900" s="306"/>
      <c r="C900" s="306"/>
      <c r="D900" s="306"/>
      <c r="E900" s="306"/>
      <c r="F900" s="306"/>
      <c r="G900" s="306"/>
      <c r="H900" s="306"/>
      <c r="I900" s="306"/>
      <c r="J900" s="306"/>
      <c r="K900" s="306"/>
      <c r="L900" s="306"/>
      <c r="M900" s="306"/>
      <c r="N900" s="306"/>
      <c r="O900" s="222"/>
      <c r="P900" s="222"/>
      <c r="Q900" s="222"/>
    </row>
    <row r="901" spans="1:17" x14ac:dyDescent="0.35">
      <c r="A901" s="306"/>
      <c r="B901" s="306"/>
      <c r="C901" s="306"/>
      <c r="D901" s="306"/>
      <c r="E901" s="306"/>
      <c r="F901" s="306"/>
      <c r="G901" s="306"/>
      <c r="H901" s="306"/>
      <c r="I901" s="306"/>
      <c r="J901" s="306"/>
      <c r="K901" s="306"/>
      <c r="L901" s="306"/>
      <c r="M901" s="306"/>
      <c r="N901" s="306"/>
      <c r="O901" s="222"/>
      <c r="P901" s="222"/>
      <c r="Q901" s="222"/>
    </row>
    <row r="902" spans="1:17" x14ac:dyDescent="0.35">
      <c r="A902" s="306"/>
      <c r="B902" s="306"/>
      <c r="C902" s="306"/>
      <c r="D902" s="306"/>
      <c r="E902" s="306"/>
      <c r="F902" s="306"/>
      <c r="G902" s="306"/>
      <c r="H902" s="306"/>
      <c r="I902" s="306"/>
      <c r="J902" s="306"/>
      <c r="K902" s="306"/>
      <c r="L902" s="306"/>
      <c r="M902" s="306"/>
      <c r="N902" s="306"/>
      <c r="O902" s="222"/>
      <c r="P902" s="222"/>
      <c r="Q902" s="222"/>
    </row>
    <row r="903" spans="1:17" x14ac:dyDescent="0.35">
      <c r="A903" s="306"/>
      <c r="B903" s="306"/>
      <c r="C903" s="306"/>
      <c r="D903" s="306"/>
      <c r="E903" s="306"/>
      <c r="F903" s="306"/>
      <c r="G903" s="306"/>
      <c r="H903" s="306"/>
      <c r="I903" s="306"/>
      <c r="J903" s="306"/>
      <c r="K903" s="306"/>
      <c r="L903" s="306"/>
      <c r="M903" s="306"/>
      <c r="N903" s="306"/>
      <c r="O903" s="222"/>
      <c r="P903" s="222"/>
      <c r="Q903" s="222"/>
    </row>
    <row r="904" spans="1:17" x14ac:dyDescent="0.35">
      <c r="A904" s="306"/>
      <c r="B904" s="306"/>
      <c r="C904" s="306"/>
      <c r="D904" s="306"/>
      <c r="E904" s="306"/>
      <c r="F904" s="306"/>
      <c r="G904" s="306"/>
      <c r="H904" s="306"/>
      <c r="I904" s="306"/>
      <c r="J904" s="306"/>
      <c r="K904" s="306"/>
      <c r="L904" s="306"/>
      <c r="M904" s="306"/>
      <c r="N904" s="306"/>
      <c r="O904" s="222"/>
      <c r="P904" s="222"/>
      <c r="Q904" s="222"/>
    </row>
    <row r="905" spans="1:17" x14ac:dyDescent="0.35">
      <c r="A905" s="306"/>
      <c r="B905" s="306"/>
      <c r="C905" s="306"/>
      <c r="D905" s="306"/>
      <c r="E905" s="306"/>
      <c r="F905" s="306"/>
      <c r="G905" s="306"/>
      <c r="H905" s="306"/>
      <c r="I905" s="306"/>
      <c r="J905" s="306"/>
      <c r="K905" s="306"/>
      <c r="L905" s="306"/>
      <c r="M905" s="306"/>
      <c r="N905" s="306"/>
      <c r="O905" s="222"/>
      <c r="P905" s="222"/>
      <c r="Q905" s="222"/>
    </row>
    <row r="906" spans="1:17" x14ac:dyDescent="0.35">
      <c r="A906" s="306"/>
      <c r="B906" s="306"/>
      <c r="C906" s="306"/>
      <c r="D906" s="306"/>
      <c r="E906" s="306"/>
      <c r="F906" s="306"/>
      <c r="G906" s="306"/>
      <c r="H906" s="306"/>
      <c r="I906" s="306"/>
      <c r="J906" s="306"/>
      <c r="K906" s="306"/>
      <c r="L906" s="306"/>
      <c r="M906" s="306"/>
      <c r="N906" s="306"/>
      <c r="O906" s="222"/>
      <c r="P906" s="222"/>
      <c r="Q906" s="222"/>
    </row>
    <row r="907" spans="1:17" x14ac:dyDescent="0.35">
      <c r="A907" s="306"/>
      <c r="B907" s="306"/>
      <c r="C907" s="306"/>
      <c r="D907" s="306"/>
      <c r="E907" s="306"/>
      <c r="F907" s="306"/>
      <c r="G907" s="306"/>
      <c r="H907" s="306"/>
      <c r="I907" s="306"/>
      <c r="J907" s="306"/>
      <c r="K907" s="306"/>
      <c r="L907" s="306"/>
      <c r="M907" s="306"/>
      <c r="N907" s="306"/>
      <c r="O907" s="222"/>
      <c r="P907" s="222"/>
      <c r="Q907" s="222"/>
    </row>
    <row r="908" spans="1:17" x14ac:dyDescent="0.35">
      <c r="A908" s="306"/>
      <c r="B908" s="306"/>
      <c r="C908" s="306"/>
      <c r="D908" s="306"/>
      <c r="E908" s="306"/>
      <c r="F908" s="306"/>
      <c r="G908" s="306"/>
      <c r="H908" s="306"/>
      <c r="I908" s="306"/>
      <c r="J908" s="306"/>
      <c r="K908" s="306"/>
      <c r="L908" s="306"/>
      <c r="M908" s="306"/>
      <c r="N908" s="306"/>
      <c r="O908" s="222"/>
      <c r="P908" s="222"/>
      <c r="Q908" s="222"/>
    </row>
    <row r="909" spans="1:17" x14ac:dyDescent="0.35">
      <c r="A909" s="306"/>
      <c r="B909" s="306"/>
      <c r="C909" s="306"/>
      <c r="D909" s="306"/>
      <c r="E909" s="306"/>
      <c r="F909" s="306"/>
      <c r="G909" s="306"/>
      <c r="H909" s="306"/>
      <c r="I909" s="306"/>
      <c r="J909" s="306"/>
      <c r="K909" s="306"/>
      <c r="L909" s="306"/>
      <c r="M909" s="306"/>
      <c r="N909" s="306"/>
      <c r="O909" s="222"/>
      <c r="P909" s="222"/>
      <c r="Q909" s="222"/>
    </row>
    <row r="910" spans="1:17" x14ac:dyDescent="0.35">
      <c r="A910" s="306"/>
      <c r="B910" s="306"/>
      <c r="C910" s="306"/>
      <c r="D910" s="306"/>
      <c r="E910" s="306"/>
      <c r="F910" s="306"/>
      <c r="G910" s="306"/>
      <c r="H910" s="306"/>
      <c r="I910" s="306"/>
      <c r="J910" s="306"/>
      <c r="K910" s="306"/>
      <c r="L910" s="306"/>
      <c r="M910" s="306"/>
      <c r="N910" s="306"/>
      <c r="O910" s="222"/>
      <c r="P910" s="222"/>
      <c r="Q910" s="222"/>
    </row>
    <row r="911" spans="1:17" x14ac:dyDescent="0.35">
      <c r="A911" s="306"/>
      <c r="B911" s="306"/>
      <c r="C911" s="306"/>
      <c r="D911" s="306"/>
      <c r="E911" s="306"/>
      <c r="F911" s="306"/>
      <c r="G911" s="306"/>
      <c r="H911" s="306"/>
      <c r="I911" s="306"/>
      <c r="J911" s="306"/>
      <c r="K911" s="306"/>
      <c r="L911" s="306"/>
      <c r="M911" s="306"/>
      <c r="N911" s="306"/>
      <c r="O911" s="222"/>
      <c r="P911" s="222"/>
      <c r="Q911" s="222"/>
    </row>
    <row r="912" spans="1:17" x14ac:dyDescent="0.35">
      <c r="A912" s="306"/>
      <c r="B912" s="306"/>
      <c r="C912" s="306"/>
      <c r="D912" s="306"/>
      <c r="E912" s="306"/>
      <c r="F912" s="306"/>
      <c r="G912" s="306"/>
      <c r="H912" s="306"/>
      <c r="I912" s="306"/>
      <c r="J912" s="306"/>
      <c r="K912" s="306"/>
      <c r="L912" s="306"/>
      <c r="M912" s="306"/>
      <c r="N912" s="306"/>
      <c r="O912" s="222"/>
      <c r="P912" s="222"/>
      <c r="Q912" s="222"/>
    </row>
    <row r="913" spans="1:17" x14ac:dyDescent="0.35">
      <c r="A913" s="306"/>
      <c r="B913" s="306"/>
      <c r="C913" s="306"/>
      <c r="D913" s="306"/>
      <c r="E913" s="306"/>
      <c r="F913" s="306"/>
      <c r="G913" s="306"/>
      <c r="H913" s="306"/>
      <c r="I913" s="306"/>
      <c r="J913" s="306"/>
      <c r="K913" s="306"/>
      <c r="L913" s="306"/>
      <c r="M913" s="306"/>
      <c r="N913" s="306"/>
      <c r="O913" s="222"/>
      <c r="P913" s="222"/>
      <c r="Q913" s="222"/>
    </row>
    <row r="914" spans="1:17" x14ac:dyDescent="0.35">
      <c r="A914" s="306"/>
      <c r="B914" s="306"/>
      <c r="C914" s="306"/>
      <c r="D914" s="306"/>
      <c r="E914" s="306"/>
      <c r="F914" s="306"/>
      <c r="G914" s="306"/>
      <c r="H914" s="306"/>
      <c r="I914" s="306"/>
      <c r="J914" s="306"/>
      <c r="K914" s="306"/>
      <c r="L914" s="306"/>
      <c r="M914" s="306"/>
      <c r="N914" s="306"/>
      <c r="O914" s="222"/>
      <c r="P914" s="222"/>
      <c r="Q914" s="222"/>
    </row>
    <row r="915" spans="1:17" x14ac:dyDescent="0.35">
      <c r="A915" s="306"/>
      <c r="B915" s="306"/>
      <c r="C915" s="306"/>
      <c r="D915" s="306"/>
      <c r="E915" s="306"/>
      <c r="F915" s="306"/>
      <c r="G915" s="306"/>
      <c r="H915" s="306"/>
      <c r="I915" s="306"/>
      <c r="J915" s="306"/>
      <c r="K915" s="306"/>
      <c r="L915" s="306"/>
      <c r="M915" s="306"/>
      <c r="N915" s="306"/>
      <c r="O915" s="222"/>
      <c r="P915" s="222"/>
      <c r="Q915" s="222"/>
    </row>
    <row r="916" spans="1:17" x14ac:dyDescent="0.35">
      <c r="A916" s="306"/>
      <c r="B916" s="306"/>
      <c r="C916" s="306"/>
      <c r="D916" s="306"/>
      <c r="E916" s="306"/>
      <c r="F916" s="306"/>
      <c r="G916" s="306"/>
      <c r="H916" s="306"/>
      <c r="I916" s="306"/>
      <c r="J916" s="306"/>
      <c r="K916" s="306"/>
      <c r="L916" s="306"/>
      <c r="M916" s="306"/>
      <c r="N916" s="306"/>
      <c r="O916" s="222"/>
      <c r="P916" s="222"/>
      <c r="Q916" s="222"/>
    </row>
    <row r="917" spans="1:17" x14ac:dyDescent="0.35">
      <c r="A917" s="306"/>
      <c r="B917" s="306"/>
      <c r="C917" s="306"/>
      <c r="D917" s="306"/>
      <c r="E917" s="306"/>
      <c r="F917" s="306"/>
      <c r="G917" s="306"/>
      <c r="H917" s="306"/>
      <c r="I917" s="306"/>
      <c r="J917" s="306"/>
      <c r="K917" s="306"/>
      <c r="L917" s="306"/>
      <c r="M917" s="306"/>
      <c r="N917" s="306"/>
      <c r="O917" s="222"/>
      <c r="P917" s="222"/>
      <c r="Q917" s="222"/>
    </row>
    <row r="918" spans="1:17" x14ac:dyDescent="0.35">
      <c r="A918" s="306"/>
      <c r="B918" s="306"/>
      <c r="C918" s="306"/>
      <c r="D918" s="306"/>
      <c r="E918" s="306"/>
      <c r="F918" s="306"/>
      <c r="G918" s="306"/>
      <c r="H918" s="306"/>
      <c r="I918" s="306"/>
      <c r="J918" s="306"/>
      <c r="K918" s="306"/>
      <c r="L918" s="306"/>
      <c r="M918" s="306"/>
      <c r="N918" s="306"/>
      <c r="O918" s="222"/>
      <c r="P918" s="222"/>
      <c r="Q918" s="222"/>
    </row>
    <row r="919" spans="1:17" x14ac:dyDescent="0.35">
      <c r="A919" s="306"/>
      <c r="B919" s="306"/>
      <c r="C919" s="306"/>
      <c r="D919" s="306"/>
      <c r="E919" s="306"/>
      <c r="F919" s="306"/>
      <c r="G919" s="306"/>
      <c r="H919" s="306"/>
      <c r="I919" s="306"/>
      <c r="J919" s="306"/>
      <c r="K919" s="306"/>
      <c r="L919" s="306"/>
      <c r="M919" s="306"/>
      <c r="N919" s="306"/>
      <c r="O919" s="222"/>
      <c r="P919" s="222"/>
      <c r="Q919" s="222"/>
    </row>
    <row r="920" spans="1:17" x14ac:dyDescent="0.35">
      <c r="A920" s="306"/>
      <c r="B920" s="306"/>
      <c r="C920" s="306"/>
      <c r="D920" s="306"/>
      <c r="E920" s="306"/>
      <c r="F920" s="306"/>
      <c r="G920" s="306"/>
      <c r="H920" s="306"/>
      <c r="I920" s="306"/>
      <c r="J920" s="306"/>
      <c r="K920" s="306"/>
      <c r="L920" s="306"/>
      <c r="M920" s="306"/>
      <c r="N920" s="306"/>
      <c r="O920" s="222"/>
      <c r="P920" s="222"/>
      <c r="Q920" s="222"/>
    </row>
    <row r="921" spans="1:17" x14ac:dyDescent="0.35">
      <c r="A921" s="306"/>
      <c r="B921" s="306"/>
      <c r="C921" s="306"/>
      <c r="D921" s="306"/>
      <c r="E921" s="306"/>
      <c r="F921" s="306"/>
      <c r="G921" s="306"/>
      <c r="H921" s="306"/>
      <c r="I921" s="306"/>
      <c r="J921" s="306"/>
      <c r="K921" s="306"/>
      <c r="L921" s="306"/>
      <c r="M921" s="306"/>
      <c r="N921" s="306"/>
      <c r="O921" s="222"/>
      <c r="P921" s="222"/>
      <c r="Q921" s="222"/>
    </row>
    <row r="922" spans="1:17" x14ac:dyDescent="0.35">
      <c r="A922" s="306"/>
      <c r="B922" s="306"/>
      <c r="C922" s="306"/>
      <c r="D922" s="306"/>
      <c r="E922" s="306"/>
      <c r="F922" s="306"/>
      <c r="G922" s="306"/>
      <c r="H922" s="306"/>
      <c r="I922" s="306"/>
      <c r="J922" s="306"/>
      <c r="K922" s="306"/>
      <c r="L922" s="306"/>
      <c r="M922" s="306"/>
      <c r="N922" s="306"/>
      <c r="O922" s="222"/>
      <c r="P922" s="222"/>
      <c r="Q922" s="222"/>
    </row>
    <row r="923" spans="1:17" x14ac:dyDescent="0.35">
      <c r="A923" s="306"/>
      <c r="B923" s="306"/>
      <c r="C923" s="306"/>
      <c r="D923" s="306"/>
      <c r="E923" s="306"/>
      <c r="F923" s="306"/>
      <c r="G923" s="306"/>
      <c r="H923" s="306"/>
      <c r="I923" s="306"/>
      <c r="J923" s="306"/>
      <c r="K923" s="306"/>
      <c r="L923" s="306"/>
      <c r="M923" s="306"/>
      <c r="N923" s="306"/>
      <c r="O923" s="222"/>
      <c r="P923" s="222"/>
      <c r="Q923" s="222"/>
    </row>
    <row r="924" spans="1:17" x14ac:dyDescent="0.35">
      <c r="A924" s="306"/>
      <c r="B924" s="306"/>
      <c r="C924" s="306"/>
      <c r="D924" s="306"/>
      <c r="E924" s="306"/>
      <c r="F924" s="306"/>
      <c r="G924" s="306"/>
      <c r="H924" s="306"/>
      <c r="I924" s="306"/>
      <c r="J924" s="306"/>
      <c r="K924" s="306"/>
      <c r="L924" s="306"/>
      <c r="M924" s="306"/>
      <c r="N924" s="306"/>
      <c r="O924" s="222"/>
      <c r="P924" s="222"/>
      <c r="Q924" s="222"/>
    </row>
    <row r="925" spans="1:17" x14ac:dyDescent="0.35">
      <c r="A925" s="306"/>
      <c r="B925" s="306"/>
      <c r="C925" s="306"/>
      <c r="D925" s="306"/>
      <c r="E925" s="306"/>
      <c r="F925" s="306"/>
      <c r="G925" s="306"/>
      <c r="H925" s="306"/>
      <c r="I925" s="306"/>
      <c r="J925" s="306"/>
      <c r="K925" s="306"/>
      <c r="L925" s="306"/>
      <c r="M925" s="306"/>
      <c r="N925" s="306"/>
      <c r="O925" s="222"/>
      <c r="P925" s="222"/>
      <c r="Q925" s="222"/>
    </row>
    <row r="926" spans="1:17" x14ac:dyDescent="0.35">
      <c r="A926" s="306"/>
      <c r="B926" s="306"/>
      <c r="C926" s="306"/>
      <c r="D926" s="306"/>
      <c r="E926" s="306"/>
      <c r="F926" s="306"/>
      <c r="G926" s="306"/>
      <c r="H926" s="306"/>
      <c r="I926" s="306"/>
      <c r="J926" s="306"/>
      <c r="K926" s="306"/>
      <c r="L926" s="306"/>
      <c r="M926" s="306"/>
      <c r="N926" s="306"/>
      <c r="O926" s="222"/>
      <c r="P926" s="222"/>
      <c r="Q926" s="222"/>
    </row>
    <row r="927" spans="1:17" x14ac:dyDescent="0.35">
      <c r="A927" s="306"/>
      <c r="B927" s="306"/>
      <c r="C927" s="306"/>
      <c r="D927" s="306"/>
      <c r="E927" s="306"/>
      <c r="F927" s="306"/>
      <c r="G927" s="306"/>
      <c r="H927" s="306"/>
      <c r="I927" s="306"/>
      <c r="J927" s="306"/>
      <c r="K927" s="306"/>
      <c r="L927" s="306"/>
      <c r="M927" s="306"/>
      <c r="N927" s="306"/>
      <c r="O927" s="222"/>
      <c r="P927" s="222"/>
      <c r="Q927" s="222"/>
    </row>
    <row r="928" spans="1:17" x14ac:dyDescent="0.35">
      <c r="A928" s="306"/>
      <c r="B928" s="306"/>
      <c r="C928" s="306"/>
      <c r="D928" s="306"/>
      <c r="E928" s="306"/>
      <c r="F928" s="306"/>
      <c r="G928" s="306"/>
      <c r="H928" s="306"/>
      <c r="I928" s="306"/>
      <c r="J928" s="306"/>
      <c r="K928" s="306"/>
      <c r="L928" s="306"/>
      <c r="M928" s="306"/>
      <c r="N928" s="306"/>
      <c r="O928" s="222"/>
      <c r="P928" s="222"/>
      <c r="Q928" s="222"/>
    </row>
    <row r="929" spans="1:17" x14ac:dyDescent="0.35">
      <c r="A929" s="306"/>
      <c r="B929" s="306"/>
      <c r="C929" s="306"/>
      <c r="D929" s="306"/>
      <c r="E929" s="306"/>
      <c r="F929" s="306"/>
      <c r="G929" s="306"/>
      <c r="H929" s="306"/>
      <c r="I929" s="306"/>
      <c r="J929" s="306"/>
      <c r="K929" s="306"/>
      <c r="L929" s="306"/>
      <c r="M929" s="306"/>
      <c r="N929" s="306"/>
      <c r="O929" s="222"/>
      <c r="P929" s="222"/>
      <c r="Q929" s="222"/>
    </row>
    <row r="930" spans="1:17" x14ac:dyDescent="0.35">
      <c r="A930" s="306"/>
      <c r="B930" s="306"/>
      <c r="C930" s="306"/>
      <c r="D930" s="306"/>
      <c r="E930" s="306"/>
      <c r="F930" s="306"/>
      <c r="G930" s="306"/>
      <c r="H930" s="306"/>
      <c r="I930" s="306"/>
      <c r="J930" s="306"/>
      <c r="K930" s="306"/>
      <c r="L930" s="306"/>
      <c r="M930" s="306"/>
      <c r="N930" s="306"/>
      <c r="O930" s="222"/>
      <c r="P930" s="222"/>
      <c r="Q930" s="222"/>
    </row>
    <row r="931" spans="1:17" x14ac:dyDescent="0.35">
      <c r="A931" s="306"/>
      <c r="B931" s="306"/>
      <c r="C931" s="306"/>
      <c r="D931" s="306"/>
      <c r="E931" s="306"/>
      <c r="F931" s="306"/>
      <c r="G931" s="306"/>
      <c r="H931" s="306"/>
      <c r="I931" s="306"/>
      <c r="J931" s="306"/>
      <c r="K931" s="306"/>
      <c r="L931" s="306"/>
      <c r="M931" s="306"/>
      <c r="N931" s="306"/>
      <c r="O931" s="222"/>
      <c r="P931" s="222"/>
      <c r="Q931" s="222"/>
    </row>
    <row r="932" spans="1:17" x14ac:dyDescent="0.35">
      <c r="A932" s="306"/>
      <c r="B932" s="306"/>
      <c r="C932" s="306"/>
      <c r="D932" s="306"/>
      <c r="E932" s="306"/>
      <c r="F932" s="306"/>
      <c r="G932" s="306"/>
      <c r="H932" s="306"/>
      <c r="I932" s="306"/>
      <c r="J932" s="306"/>
      <c r="K932" s="306"/>
      <c r="L932" s="306"/>
      <c r="M932" s="306"/>
      <c r="N932" s="306"/>
      <c r="O932" s="222"/>
      <c r="P932" s="222"/>
      <c r="Q932" s="222"/>
    </row>
    <row r="933" spans="1:17" x14ac:dyDescent="0.35">
      <c r="A933" s="306"/>
      <c r="B933" s="306"/>
      <c r="C933" s="306"/>
      <c r="D933" s="306"/>
      <c r="E933" s="306"/>
      <c r="F933" s="306"/>
      <c r="G933" s="306"/>
      <c r="H933" s="306"/>
      <c r="I933" s="306"/>
      <c r="J933" s="306"/>
      <c r="K933" s="306"/>
      <c r="L933" s="306"/>
      <c r="M933" s="306"/>
      <c r="N933" s="306"/>
      <c r="O933" s="222"/>
      <c r="P933" s="222"/>
      <c r="Q933" s="222"/>
    </row>
    <row r="934" spans="1:17" x14ac:dyDescent="0.35">
      <c r="A934" s="306"/>
      <c r="B934" s="306"/>
      <c r="C934" s="306"/>
      <c r="D934" s="306"/>
      <c r="E934" s="306"/>
      <c r="F934" s="306"/>
      <c r="G934" s="306"/>
      <c r="H934" s="306"/>
      <c r="I934" s="306"/>
      <c r="J934" s="306"/>
      <c r="K934" s="306"/>
      <c r="L934" s="306"/>
      <c r="M934" s="306"/>
      <c r="N934" s="306"/>
      <c r="O934" s="222"/>
      <c r="P934" s="222"/>
      <c r="Q934" s="222"/>
    </row>
    <row r="935" spans="1:17" x14ac:dyDescent="0.35">
      <c r="A935" s="306"/>
      <c r="B935" s="306"/>
      <c r="C935" s="306"/>
      <c r="D935" s="306"/>
      <c r="E935" s="306"/>
      <c r="F935" s="306"/>
      <c r="G935" s="306"/>
      <c r="H935" s="306"/>
      <c r="I935" s="306"/>
      <c r="J935" s="306"/>
      <c r="K935" s="306"/>
      <c r="L935" s="306"/>
      <c r="M935" s="306"/>
      <c r="N935" s="306"/>
      <c r="O935" s="222"/>
      <c r="P935" s="222"/>
      <c r="Q935" s="222"/>
    </row>
    <row r="936" spans="1:17" x14ac:dyDescent="0.35">
      <c r="A936" s="306"/>
      <c r="B936" s="306"/>
      <c r="C936" s="306"/>
      <c r="D936" s="306"/>
      <c r="E936" s="306"/>
      <c r="F936" s="306"/>
      <c r="G936" s="306"/>
      <c r="H936" s="306"/>
      <c r="I936" s="306"/>
      <c r="J936" s="306"/>
      <c r="K936" s="306"/>
      <c r="L936" s="306"/>
      <c r="M936" s="306"/>
      <c r="N936" s="306"/>
      <c r="O936" s="222"/>
      <c r="P936" s="222"/>
      <c r="Q936" s="222"/>
    </row>
    <row r="937" spans="1:17" x14ac:dyDescent="0.35">
      <c r="A937" s="306"/>
      <c r="B937" s="306"/>
      <c r="C937" s="306"/>
      <c r="D937" s="306"/>
      <c r="E937" s="306"/>
      <c r="F937" s="306"/>
      <c r="G937" s="306"/>
      <c r="H937" s="306"/>
      <c r="I937" s="306"/>
      <c r="J937" s="306"/>
      <c r="K937" s="306"/>
      <c r="L937" s="306"/>
      <c r="M937" s="306"/>
      <c r="N937" s="306"/>
      <c r="O937" s="222"/>
      <c r="P937" s="222"/>
      <c r="Q937" s="222"/>
    </row>
    <row r="938" spans="1:17" x14ac:dyDescent="0.35">
      <c r="A938" s="306"/>
      <c r="B938" s="306"/>
      <c r="C938" s="306"/>
      <c r="D938" s="306"/>
      <c r="E938" s="306"/>
      <c r="F938" s="306"/>
      <c r="G938" s="306"/>
      <c r="H938" s="306"/>
      <c r="I938" s="306"/>
      <c r="J938" s="306"/>
      <c r="K938" s="306"/>
      <c r="L938" s="306"/>
      <c r="M938" s="306"/>
      <c r="N938" s="306"/>
      <c r="O938" s="222"/>
      <c r="P938" s="222"/>
      <c r="Q938" s="222"/>
    </row>
    <row r="939" spans="1:17" x14ac:dyDescent="0.35">
      <c r="A939" s="306"/>
      <c r="B939" s="306"/>
      <c r="C939" s="306"/>
      <c r="D939" s="306"/>
      <c r="E939" s="306"/>
      <c r="F939" s="306"/>
      <c r="G939" s="306"/>
      <c r="H939" s="306"/>
      <c r="I939" s="306"/>
      <c r="J939" s="306"/>
      <c r="K939" s="306"/>
      <c r="L939" s="306"/>
      <c r="M939" s="306"/>
      <c r="N939" s="306"/>
      <c r="O939" s="222"/>
      <c r="P939" s="222"/>
      <c r="Q939" s="222"/>
    </row>
  </sheetData>
  <sheetProtection algorithmName="SHA-512" hashValue="DrRNYCUopm8rT4YXFWywSZKH1V0bnFwHYQRWMaahVaMDPTo6rogJCm95GfVnHx/YeAACNP5qWIGKBmEnzpe1tQ==" saltValue="dYu4jcyRBoHDfcvdqV8i6A==" spinCount="100000" sheet="1" objects="1" scenarios="1"/>
  <mergeCells count="4">
    <mergeCell ref="B70:F70"/>
    <mergeCell ref="H70:L70"/>
    <mergeCell ref="B1:C1"/>
    <mergeCell ref="F1:G1"/>
  </mergeCells>
  <pageMargins left="0.25" right="0.25" top="0.75" bottom="0.75" header="0.3" footer="0.3"/>
  <pageSetup paperSize="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11">
    <tabColor rgb="FF7030A0"/>
    <pageSetUpPr fitToPage="1"/>
  </sheetPr>
  <dimension ref="A1:Y993"/>
  <sheetViews>
    <sheetView workbookViewId="0">
      <selection activeCell="B16" sqref="B16"/>
    </sheetView>
  </sheetViews>
  <sheetFormatPr baseColWidth="10" defaultColWidth="17.26953125" defaultRowHeight="12.5" x14ac:dyDescent="0.25"/>
  <cols>
    <col min="1" max="1" width="29" bestFit="1" customWidth="1"/>
    <col min="2" max="3" width="7.26953125" bestFit="1" customWidth="1"/>
    <col min="4" max="4" width="10.7265625" bestFit="1" customWidth="1"/>
    <col min="5" max="5" width="8.81640625" bestFit="1" customWidth="1"/>
    <col min="6" max="6" width="15.7265625" bestFit="1" customWidth="1"/>
    <col min="7" max="7" width="9.453125" bestFit="1" customWidth="1"/>
    <col min="8" max="8" width="8.1796875" bestFit="1" customWidth="1"/>
    <col min="9" max="9" width="8.54296875" bestFit="1" customWidth="1"/>
    <col min="10" max="10" width="6.26953125" bestFit="1" customWidth="1"/>
    <col min="11" max="11" width="8.26953125" bestFit="1" customWidth="1"/>
    <col min="12" max="21" width="12.54296875" style="968" customWidth="1"/>
    <col min="22" max="24" width="10" style="968" customWidth="1"/>
    <col min="25" max="25" width="17.26953125" style="968"/>
  </cols>
  <sheetData>
    <row r="1" spans="1:25" ht="14.5" x14ac:dyDescent="0.35">
      <c r="A1" s="749" t="s">
        <v>740</v>
      </c>
      <c r="B1" s="750" t="s">
        <v>238</v>
      </c>
      <c r="C1" s="750" t="s">
        <v>742</v>
      </c>
      <c r="D1" s="749" t="s">
        <v>237</v>
      </c>
      <c r="E1" s="750" t="s">
        <v>57</v>
      </c>
      <c r="F1" s="751" t="s">
        <v>347</v>
      </c>
      <c r="G1" s="749" t="s">
        <v>384</v>
      </c>
      <c r="H1" s="749" t="s">
        <v>346</v>
      </c>
      <c r="I1" s="751" t="s">
        <v>385</v>
      </c>
      <c r="J1" s="749" t="s">
        <v>386</v>
      </c>
      <c r="K1" s="751" t="s">
        <v>149</v>
      </c>
      <c r="L1" s="958"/>
      <c r="M1" s="958"/>
      <c r="N1" s="958"/>
      <c r="O1" s="958"/>
      <c r="P1" s="958"/>
      <c r="Q1" s="958"/>
      <c r="R1" s="958"/>
      <c r="S1" s="958"/>
      <c r="T1" s="958"/>
      <c r="U1" s="958"/>
      <c r="V1" s="958"/>
      <c r="W1" s="958"/>
      <c r="X1" s="958"/>
    </row>
    <row r="2" spans="1:25" s="189" customFormat="1" ht="14.5" x14ac:dyDescent="0.35">
      <c r="A2" s="190" t="s">
        <v>390</v>
      </c>
      <c r="B2" s="191"/>
      <c r="C2" s="191"/>
      <c r="D2" s="191"/>
      <c r="E2" s="191"/>
      <c r="F2" s="191"/>
      <c r="G2" s="191"/>
      <c r="H2" s="191"/>
      <c r="I2" s="191"/>
      <c r="J2" s="191"/>
      <c r="K2" s="761"/>
      <c r="L2" s="958"/>
      <c r="M2" s="958"/>
      <c r="N2" s="958"/>
      <c r="O2" s="958"/>
      <c r="P2" s="958"/>
      <c r="Q2" s="958"/>
      <c r="R2" s="958"/>
      <c r="S2" s="958"/>
      <c r="T2" s="958"/>
      <c r="U2" s="958"/>
      <c r="V2" s="958"/>
      <c r="W2" s="958"/>
      <c r="X2" s="958"/>
      <c r="Y2" s="968"/>
    </row>
    <row r="3" spans="1:25" ht="14.5" x14ac:dyDescent="0.35">
      <c r="A3" s="738" t="s">
        <v>239</v>
      </c>
      <c r="B3" s="745"/>
      <c r="C3" s="741">
        <v>8300</v>
      </c>
      <c r="D3" s="741">
        <v>7000</v>
      </c>
      <c r="E3" s="741">
        <v>10500</v>
      </c>
      <c r="F3" s="745">
        <v>2000</v>
      </c>
      <c r="G3" s="741">
        <v>8000</v>
      </c>
      <c r="H3" s="741">
        <v>6000</v>
      </c>
      <c r="I3" s="754"/>
      <c r="J3" s="754"/>
      <c r="K3" s="997">
        <f t="shared" ref="K3:K10" si="0">SUM(B3:J3)</f>
        <v>41800</v>
      </c>
      <c r="L3" s="958"/>
      <c r="M3" s="958"/>
      <c r="N3" s="958"/>
      <c r="O3" s="958"/>
      <c r="P3" s="958"/>
      <c r="Q3" s="958"/>
      <c r="R3" s="958"/>
      <c r="S3" s="958"/>
      <c r="T3" s="958"/>
      <c r="U3" s="958"/>
      <c r="V3" s="958"/>
      <c r="W3" s="958"/>
      <c r="X3" s="958"/>
    </row>
    <row r="4" spans="1:25" ht="14.5" x14ac:dyDescent="0.35">
      <c r="A4" s="739" t="s">
        <v>144</v>
      </c>
      <c r="B4" s="743"/>
      <c r="C4" s="742">
        <v>12500</v>
      </c>
      <c r="D4" s="742">
        <v>7000</v>
      </c>
      <c r="E4" s="742">
        <v>10500</v>
      </c>
      <c r="F4" s="743">
        <v>2000</v>
      </c>
      <c r="G4" s="742">
        <v>8000</v>
      </c>
      <c r="H4" s="742">
        <v>8000</v>
      </c>
      <c r="I4" s="736"/>
      <c r="J4" s="736"/>
      <c r="K4" s="998">
        <f t="shared" si="0"/>
        <v>48000</v>
      </c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</row>
    <row r="5" spans="1:25" ht="14.5" x14ac:dyDescent="0.35">
      <c r="A5" s="739" t="s">
        <v>737</v>
      </c>
      <c r="B5" s="736"/>
      <c r="C5" s="742">
        <v>20000</v>
      </c>
      <c r="D5" s="742">
        <v>3000</v>
      </c>
      <c r="E5" s="743">
        <v>7000</v>
      </c>
      <c r="F5" s="743">
        <v>0</v>
      </c>
      <c r="G5" s="737"/>
      <c r="H5" s="737"/>
      <c r="I5" s="736"/>
      <c r="J5" s="736"/>
      <c r="K5" s="998">
        <f t="shared" si="0"/>
        <v>30000</v>
      </c>
      <c r="L5" s="958"/>
      <c r="M5" s="958"/>
      <c r="N5" s="958"/>
      <c r="O5" s="958"/>
      <c r="P5" s="958"/>
      <c r="Q5" s="958"/>
      <c r="R5" s="958"/>
      <c r="S5" s="958"/>
      <c r="T5" s="958"/>
      <c r="U5" s="958"/>
      <c r="V5" s="958"/>
      <c r="W5" s="958"/>
      <c r="X5" s="958"/>
    </row>
    <row r="6" spans="1:25" s="189" customFormat="1" ht="14.5" x14ac:dyDescent="0.35">
      <c r="A6" s="739" t="s">
        <v>738</v>
      </c>
      <c r="B6" s="740">
        <f>Høstmøtet!N39</f>
        <v>5000</v>
      </c>
      <c r="C6" s="753">
        <f>Høstmøtet!N40</f>
        <v>5000</v>
      </c>
      <c r="D6" s="740">
        <f>Høstmøtet!N35</f>
        <v>5000</v>
      </c>
      <c r="E6" s="740">
        <f>Høstmøtet!N34</f>
        <v>7000</v>
      </c>
      <c r="F6" s="740">
        <f>Høstmøtet!N37</f>
        <v>2000</v>
      </c>
      <c r="G6" s="753">
        <f>Høstmøtet!N38</f>
        <v>4000</v>
      </c>
      <c r="H6" s="753">
        <f>Høstmøtet!N36</f>
        <v>3000</v>
      </c>
      <c r="I6" s="736"/>
      <c r="J6" s="736"/>
      <c r="K6" s="998">
        <f t="shared" si="0"/>
        <v>31000</v>
      </c>
      <c r="L6" s="958"/>
      <c r="M6" s="958"/>
      <c r="N6" s="958"/>
      <c r="O6" s="958"/>
      <c r="P6" s="958"/>
      <c r="Q6" s="958"/>
      <c r="R6" s="958"/>
      <c r="S6" s="958"/>
      <c r="T6" s="958"/>
      <c r="U6" s="958"/>
      <c r="V6" s="958"/>
      <c r="W6" s="958"/>
      <c r="X6" s="958"/>
      <c r="Y6" s="968"/>
    </row>
    <row r="7" spans="1:25" s="189" customFormat="1" ht="14.5" x14ac:dyDescent="0.35">
      <c r="A7" s="739" t="s">
        <v>739</v>
      </c>
      <c r="B7" s="740">
        <f>Landsmøtet!M40</f>
        <v>2000</v>
      </c>
      <c r="C7" s="753">
        <f>Landsmøtet!M41</f>
        <v>1000</v>
      </c>
      <c r="D7" s="753">
        <f>Landsmøtet!M36</f>
        <v>1000</v>
      </c>
      <c r="E7" s="753">
        <f>Landsmøtet!M35</f>
        <v>5000</v>
      </c>
      <c r="F7" s="753">
        <f>Landsmøtet!M38</f>
        <v>1000</v>
      </c>
      <c r="G7" s="753">
        <f>Landsmøtet!M39</f>
        <v>1000</v>
      </c>
      <c r="H7" s="753">
        <f>Landsmøtet!M37</f>
        <v>1000</v>
      </c>
      <c r="I7" s="753">
        <f>Landsmøtet!M43</f>
        <v>3000</v>
      </c>
      <c r="J7" s="753">
        <f>Landsmøtet!M42</f>
        <v>3000</v>
      </c>
      <c r="K7" s="998">
        <f t="shared" si="0"/>
        <v>18000</v>
      </c>
      <c r="L7" s="958"/>
      <c r="M7" s="958"/>
      <c r="N7" s="958"/>
      <c r="O7" s="958"/>
      <c r="P7" s="958"/>
      <c r="Q7" s="958"/>
      <c r="R7" s="958"/>
      <c r="S7" s="958"/>
      <c r="T7" s="958"/>
      <c r="U7" s="958"/>
      <c r="V7" s="958"/>
      <c r="W7" s="958"/>
      <c r="X7" s="958"/>
      <c r="Y7" s="968"/>
    </row>
    <row r="8" spans="1:25" ht="14.5" x14ac:dyDescent="0.35">
      <c r="A8" s="739" t="s">
        <v>743</v>
      </c>
      <c r="B8" s="736"/>
      <c r="C8" s="736"/>
      <c r="D8" s="736"/>
      <c r="E8" s="736"/>
      <c r="F8" s="736"/>
      <c r="G8" s="736"/>
      <c r="H8" s="737"/>
      <c r="I8" s="736"/>
      <c r="J8" s="736"/>
      <c r="K8" s="998">
        <f t="shared" si="0"/>
        <v>0</v>
      </c>
      <c r="L8" s="958"/>
      <c r="M8" s="958"/>
      <c r="N8" s="958"/>
      <c r="O8" s="958"/>
      <c r="P8" s="958"/>
      <c r="Q8" s="958"/>
      <c r="R8" s="958"/>
      <c r="S8" s="958"/>
      <c r="T8" s="958"/>
      <c r="U8" s="958"/>
      <c r="V8" s="958"/>
      <c r="W8" s="958"/>
      <c r="X8" s="958"/>
    </row>
    <row r="9" spans="1:25" s="68" customFormat="1" ht="14.5" x14ac:dyDescent="0.35">
      <c r="A9" s="739" t="s">
        <v>240</v>
      </c>
      <c r="B9" s="736"/>
      <c r="C9" s="736"/>
      <c r="D9" s="736"/>
      <c r="E9" s="736"/>
      <c r="F9" s="736"/>
      <c r="G9" s="736"/>
      <c r="H9" s="737"/>
      <c r="I9" s="736"/>
      <c r="J9" s="736"/>
      <c r="K9" s="998">
        <f t="shared" si="0"/>
        <v>0</v>
      </c>
      <c r="L9" s="958"/>
      <c r="M9" s="958"/>
      <c r="N9" s="958"/>
      <c r="O9" s="958"/>
      <c r="P9" s="958"/>
      <c r="Q9" s="958"/>
      <c r="R9" s="958"/>
      <c r="S9" s="958"/>
      <c r="T9" s="958"/>
      <c r="U9" s="958"/>
      <c r="V9" s="958"/>
      <c r="W9" s="958"/>
      <c r="X9" s="958"/>
      <c r="Y9" s="994"/>
    </row>
    <row r="10" spans="1:25" s="189" customFormat="1" ht="14.5" x14ac:dyDescent="0.35">
      <c r="A10" s="739" t="s">
        <v>319</v>
      </c>
      <c r="B10" s="743">
        <v>5000</v>
      </c>
      <c r="C10" s="736"/>
      <c r="D10" s="736"/>
      <c r="E10" s="736"/>
      <c r="F10" s="736"/>
      <c r="G10" s="736"/>
      <c r="H10" s="737"/>
      <c r="I10" s="736"/>
      <c r="J10" s="736"/>
      <c r="K10" s="998">
        <f t="shared" si="0"/>
        <v>5000</v>
      </c>
      <c r="L10" s="958"/>
      <c r="M10" s="958"/>
      <c r="N10" s="958"/>
      <c r="O10" s="958"/>
      <c r="P10" s="958"/>
      <c r="Q10" s="958"/>
      <c r="R10" s="958"/>
      <c r="S10" s="958"/>
      <c r="T10" s="958"/>
      <c r="U10" s="958"/>
      <c r="V10" s="958"/>
      <c r="W10" s="958"/>
      <c r="X10" s="958"/>
      <c r="Y10" s="968"/>
    </row>
    <row r="11" spans="1:25" s="65" customFormat="1" ht="14.5" x14ac:dyDescent="0.35">
      <c r="A11" s="416" t="s">
        <v>393</v>
      </c>
      <c r="B11" s="246">
        <f t="shared" ref="B11:K11" si="1">SUM(B2:B10)</f>
        <v>12000</v>
      </c>
      <c r="C11" s="246">
        <f t="shared" si="1"/>
        <v>46800</v>
      </c>
      <c r="D11" s="246">
        <f t="shared" si="1"/>
        <v>23000</v>
      </c>
      <c r="E11" s="246">
        <f t="shared" si="1"/>
        <v>40000</v>
      </c>
      <c r="F11" s="246">
        <f t="shared" si="1"/>
        <v>7000</v>
      </c>
      <c r="G11" s="246">
        <f t="shared" si="1"/>
        <v>21000</v>
      </c>
      <c r="H11" s="246">
        <f t="shared" si="1"/>
        <v>18000</v>
      </c>
      <c r="I11" s="246">
        <f t="shared" si="1"/>
        <v>3000</v>
      </c>
      <c r="J11" s="246">
        <f t="shared" si="1"/>
        <v>3000</v>
      </c>
      <c r="K11" s="277">
        <f t="shared" si="1"/>
        <v>173800</v>
      </c>
      <c r="L11" s="995"/>
      <c r="M11" s="995"/>
      <c r="N11" s="995"/>
      <c r="O11" s="995"/>
      <c r="P11" s="995"/>
      <c r="Q11" s="995"/>
      <c r="R11" s="995"/>
      <c r="S11" s="995"/>
      <c r="T11" s="995"/>
      <c r="U11" s="995"/>
      <c r="V11" s="995"/>
      <c r="W11" s="995"/>
      <c r="X11" s="995"/>
      <c r="Y11" s="996"/>
    </row>
    <row r="12" spans="1:25" s="189" customFormat="1" ht="14.5" x14ac:dyDescent="0.35">
      <c r="A12" s="759" t="s">
        <v>391</v>
      </c>
      <c r="B12" s="736"/>
      <c r="C12" s="736"/>
      <c r="D12" s="736"/>
      <c r="E12" s="736"/>
      <c r="F12" s="736"/>
      <c r="G12" s="736"/>
      <c r="H12" s="736"/>
      <c r="I12" s="736"/>
      <c r="J12" s="736"/>
      <c r="K12" s="760"/>
      <c r="L12" s="958"/>
      <c r="M12" s="958"/>
      <c r="N12" s="958"/>
      <c r="O12" s="958"/>
      <c r="P12" s="958"/>
      <c r="Q12" s="958"/>
      <c r="R12" s="958"/>
      <c r="S12" s="958"/>
      <c r="T12" s="958"/>
      <c r="U12" s="958"/>
      <c r="V12" s="958"/>
      <c r="W12" s="958"/>
      <c r="X12" s="958"/>
      <c r="Y12" s="968"/>
    </row>
    <row r="13" spans="1:25" s="189" customFormat="1" ht="14.5" x14ac:dyDescent="0.35">
      <c r="A13" s="739" t="s">
        <v>745</v>
      </c>
      <c r="B13" s="736"/>
      <c r="C13" s="736"/>
      <c r="D13" s="736"/>
      <c r="E13" s="736"/>
      <c r="F13" s="736"/>
      <c r="G13" s="743">
        <v>2000</v>
      </c>
      <c r="H13" s="736"/>
      <c r="I13" s="736"/>
      <c r="J13" s="736"/>
      <c r="K13" s="760"/>
      <c r="L13" s="958"/>
      <c r="M13" s="958"/>
      <c r="N13" s="958"/>
      <c r="O13" s="958"/>
      <c r="P13" s="958"/>
      <c r="Q13" s="958"/>
      <c r="R13" s="958"/>
      <c r="S13" s="958"/>
      <c r="T13" s="958"/>
      <c r="U13" s="958"/>
      <c r="V13" s="958"/>
      <c r="W13" s="958"/>
      <c r="X13" s="958"/>
      <c r="Y13" s="968"/>
    </row>
    <row r="14" spans="1:25" s="189" customFormat="1" ht="14.5" x14ac:dyDescent="0.35">
      <c r="A14" s="739" t="s">
        <v>746</v>
      </c>
      <c r="B14" s="736"/>
      <c r="C14" s="736"/>
      <c r="D14" s="736"/>
      <c r="E14" s="736"/>
      <c r="F14" s="736"/>
      <c r="G14" s="743">
        <v>10000</v>
      </c>
      <c r="H14" s="736"/>
      <c r="I14" s="736"/>
      <c r="J14" s="736"/>
      <c r="K14" s="760"/>
      <c r="L14" s="958"/>
      <c r="M14" s="958"/>
      <c r="N14" s="958"/>
      <c r="O14" s="958"/>
      <c r="P14" s="958"/>
      <c r="Q14" s="958"/>
      <c r="R14" s="958"/>
      <c r="S14" s="958"/>
      <c r="T14" s="958"/>
      <c r="U14" s="958"/>
      <c r="V14" s="958"/>
      <c r="W14" s="958"/>
      <c r="X14" s="958"/>
      <c r="Y14" s="968"/>
    </row>
    <row r="15" spans="1:25" s="189" customFormat="1" ht="14.5" x14ac:dyDescent="0.35">
      <c r="A15" s="739" t="s">
        <v>805</v>
      </c>
      <c r="B15" s="736"/>
      <c r="C15" s="736"/>
      <c r="D15" s="736"/>
      <c r="E15" s="736"/>
      <c r="F15" s="736"/>
      <c r="G15" s="743">
        <v>24000</v>
      </c>
      <c r="H15" s="736"/>
      <c r="I15" s="736"/>
      <c r="J15" s="736"/>
      <c r="K15" s="760"/>
      <c r="L15" s="958" t="s">
        <v>806</v>
      </c>
      <c r="M15" s="958"/>
      <c r="N15" s="958"/>
      <c r="O15" s="958"/>
      <c r="P15" s="958"/>
      <c r="Q15" s="958"/>
      <c r="R15" s="958"/>
      <c r="S15" s="958"/>
      <c r="T15" s="958"/>
      <c r="U15" s="958"/>
      <c r="V15" s="958"/>
      <c r="W15" s="958"/>
      <c r="X15" s="958"/>
      <c r="Y15" s="968"/>
    </row>
    <row r="16" spans="1:25" s="189" customFormat="1" ht="14.5" x14ac:dyDescent="0.35">
      <c r="A16" s="739" t="s">
        <v>810</v>
      </c>
      <c r="B16" s="736"/>
      <c r="C16" s="736"/>
      <c r="D16" s="736"/>
      <c r="E16" s="736"/>
      <c r="F16" s="736"/>
      <c r="G16" s="736"/>
      <c r="H16" s="743">
        <f>1200+2400</f>
        <v>3600</v>
      </c>
      <c r="I16" s="736"/>
      <c r="J16" s="736"/>
      <c r="K16" s="760"/>
      <c r="L16" s="958"/>
      <c r="M16" s="958"/>
      <c r="N16" s="958"/>
      <c r="O16" s="958"/>
      <c r="P16" s="958"/>
      <c r="Q16" s="958"/>
      <c r="R16" s="958"/>
      <c r="S16" s="958"/>
      <c r="T16" s="958"/>
      <c r="U16" s="958"/>
      <c r="V16" s="958"/>
      <c r="W16" s="958"/>
      <c r="X16" s="958"/>
      <c r="Y16" s="968"/>
    </row>
    <row r="17" spans="1:25" s="189" customFormat="1" ht="14.5" x14ac:dyDescent="0.35">
      <c r="A17" s="739" t="s">
        <v>569</v>
      </c>
      <c r="B17" s="737"/>
      <c r="C17" s="736"/>
      <c r="D17" s="736"/>
      <c r="E17" s="736"/>
      <c r="F17" s="736"/>
      <c r="G17" s="736"/>
      <c r="H17" s="742">
        <v>12000</v>
      </c>
      <c r="I17" s="736"/>
      <c r="J17" s="736"/>
      <c r="K17" s="760"/>
      <c r="L17" s="958"/>
      <c r="M17" s="958"/>
      <c r="N17" s="958"/>
      <c r="O17" s="958"/>
      <c r="P17" s="958"/>
      <c r="Q17" s="958"/>
      <c r="R17" s="958"/>
      <c r="S17" s="958"/>
      <c r="T17" s="958"/>
      <c r="U17" s="958"/>
      <c r="V17" s="958"/>
      <c r="W17" s="958"/>
      <c r="X17" s="958"/>
      <c r="Y17" s="968"/>
    </row>
    <row r="18" spans="1:25" s="189" customFormat="1" ht="14.5" x14ac:dyDescent="0.35">
      <c r="A18" s="739" t="s">
        <v>570</v>
      </c>
      <c r="B18" s="737"/>
      <c r="C18" s="736"/>
      <c r="D18" s="736"/>
      <c r="E18" s="736"/>
      <c r="F18" s="736"/>
      <c r="G18" s="736"/>
      <c r="H18" s="742">
        <v>20000</v>
      </c>
      <c r="I18" s="736"/>
      <c r="J18" s="736"/>
      <c r="K18" s="760"/>
      <c r="L18" s="958"/>
      <c r="M18" s="958"/>
      <c r="N18" s="958"/>
      <c r="O18" s="958"/>
      <c r="P18" s="958"/>
      <c r="Q18" s="958"/>
      <c r="R18" s="958"/>
      <c r="S18" s="958"/>
      <c r="T18" s="958"/>
      <c r="U18" s="958"/>
      <c r="V18" s="958"/>
      <c r="W18" s="958"/>
      <c r="X18" s="958"/>
      <c r="Y18" s="968"/>
    </row>
    <row r="19" spans="1:25" s="65" customFormat="1" ht="14.5" x14ac:dyDescent="0.35">
      <c r="A19" s="416" t="s">
        <v>392</v>
      </c>
      <c r="B19" s="246">
        <f>SUM(B13:B18)</f>
        <v>0</v>
      </c>
      <c r="C19" s="246">
        <f t="shared" ref="C19:J19" si="2">SUM(C13:C18)</f>
        <v>0</v>
      </c>
      <c r="D19" s="246">
        <f t="shared" si="2"/>
        <v>0</v>
      </c>
      <c r="E19" s="246">
        <f t="shared" si="2"/>
        <v>0</v>
      </c>
      <c r="F19" s="246">
        <f t="shared" si="2"/>
        <v>0</v>
      </c>
      <c r="G19" s="246">
        <f t="shared" si="2"/>
        <v>36000</v>
      </c>
      <c r="H19" s="246">
        <f t="shared" si="2"/>
        <v>35600</v>
      </c>
      <c r="I19" s="246">
        <f t="shared" si="2"/>
        <v>0</v>
      </c>
      <c r="J19" s="246">
        <f t="shared" si="2"/>
        <v>0</v>
      </c>
      <c r="K19" s="277">
        <f>SUM(B19:J19)</f>
        <v>71600</v>
      </c>
      <c r="L19" s="995"/>
      <c r="M19" s="995"/>
      <c r="N19" s="995"/>
      <c r="O19" s="995"/>
      <c r="P19" s="995"/>
      <c r="Q19" s="995"/>
      <c r="R19" s="995"/>
      <c r="S19" s="995"/>
      <c r="T19" s="995"/>
      <c r="U19" s="995"/>
      <c r="V19" s="995"/>
      <c r="W19" s="995"/>
      <c r="X19" s="995"/>
      <c r="Y19" s="996"/>
    </row>
    <row r="20" spans="1:25" ht="14.5" x14ac:dyDescent="0.35">
      <c r="A20" s="755" t="s">
        <v>149</v>
      </c>
      <c r="B20" s="756">
        <f t="shared" ref="B20:J20" si="3">B11+B19</f>
        <v>12000</v>
      </c>
      <c r="C20" s="757">
        <f t="shared" si="3"/>
        <v>46800</v>
      </c>
      <c r="D20" s="755">
        <f t="shared" si="3"/>
        <v>23000</v>
      </c>
      <c r="E20" s="756">
        <f t="shared" si="3"/>
        <v>40000</v>
      </c>
      <c r="F20" s="757">
        <f t="shared" si="3"/>
        <v>7000</v>
      </c>
      <c r="G20" s="755">
        <f>G11+G19</f>
        <v>57000</v>
      </c>
      <c r="H20" s="756">
        <f t="shared" si="3"/>
        <v>53600</v>
      </c>
      <c r="I20" s="757">
        <f t="shared" si="3"/>
        <v>3000</v>
      </c>
      <c r="J20" s="755">
        <f t="shared" si="3"/>
        <v>3000</v>
      </c>
      <c r="K20" s="758">
        <f>K11+K19</f>
        <v>245400</v>
      </c>
      <c r="L20" s="958"/>
      <c r="M20" s="958"/>
      <c r="N20" s="958"/>
      <c r="O20" s="958"/>
      <c r="P20" s="958"/>
      <c r="Q20" s="958"/>
      <c r="R20" s="958"/>
      <c r="S20" s="958"/>
      <c r="T20" s="958"/>
      <c r="U20" s="958"/>
      <c r="V20" s="958"/>
      <c r="W20" s="958"/>
      <c r="X20" s="958"/>
    </row>
    <row r="22" spans="1:25" ht="14.5" x14ac:dyDescent="0.25">
      <c r="A22" s="744" t="s">
        <v>741</v>
      </c>
      <c r="B22" s="744" t="s">
        <v>120</v>
      </c>
      <c r="C22" s="744" t="s">
        <v>548</v>
      </c>
      <c r="D22" s="744" t="s">
        <v>579</v>
      </c>
      <c r="E22" s="752" t="s">
        <v>149</v>
      </c>
    </row>
    <row r="23" spans="1:25" ht="14.5" x14ac:dyDescent="0.35">
      <c r="A23" s="747" t="s">
        <v>738</v>
      </c>
      <c r="B23" s="746">
        <f>0.4*Høstmøtet!L41</f>
        <v>36059.200000000004</v>
      </c>
      <c r="C23" s="746">
        <f>Høstmøtet!L41-B23</f>
        <v>54088.799999999996</v>
      </c>
      <c r="D23" s="746">
        <f>Høstmøtet!M41</f>
        <v>13051</v>
      </c>
      <c r="E23" s="748">
        <f>SUM(B23:D23)</f>
        <v>103199</v>
      </c>
    </row>
    <row r="24" spans="1:25" ht="14.5" x14ac:dyDescent="0.35">
      <c r="A24" s="747" t="s">
        <v>739</v>
      </c>
      <c r="B24" s="746">
        <f>0.4*Landsmøtet!L44</f>
        <v>16948.8</v>
      </c>
      <c r="C24" s="746">
        <f>Landsmøtet!L44-B24</f>
        <v>25423.200000000001</v>
      </c>
      <c r="D24" s="746"/>
      <c r="E24" s="748">
        <f>SUM(B24:D24)</f>
        <v>42372</v>
      </c>
    </row>
    <row r="25" spans="1:25" ht="13" x14ac:dyDescent="0.3">
      <c r="A25" s="416" t="s">
        <v>634</v>
      </c>
      <c r="B25" s="434">
        <f>SUM(B23:B24)</f>
        <v>53008</v>
      </c>
      <c r="C25" s="434">
        <f t="shared" ref="C25:E25" si="4">SUM(C23:C24)</f>
        <v>79512</v>
      </c>
      <c r="D25" s="434">
        <f t="shared" si="4"/>
        <v>13051</v>
      </c>
      <c r="E25" s="438">
        <f t="shared" si="4"/>
        <v>145571</v>
      </c>
    </row>
    <row r="46" spans="1:24" ht="14.5" x14ac:dyDescent="0.35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958"/>
      <c r="M46" s="958"/>
      <c r="N46" s="958"/>
      <c r="O46" s="958"/>
      <c r="P46" s="958"/>
      <c r="Q46" s="958"/>
      <c r="R46" s="958"/>
      <c r="S46" s="958"/>
      <c r="T46" s="958"/>
      <c r="U46" s="958"/>
      <c r="V46" s="958"/>
      <c r="W46" s="958"/>
      <c r="X46" s="958"/>
    </row>
    <row r="47" spans="1:24" ht="14.5" x14ac:dyDescent="0.35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958"/>
      <c r="M47" s="958"/>
      <c r="N47" s="958"/>
      <c r="O47" s="958"/>
      <c r="P47" s="958"/>
      <c r="Q47" s="958"/>
      <c r="R47" s="958"/>
      <c r="S47" s="958"/>
      <c r="T47" s="958"/>
      <c r="U47" s="958"/>
      <c r="V47" s="958"/>
      <c r="W47" s="958"/>
      <c r="X47" s="958"/>
    </row>
    <row r="48" spans="1:24" ht="14.5" x14ac:dyDescent="0.35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958"/>
      <c r="M48" s="958"/>
      <c r="N48" s="958"/>
      <c r="O48" s="958"/>
      <c r="P48" s="958"/>
      <c r="Q48" s="958"/>
      <c r="R48" s="958"/>
      <c r="S48" s="958"/>
      <c r="T48" s="958"/>
      <c r="U48" s="958"/>
      <c r="V48" s="958"/>
      <c r="W48" s="958"/>
      <c r="X48" s="958"/>
    </row>
    <row r="49" spans="1:24" ht="14.5" x14ac:dyDescent="0.35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958"/>
      <c r="M49" s="958"/>
      <c r="N49" s="958"/>
      <c r="O49" s="958"/>
      <c r="P49" s="958"/>
      <c r="Q49" s="958"/>
      <c r="R49" s="958"/>
      <c r="S49" s="958"/>
      <c r="T49" s="958"/>
      <c r="U49" s="958"/>
      <c r="V49" s="958"/>
      <c r="W49" s="958"/>
      <c r="X49" s="958"/>
    </row>
    <row r="50" spans="1:24" ht="14.5" x14ac:dyDescent="0.35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958"/>
      <c r="M50" s="958"/>
      <c r="N50" s="958"/>
      <c r="O50" s="958"/>
      <c r="P50" s="958"/>
      <c r="Q50" s="958"/>
      <c r="R50" s="958"/>
      <c r="S50" s="958"/>
      <c r="T50" s="958"/>
      <c r="U50" s="958"/>
      <c r="V50" s="958"/>
      <c r="W50" s="958"/>
      <c r="X50" s="958"/>
    </row>
    <row r="51" spans="1:24" ht="14.5" x14ac:dyDescent="0.35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958"/>
      <c r="M51" s="958"/>
      <c r="N51" s="958"/>
      <c r="O51" s="958"/>
      <c r="P51" s="958"/>
      <c r="Q51" s="958"/>
      <c r="R51" s="958"/>
      <c r="S51" s="958"/>
      <c r="T51" s="958"/>
      <c r="U51" s="958"/>
      <c r="V51" s="958"/>
      <c r="W51" s="958"/>
      <c r="X51" s="958"/>
    </row>
    <row r="52" spans="1:24" ht="14.5" x14ac:dyDescent="0.35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958"/>
      <c r="M52" s="958"/>
      <c r="N52" s="958"/>
      <c r="O52" s="958"/>
      <c r="P52" s="958"/>
      <c r="Q52" s="958"/>
      <c r="R52" s="958"/>
      <c r="S52" s="958"/>
      <c r="T52" s="958"/>
      <c r="U52" s="958"/>
      <c r="V52" s="958"/>
      <c r="W52" s="958"/>
      <c r="X52" s="958"/>
    </row>
    <row r="53" spans="1:24" ht="14.5" x14ac:dyDescent="0.35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958"/>
      <c r="M53" s="958"/>
      <c r="N53" s="958"/>
      <c r="O53" s="958"/>
      <c r="P53" s="958"/>
      <c r="Q53" s="958"/>
      <c r="R53" s="958"/>
      <c r="S53" s="958"/>
      <c r="T53" s="958"/>
      <c r="U53" s="958"/>
      <c r="V53" s="958"/>
      <c r="W53" s="958"/>
      <c r="X53" s="958"/>
    </row>
    <row r="54" spans="1:24" ht="14.5" x14ac:dyDescent="0.35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958"/>
      <c r="M54" s="958"/>
      <c r="N54" s="958"/>
      <c r="O54" s="958"/>
      <c r="P54" s="958"/>
      <c r="Q54" s="958"/>
      <c r="R54" s="958"/>
      <c r="S54" s="958"/>
      <c r="T54" s="958"/>
      <c r="U54" s="958"/>
      <c r="V54" s="958"/>
      <c r="W54" s="958"/>
      <c r="X54" s="958"/>
    </row>
    <row r="55" spans="1:24" ht="14.5" x14ac:dyDescent="0.3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958"/>
      <c r="M55" s="958"/>
      <c r="N55" s="958"/>
      <c r="O55" s="958"/>
      <c r="P55" s="958"/>
      <c r="Q55" s="958"/>
      <c r="R55" s="958"/>
      <c r="S55" s="958"/>
      <c r="T55" s="958"/>
      <c r="U55" s="958"/>
      <c r="V55" s="958"/>
      <c r="W55" s="958"/>
      <c r="X55" s="958"/>
    </row>
    <row r="56" spans="1:24" ht="14.5" x14ac:dyDescent="0.35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958"/>
      <c r="M56" s="958"/>
      <c r="N56" s="958"/>
      <c r="O56" s="958"/>
      <c r="P56" s="958"/>
      <c r="Q56" s="958"/>
      <c r="R56" s="958"/>
      <c r="S56" s="958"/>
      <c r="T56" s="958"/>
      <c r="U56" s="958"/>
      <c r="V56" s="958"/>
      <c r="W56" s="958"/>
      <c r="X56" s="958"/>
    </row>
    <row r="57" spans="1:24" ht="14.5" x14ac:dyDescent="0.35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958"/>
      <c r="M57" s="958"/>
      <c r="N57" s="958"/>
      <c r="O57" s="958"/>
      <c r="P57" s="958"/>
      <c r="Q57" s="958"/>
      <c r="R57" s="958"/>
      <c r="S57" s="958"/>
      <c r="T57" s="958"/>
      <c r="U57" s="958"/>
      <c r="V57" s="958"/>
      <c r="W57" s="958"/>
      <c r="X57" s="958"/>
    </row>
    <row r="58" spans="1:24" ht="14.5" x14ac:dyDescent="0.35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958"/>
      <c r="M58" s="958"/>
      <c r="N58" s="958"/>
      <c r="O58" s="958"/>
      <c r="P58" s="958"/>
      <c r="Q58" s="958"/>
      <c r="R58" s="958"/>
      <c r="S58" s="958"/>
      <c r="T58" s="958"/>
      <c r="U58" s="958"/>
      <c r="V58" s="958"/>
      <c r="W58" s="958"/>
      <c r="X58" s="958"/>
    </row>
    <row r="59" spans="1:24" ht="14.5" x14ac:dyDescent="0.35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958"/>
      <c r="M59" s="958"/>
      <c r="N59" s="958"/>
      <c r="O59" s="958"/>
      <c r="P59" s="958"/>
      <c r="Q59" s="958"/>
      <c r="R59" s="958"/>
      <c r="S59" s="958"/>
      <c r="T59" s="958"/>
      <c r="U59" s="958"/>
      <c r="V59" s="958"/>
      <c r="W59" s="958"/>
      <c r="X59" s="958"/>
    </row>
    <row r="60" spans="1:24" ht="14.5" x14ac:dyDescent="0.35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958"/>
      <c r="M60" s="958"/>
      <c r="N60" s="958"/>
      <c r="O60" s="958"/>
      <c r="P60" s="958"/>
      <c r="Q60" s="958"/>
      <c r="R60" s="958"/>
      <c r="S60" s="958"/>
      <c r="T60" s="958"/>
      <c r="U60" s="958"/>
      <c r="V60" s="958"/>
      <c r="W60" s="958"/>
      <c r="X60" s="958"/>
    </row>
    <row r="61" spans="1:24" ht="14.5" x14ac:dyDescent="0.35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958"/>
      <c r="M61" s="958"/>
      <c r="N61" s="958"/>
      <c r="O61" s="958"/>
      <c r="P61" s="958"/>
      <c r="Q61" s="958"/>
      <c r="R61" s="958"/>
      <c r="S61" s="958"/>
      <c r="T61" s="958"/>
      <c r="U61" s="958"/>
      <c r="V61" s="958"/>
      <c r="W61" s="958"/>
      <c r="X61" s="958"/>
    </row>
    <row r="62" spans="1:24" ht="14.5" x14ac:dyDescent="0.35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958"/>
      <c r="M62" s="958"/>
      <c r="N62" s="958"/>
      <c r="O62" s="958"/>
      <c r="P62" s="958"/>
      <c r="Q62" s="958"/>
      <c r="R62" s="958"/>
      <c r="S62" s="958"/>
      <c r="T62" s="958"/>
      <c r="U62" s="958"/>
      <c r="V62" s="958"/>
      <c r="W62" s="958"/>
      <c r="X62" s="958"/>
    </row>
    <row r="63" spans="1:24" ht="14.5" x14ac:dyDescent="0.35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958"/>
      <c r="M63" s="958"/>
      <c r="N63" s="958"/>
      <c r="O63" s="958"/>
      <c r="P63" s="958"/>
      <c r="Q63" s="958"/>
      <c r="R63" s="958"/>
      <c r="S63" s="958"/>
      <c r="T63" s="958"/>
      <c r="U63" s="958"/>
      <c r="V63" s="958"/>
      <c r="W63" s="958"/>
      <c r="X63" s="958"/>
    </row>
    <row r="64" spans="1:24" ht="14.5" x14ac:dyDescent="0.35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958"/>
      <c r="M64" s="958"/>
      <c r="N64" s="958"/>
      <c r="O64" s="958"/>
      <c r="P64" s="958"/>
      <c r="Q64" s="958"/>
      <c r="R64" s="958"/>
      <c r="S64" s="958"/>
      <c r="T64" s="958"/>
      <c r="U64" s="958"/>
      <c r="V64" s="958"/>
      <c r="W64" s="958"/>
      <c r="X64" s="958"/>
    </row>
    <row r="65" spans="1:24" ht="14.5" x14ac:dyDescent="0.35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958"/>
      <c r="M65" s="958"/>
      <c r="N65" s="958"/>
      <c r="O65" s="958"/>
      <c r="P65" s="958"/>
      <c r="Q65" s="958"/>
      <c r="R65" s="958"/>
      <c r="S65" s="958"/>
      <c r="T65" s="958"/>
      <c r="U65" s="958"/>
      <c r="V65" s="958"/>
      <c r="W65" s="958"/>
      <c r="X65" s="958"/>
    </row>
    <row r="66" spans="1:24" ht="14.5" x14ac:dyDescent="0.35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958"/>
      <c r="M66" s="958"/>
      <c r="N66" s="958"/>
      <c r="O66" s="958"/>
      <c r="P66" s="958"/>
      <c r="Q66" s="958"/>
      <c r="R66" s="958"/>
      <c r="S66" s="958"/>
      <c r="T66" s="958"/>
      <c r="U66" s="958"/>
      <c r="V66" s="958"/>
      <c r="W66" s="958"/>
      <c r="X66" s="958"/>
    </row>
    <row r="67" spans="1:24" ht="14.5" x14ac:dyDescent="0.35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958"/>
      <c r="M67" s="958"/>
      <c r="N67" s="958"/>
      <c r="O67" s="958"/>
      <c r="P67" s="958"/>
      <c r="Q67" s="958"/>
      <c r="R67" s="958"/>
      <c r="S67" s="958"/>
      <c r="T67" s="958"/>
      <c r="U67" s="958"/>
      <c r="V67" s="958"/>
      <c r="W67" s="958"/>
      <c r="X67" s="958"/>
    </row>
    <row r="68" spans="1:24" ht="14.5" x14ac:dyDescent="0.35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958"/>
      <c r="M68" s="958"/>
      <c r="N68" s="958"/>
      <c r="O68" s="958"/>
      <c r="P68" s="958"/>
      <c r="Q68" s="958"/>
      <c r="R68" s="958"/>
      <c r="S68" s="958"/>
      <c r="T68" s="958"/>
      <c r="U68" s="958"/>
      <c r="V68" s="958"/>
      <c r="W68" s="958"/>
      <c r="X68" s="958"/>
    </row>
    <row r="69" spans="1:24" ht="14.5" x14ac:dyDescent="0.35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958"/>
      <c r="M69" s="958"/>
      <c r="N69" s="958"/>
      <c r="O69" s="958"/>
      <c r="P69" s="958"/>
      <c r="Q69" s="958"/>
      <c r="R69" s="958"/>
      <c r="S69" s="958"/>
      <c r="T69" s="958"/>
      <c r="U69" s="958"/>
      <c r="V69" s="958"/>
      <c r="W69" s="958"/>
      <c r="X69" s="958"/>
    </row>
    <row r="70" spans="1:24" ht="14.5" x14ac:dyDescent="0.35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958"/>
      <c r="M70" s="958"/>
      <c r="N70" s="958"/>
      <c r="O70" s="958"/>
      <c r="P70" s="958"/>
      <c r="Q70" s="958"/>
      <c r="R70" s="958"/>
      <c r="S70" s="958"/>
      <c r="T70" s="958"/>
      <c r="U70" s="958"/>
      <c r="V70" s="958"/>
      <c r="W70" s="958"/>
      <c r="X70" s="958"/>
    </row>
    <row r="71" spans="1:24" ht="14.5" x14ac:dyDescent="0.35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958"/>
      <c r="M71" s="958"/>
      <c r="N71" s="958"/>
      <c r="O71" s="958"/>
      <c r="P71" s="958"/>
      <c r="Q71" s="958"/>
      <c r="R71" s="958"/>
      <c r="S71" s="958"/>
      <c r="T71" s="958"/>
      <c r="U71" s="958"/>
      <c r="V71" s="958"/>
      <c r="W71" s="958"/>
      <c r="X71" s="958"/>
    </row>
    <row r="72" spans="1:24" ht="14.5" x14ac:dyDescent="0.35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958"/>
      <c r="M72" s="958"/>
      <c r="N72" s="958"/>
      <c r="O72" s="958"/>
      <c r="P72" s="958"/>
      <c r="Q72" s="958"/>
      <c r="R72" s="958"/>
      <c r="S72" s="958"/>
      <c r="T72" s="958"/>
      <c r="U72" s="958"/>
      <c r="V72" s="958"/>
      <c r="W72" s="958"/>
      <c r="X72" s="958"/>
    </row>
    <row r="73" spans="1:24" ht="14.5" x14ac:dyDescent="0.35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958"/>
      <c r="M73" s="958"/>
      <c r="N73" s="958"/>
      <c r="O73" s="958"/>
      <c r="P73" s="958"/>
      <c r="Q73" s="958"/>
      <c r="R73" s="958"/>
      <c r="S73" s="958"/>
      <c r="T73" s="958"/>
      <c r="U73" s="958"/>
      <c r="V73" s="958"/>
      <c r="W73" s="958"/>
      <c r="X73" s="958"/>
    </row>
    <row r="74" spans="1:24" ht="14.5" x14ac:dyDescent="0.35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958"/>
      <c r="M74" s="958"/>
      <c r="N74" s="958"/>
      <c r="O74" s="958"/>
      <c r="P74" s="958"/>
      <c r="Q74" s="958"/>
      <c r="R74" s="958"/>
      <c r="S74" s="958"/>
      <c r="T74" s="958"/>
      <c r="U74" s="958"/>
      <c r="V74" s="958"/>
      <c r="W74" s="958"/>
      <c r="X74" s="958"/>
    </row>
    <row r="75" spans="1:24" ht="14.5" x14ac:dyDescent="0.35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958"/>
      <c r="M75" s="958"/>
      <c r="N75" s="958"/>
      <c r="O75" s="958"/>
      <c r="P75" s="958"/>
      <c r="Q75" s="958"/>
      <c r="R75" s="958"/>
      <c r="S75" s="958"/>
      <c r="T75" s="958"/>
      <c r="U75" s="958"/>
      <c r="V75" s="958"/>
      <c r="W75" s="958"/>
      <c r="X75" s="958"/>
    </row>
    <row r="76" spans="1:24" ht="14.5" x14ac:dyDescent="0.35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958"/>
      <c r="M76" s="958"/>
      <c r="N76" s="958"/>
      <c r="O76" s="958"/>
      <c r="P76" s="958"/>
      <c r="Q76" s="958"/>
      <c r="R76" s="958"/>
      <c r="S76" s="958"/>
      <c r="T76" s="958"/>
      <c r="U76" s="958"/>
      <c r="V76" s="958"/>
      <c r="W76" s="958"/>
      <c r="X76" s="958"/>
    </row>
    <row r="77" spans="1:24" ht="14.5" x14ac:dyDescent="0.35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958"/>
      <c r="M77" s="958"/>
      <c r="N77" s="958"/>
      <c r="O77" s="958"/>
      <c r="P77" s="958"/>
      <c r="Q77" s="958"/>
      <c r="R77" s="958"/>
      <c r="S77" s="958"/>
      <c r="T77" s="958"/>
      <c r="U77" s="958"/>
      <c r="V77" s="958"/>
      <c r="W77" s="958"/>
      <c r="X77" s="958"/>
    </row>
    <row r="78" spans="1:24" ht="14.5" x14ac:dyDescent="0.35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958"/>
      <c r="M78" s="958"/>
      <c r="N78" s="958"/>
      <c r="O78" s="958"/>
      <c r="P78" s="958"/>
      <c r="Q78" s="958"/>
      <c r="R78" s="958"/>
      <c r="S78" s="958"/>
      <c r="T78" s="958"/>
      <c r="U78" s="958"/>
      <c r="V78" s="958"/>
      <c r="W78" s="958"/>
      <c r="X78" s="958"/>
    </row>
    <row r="79" spans="1:24" ht="14.5" x14ac:dyDescent="0.35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958"/>
      <c r="M79" s="958"/>
      <c r="N79" s="958"/>
      <c r="O79" s="958"/>
      <c r="P79" s="958"/>
      <c r="Q79" s="958"/>
      <c r="R79" s="958"/>
      <c r="S79" s="958"/>
      <c r="T79" s="958"/>
      <c r="U79" s="958"/>
      <c r="V79" s="958"/>
      <c r="W79" s="958"/>
      <c r="X79" s="958"/>
    </row>
    <row r="80" spans="1:24" ht="14.5" x14ac:dyDescent="0.35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958"/>
      <c r="M80" s="958"/>
      <c r="N80" s="958"/>
      <c r="O80" s="958"/>
      <c r="P80" s="958"/>
      <c r="Q80" s="958"/>
      <c r="R80" s="958"/>
      <c r="S80" s="958"/>
      <c r="T80" s="958"/>
      <c r="U80" s="958"/>
      <c r="V80" s="958"/>
      <c r="W80" s="958"/>
      <c r="X80" s="958"/>
    </row>
    <row r="81" spans="1:24" ht="14.5" x14ac:dyDescent="0.35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958"/>
      <c r="M81" s="958"/>
      <c r="N81" s="958"/>
      <c r="O81" s="958"/>
      <c r="P81" s="958"/>
      <c r="Q81" s="958"/>
      <c r="R81" s="958"/>
      <c r="S81" s="958"/>
      <c r="T81" s="958"/>
      <c r="U81" s="958"/>
      <c r="V81" s="958"/>
      <c r="W81" s="958"/>
      <c r="X81" s="958"/>
    </row>
    <row r="82" spans="1:24" ht="14.5" x14ac:dyDescent="0.35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958"/>
      <c r="M82" s="958"/>
      <c r="N82" s="958"/>
      <c r="O82" s="958"/>
      <c r="P82" s="958"/>
      <c r="Q82" s="958"/>
      <c r="R82" s="958"/>
      <c r="S82" s="958"/>
      <c r="T82" s="958"/>
      <c r="U82" s="958"/>
      <c r="V82" s="958"/>
      <c r="W82" s="958"/>
      <c r="X82" s="958"/>
    </row>
    <row r="83" spans="1:24" ht="14.5" x14ac:dyDescent="0.35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958"/>
      <c r="M83" s="958"/>
      <c r="N83" s="958"/>
      <c r="O83" s="958"/>
      <c r="P83" s="958"/>
      <c r="Q83" s="958"/>
      <c r="R83" s="958"/>
      <c r="S83" s="958"/>
      <c r="T83" s="958"/>
      <c r="U83" s="958"/>
      <c r="V83" s="958"/>
      <c r="W83" s="958"/>
      <c r="X83" s="958"/>
    </row>
    <row r="84" spans="1:24" ht="14.5" x14ac:dyDescent="0.35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958"/>
      <c r="M84" s="958"/>
      <c r="N84" s="958"/>
      <c r="O84" s="958"/>
      <c r="P84" s="958"/>
      <c r="Q84" s="958"/>
      <c r="R84" s="958"/>
      <c r="S84" s="958"/>
      <c r="T84" s="958"/>
      <c r="U84" s="958"/>
      <c r="V84" s="958"/>
      <c r="W84" s="958"/>
      <c r="X84" s="958"/>
    </row>
    <row r="85" spans="1:24" ht="14.5" x14ac:dyDescent="0.3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958"/>
      <c r="M85" s="958"/>
      <c r="N85" s="958"/>
      <c r="O85" s="958"/>
      <c r="P85" s="958"/>
      <c r="Q85" s="958"/>
      <c r="R85" s="958"/>
      <c r="S85" s="958"/>
      <c r="T85" s="958"/>
      <c r="U85" s="958"/>
      <c r="V85" s="958"/>
      <c r="W85" s="958"/>
      <c r="X85" s="958"/>
    </row>
    <row r="86" spans="1:24" ht="14.5" x14ac:dyDescent="0.35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958"/>
      <c r="M86" s="958"/>
      <c r="N86" s="958"/>
      <c r="O86" s="958"/>
      <c r="P86" s="958"/>
      <c r="Q86" s="958"/>
      <c r="R86" s="958"/>
      <c r="S86" s="958"/>
      <c r="T86" s="958"/>
      <c r="U86" s="958"/>
      <c r="V86" s="958"/>
      <c r="W86" s="958"/>
      <c r="X86" s="958"/>
    </row>
    <row r="87" spans="1:24" ht="14.5" x14ac:dyDescent="0.35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958"/>
      <c r="M87" s="958"/>
      <c r="N87" s="958"/>
      <c r="O87" s="958"/>
      <c r="P87" s="958"/>
      <c r="Q87" s="958"/>
      <c r="R87" s="958"/>
      <c r="S87" s="958"/>
      <c r="T87" s="958"/>
      <c r="U87" s="958"/>
      <c r="V87" s="958"/>
      <c r="W87" s="958"/>
      <c r="X87" s="958"/>
    </row>
    <row r="88" spans="1:24" ht="14.5" x14ac:dyDescent="0.35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958"/>
      <c r="M88" s="958"/>
      <c r="N88" s="958"/>
      <c r="O88" s="958"/>
      <c r="P88" s="958"/>
      <c r="Q88" s="958"/>
      <c r="R88" s="958"/>
      <c r="S88" s="958"/>
      <c r="T88" s="958"/>
      <c r="U88" s="958"/>
      <c r="V88" s="958"/>
      <c r="W88" s="958"/>
      <c r="X88" s="958"/>
    </row>
    <row r="89" spans="1:24" ht="14.5" x14ac:dyDescent="0.35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958"/>
      <c r="M89" s="958"/>
      <c r="N89" s="958"/>
      <c r="O89" s="958"/>
      <c r="P89" s="958"/>
      <c r="Q89" s="958"/>
      <c r="R89" s="958"/>
      <c r="S89" s="958"/>
      <c r="T89" s="958"/>
      <c r="U89" s="958"/>
      <c r="V89" s="958"/>
      <c r="W89" s="958"/>
      <c r="X89" s="958"/>
    </row>
    <row r="90" spans="1:24" ht="14.5" x14ac:dyDescent="0.35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958"/>
      <c r="M90" s="958"/>
      <c r="N90" s="958"/>
      <c r="O90" s="958"/>
      <c r="P90" s="958"/>
      <c r="Q90" s="958"/>
      <c r="R90" s="958"/>
      <c r="S90" s="958"/>
      <c r="T90" s="958"/>
      <c r="U90" s="958"/>
      <c r="V90" s="958"/>
      <c r="W90" s="958"/>
      <c r="X90" s="958"/>
    </row>
    <row r="91" spans="1:24" ht="14.5" x14ac:dyDescent="0.35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958"/>
      <c r="M91" s="958"/>
      <c r="N91" s="958"/>
      <c r="O91" s="958"/>
      <c r="P91" s="958"/>
      <c r="Q91" s="958"/>
      <c r="R91" s="958"/>
      <c r="S91" s="958"/>
      <c r="T91" s="958"/>
      <c r="U91" s="958"/>
      <c r="V91" s="958"/>
      <c r="W91" s="958"/>
      <c r="X91" s="958"/>
    </row>
    <row r="92" spans="1:24" ht="14.5" x14ac:dyDescent="0.35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958"/>
      <c r="M92" s="958"/>
      <c r="N92" s="958"/>
      <c r="O92" s="958"/>
      <c r="P92" s="958"/>
      <c r="Q92" s="958"/>
      <c r="R92" s="958"/>
      <c r="S92" s="958"/>
      <c r="T92" s="958"/>
      <c r="U92" s="958"/>
      <c r="V92" s="958"/>
      <c r="W92" s="958"/>
      <c r="X92" s="958"/>
    </row>
    <row r="93" spans="1:24" ht="14.5" x14ac:dyDescent="0.35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958"/>
      <c r="M93" s="958"/>
      <c r="N93" s="958"/>
      <c r="O93" s="958"/>
      <c r="P93" s="958"/>
      <c r="Q93" s="958"/>
      <c r="R93" s="958"/>
      <c r="S93" s="958"/>
      <c r="T93" s="958"/>
      <c r="U93" s="958"/>
      <c r="V93" s="958"/>
      <c r="W93" s="958"/>
      <c r="X93" s="958"/>
    </row>
    <row r="94" spans="1:24" ht="14.5" x14ac:dyDescent="0.35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958"/>
      <c r="M94" s="958"/>
      <c r="N94" s="958"/>
      <c r="O94" s="958"/>
      <c r="P94" s="958"/>
      <c r="Q94" s="958"/>
      <c r="R94" s="958"/>
      <c r="S94" s="958"/>
      <c r="T94" s="958"/>
      <c r="U94" s="958"/>
      <c r="V94" s="958"/>
      <c r="W94" s="958"/>
      <c r="X94" s="958"/>
    </row>
    <row r="95" spans="1:24" ht="14.5" x14ac:dyDescent="0.3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958"/>
      <c r="M95" s="958"/>
      <c r="N95" s="958"/>
      <c r="O95" s="958"/>
      <c r="P95" s="958"/>
      <c r="Q95" s="958"/>
      <c r="R95" s="958"/>
      <c r="S95" s="958"/>
      <c r="T95" s="958"/>
      <c r="U95" s="958"/>
      <c r="V95" s="958"/>
      <c r="W95" s="958"/>
      <c r="X95" s="958"/>
    </row>
    <row r="96" spans="1:24" ht="14.5" x14ac:dyDescent="0.35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958"/>
      <c r="M96" s="958"/>
      <c r="N96" s="958"/>
      <c r="O96" s="958"/>
      <c r="P96" s="958"/>
      <c r="Q96" s="958"/>
      <c r="R96" s="958"/>
      <c r="S96" s="958"/>
      <c r="T96" s="958"/>
      <c r="U96" s="958"/>
      <c r="V96" s="958"/>
      <c r="W96" s="958"/>
      <c r="X96" s="958"/>
    </row>
    <row r="97" spans="1:24" ht="14.5" x14ac:dyDescent="0.35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958"/>
      <c r="M97" s="958"/>
      <c r="N97" s="958"/>
      <c r="O97" s="958"/>
      <c r="P97" s="958"/>
      <c r="Q97" s="958"/>
      <c r="R97" s="958"/>
      <c r="S97" s="958"/>
      <c r="T97" s="958"/>
      <c r="U97" s="958"/>
      <c r="V97" s="958"/>
      <c r="W97" s="958"/>
      <c r="X97" s="958"/>
    </row>
    <row r="98" spans="1:24" ht="14.5" x14ac:dyDescent="0.35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958"/>
      <c r="M98" s="958"/>
      <c r="N98" s="958"/>
      <c r="O98" s="958"/>
      <c r="P98" s="958"/>
      <c r="Q98" s="958"/>
      <c r="R98" s="958"/>
      <c r="S98" s="958"/>
      <c r="T98" s="958"/>
      <c r="U98" s="958"/>
      <c r="V98" s="958"/>
      <c r="W98" s="958"/>
      <c r="X98" s="958"/>
    </row>
    <row r="99" spans="1:24" ht="14.5" x14ac:dyDescent="0.35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958"/>
      <c r="M99" s="958"/>
      <c r="N99" s="958"/>
      <c r="O99" s="958"/>
      <c r="P99" s="958"/>
      <c r="Q99" s="958"/>
      <c r="R99" s="958"/>
      <c r="S99" s="958"/>
      <c r="T99" s="958"/>
      <c r="U99" s="958"/>
      <c r="V99" s="958"/>
      <c r="W99" s="958"/>
      <c r="X99" s="958"/>
    </row>
    <row r="100" spans="1:24" ht="14.5" x14ac:dyDescent="0.35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958"/>
      <c r="M100" s="958"/>
      <c r="N100" s="958"/>
      <c r="O100" s="958"/>
      <c r="P100" s="958"/>
      <c r="Q100" s="958"/>
      <c r="R100" s="958"/>
      <c r="S100" s="958"/>
      <c r="T100" s="958"/>
      <c r="U100" s="958"/>
      <c r="V100" s="958"/>
      <c r="W100" s="958"/>
      <c r="X100" s="958"/>
    </row>
    <row r="101" spans="1:24" ht="14.5" x14ac:dyDescent="0.35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958"/>
      <c r="M101" s="958"/>
      <c r="N101" s="958"/>
      <c r="O101" s="958"/>
      <c r="P101" s="958"/>
      <c r="Q101" s="958"/>
      <c r="R101" s="958"/>
      <c r="S101" s="958"/>
      <c r="T101" s="958"/>
      <c r="U101" s="958"/>
      <c r="V101" s="958"/>
      <c r="W101" s="958"/>
      <c r="X101" s="958"/>
    </row>
    <row r="102" spans="1:24" ht="14.5" x14ac:dyDescent="0.35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958"/>
      <c r="M102" s="958"/>
      <c r="N102" s="958"/>
      <c r="O102" s="958"/>
      <c r="P102" s="958"/>
      <c r="Q102" s="958"/>
      <c r="R102" s="958"/>
      <c r="S102" s="958"/>
      <c r="T102" s="958"/>
      <c r="U102" s="958"/>
      <c r="V102" s="958"/>
      <c r="W102" s="958"/>
      <c r="X102" s="958"/>
    </row>
    <row r="103" spans="1:24" ht="14.5" x14ac:dyDescent="0.35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958"/>
      <c r="M103" s="958"/>
      <c r="N103" s="958"/>
      <c r="O103" s="958"/>
      <c r="P103" s="958"/>
      <c r="Q103" s="958"/>
      <c r="R103" s="958"/>
      <c r="S103" s="958"/>
      <c r="T103" s="958"/>
      <c r="U103" s="958"/>
      <c r="V103" s="958"/>
      <c r="W103" s="958"/>
      <c r="X103" s="958"/>
    </row>
    <row r="104" spans="1:24" ht="14.5" x14ac:dyDescent="0.35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958"/>
      <c r="M104" s="958"/>
      <c r="N104" s="958"/>
      <c r="O104" s="958"/>
      <c r="P104" s="958"/>
      <c r="Q104" s="958"/>
      <c r="R104" s="958"/>
      <c r="S104" s="958"/>
      <c r="T104" s="958"/>
      <c r="U104" s="958"/>
      <c r="V104" s="958"/>
      <c r="W104" s="958"/>
      <c r="X104" s="958"/>
    </row>
    <row r="105" spans="1:24" ht="14.5" x14ac:dyDescent="0.3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958"/>
      <c r="M105" s="958"/>
      <c r="N105" s="958"/>
      <c r="O105" s="958"/>
      <c r="P105" s="958"/>
      <c r="Q105" s="958"/>
      <c r="R105" s="958"/>
      <c r="S105" s="958"/>
      <c r="T105" s="958"/>
      <c r="U105" s="958"/>
      <c r="V105" s="958"/>
      <c r="W105" s="958"/>
      <c r="X105" s="958"/>
    </row>
    <row r="106" spans="1:24" ht="14.5" x14ac:dyDescent="0.35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958"/>
      <c r="M106" s="958"/>
      <c r="N106" s="958"/>
      <c r="O106" s="958"/>
      <c r="P106" s="958"/>
      <c r="Q106" s="958"/>
      <c r="R106" s="958"/>
      <c r="S106" s="958"/>
      <c r="T106" s="958"/>
      <c r="U106" s="958"/>
      <c r="V106" s="958"/>
      <c r="W106" s="958"/>
      <c r="X106" s="958"/>
    </row>
    <row r="107" spans="1:24" ht="14.5" x14ac:dyDescent="0.35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958"/>
      <c r="M107" s="958"/>
      <c r="N107" s="958"/>
      <c r="O107" s="958"/>
      <c r="P107" s="958"/>
      <c r="Q107" s="958"/>
      <c r="R107" s="958"/>
      <c r="S107" s="958"/>
      <c r="T107" s="958"/>
      <c r="U107" s="958"/>
      <c r="V107" s="958"/>
      <c r="W107" s="958"/>
      <c r="X107" s="958"/>
    </row>
    <row r="108" spans="1:24" ht="14.5" x14ac:dyDescent="0.35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958"/>
      <c r="M108" s="958"/>
      <c r="N108" s="958"/>
      <c r="O108" s="958"/>
      <c r="P108" s="958"/>
      <c r="Q108" s="958"/>
      <c r="R108" s="958"/>
      <c r="S108" s="958"/>
      <c r="T108" s="958"/>
      <c r="U108" s="958"/>
      <c r="V108" s="958"/>
      <c r="W108" s="958"/>
      <c r="X108" s="958"/>
    </row>
    <row r="109" spans="1:24" ht="14.5" x14ac:dyDescent="0.35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958"/>
      <c r="M109" s="958"/>
      <c r="N109" s="958"/>
      <c r="O109" s="958"/>
      <c r="P109" s="958"/>
      <c r="Q109" s="958"/>
      <c r="R109" s="958"/>
      <c r="S109" s="958"/>
      <c r="T109" s="958"/>
      <c r="U109" s="958"/>
      <c r="V109" s="958"/>
      <c r="W109" s="958"/>
      <c r="X109" s="958"/>
    </row>
    <row r="110" spans="1:24" ht="14.5" x14ac:dyDescent="0.35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958"/>
      <c r="M110" s="958"/>
      <c r="N110" s="958"/>
      <c r="O110" s="958"/>
      <c r="P110" s="958"/>
      <c r="Q110" s="958"/>
      <c r="R110" s="958"/>
      <c r="S110" s="958"/>
      <c r="T110" s="958"/>
      <c r="U110" s="958"/>
      <c r="V110" s="958"/>
      <c r="W110" s="958"/>
      <c r="X110" s="958"/>
    </row>
    <row r="111" spans="1:24" ht="14.5" x14ac:dyDescent="0.35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958"/>
      <c r="M111" s="958"/>
      <c r="N111" s="958"/>
      <c r="O111" s="958"/>
      <c r="P111" s="958"/>
      <c r="Q111" s="958"/>
      <c r="R111" s="958"/>
      <c r="S111" s="958"/>
      <c r="T111" s="958"/>
      <c r="U111" s="958"/>
      <c r="V111" s="958"/>
      <c r="W111" s="958"/>
      <c r="X111" s="958"/>
    </row>
    <row r="112" spans="1:24" ht="14.5" x14ac:dyDescent="0.35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958"/>
      <c r="M112" s="958"/>
      <c r="N112" s="958"/>
      <c r="O112" s="958"/>
      <c r="P112" s="958"/>
      <c r="Q112" s="958"/>
      <c r="R112" s="958"/>
      <c r="S112" s="958"/>
      <c r="T112" s="958"/>
      <c r="U112" s="958"/>
      <c r="V112" s="958"/>
      <c r="W112" s="958"/>
      <c r="X112" s="958"/>
    </row>
    <row r="113" spans="1:24" ht="14.5" x14ac:dyDescent="0.35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958"/>
      <c r="M113" s="958"/>
      <c r="N113" s="958"/>
      <c r="O113" s="958"/>
      <c r="P113" s="958"/>
      <c r="Q113" s="958"/>
      <c r="R113" s="958"/>
      <c r="S113" s="958"/>
      <c r="T113" s="958"/>
      <c r="U113" s="958"/>
      <c r="V113" s="958"/>
      <c r="W113" s="958"/>
      <c r="X113" s="958"/>
    </row>
    <row r="114" spans="1:24" ht="14.5" x14ac:dyDescent="0.35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958"/>
      <c r="M114" s="958"/>
      <c r="N114" s="958"/>
      <c r="O114" s="958"/>
      <c r="P114" s="958"/>
      <c r="Q114" s="958"/>
      <c r="R114" s="958"/>
      <c r="S114" s="958"/>
      <c r="T114" s="958"/>
      <c r="U114" s="958"/>
      <c r="V114" s="958"/>
      <c r="W114" s="958"/>
      <c r="X114" s="958"/>
    </row>
    <row r="115" spans="1:24" ht="14.5" x14ac:dyDescent="0.3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958"/>
      <c r="M115" s="958"/>
      <c r="N115" s="958"/>
      <c r="O115" s="958"/>
      <c r="P115" s="958"/>
      <c r="Q115" s="958"/>
      <c r="R115" s="958"/>
      <c r="S115" s="958"/>
      <c r="T115" s="958"/>
      <c r="U115" s="958"/>
      <c r="V115" s="958"/>
      <c r="W115" s="958"/>
      <c r="X115" s="958"/>
    </row>
    <row r="116" spans="1:24" ht="14.5" x14ac:dyDescent="0.35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958"/>
      <c r="M116" s="958"/>
      <c r="N116" s="958"/>
      <c r="O116" s="958"/>
      <c r="P116" s="958"/>
      <c r="Q116" s="958"/>
      <c r="R116" s="958"/>
      <c r="S116" s="958"/>
      <c r="T116" s="958"/>
      <c r="U116" s="958"/>
      <c r="V116" s="958"/>
      <c r="W116" s="958"/>
      <c r="X116" s="958"/>
    </row>
    <row r="117" spans="1:24" ht="14.5" x14ac:dyDescent="0.35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958"/>
      <c r="M117" s="958"/>
      <c r="N117" s="958"/>
      <c r="O117" s="958"/>
      <c r="P117" s="958"/>
      <c r="Q117" s="958"/>
      <c r="R117" s="958"/>
      <c r="S117" s="958"/>
      <c r="T117" s="958"/>
      <c r="U117" s="958"/>
      <c r="V117" s="958"/>
      <c r="W117" s="958"/>
      <c r="X117" s="958"/>
    </row>
    <row r="118" spans="1:24" ht="14.5" x14ac:dyDescent="0.35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958"/>
      <c r="M118" s="958"/>
      <c r="N118" s="958"/>
      <c r="O118" s="958"/>
      <c r="P118" s="958"/>
      <c r="Q118" s="958"/>
      <c r="R118" s="958"/>
      <c r="S118" s="958"/>
      <c r="T118" s="958"/>
      <c r="U118" s="958"/>
      <c r="V118" s="958"/>
      <c r="W118" s="958"/>
      <c r="X118" s="958"/>
    </row>
    <row r="119" spans="1:24" ht="14.5" x14ac:dyDescent="0.35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958"/>
      <c r="M119" s="958"/>
      <c r="N119" s="958"/>
      <c r="O119" s="958"/>
      <c r="P119" s="958"/>
      <c r="Q119" s="958"/>
      <c r="R119" s="958"/>
      <c r="S119" s="958"/>
      <c r="T119" s="958"/>
      <c r="U119" s="958"/>
      <c r="V119" s="958"/>
      <c r="W119" s="958"/>
      <c r="X119" s="958"/>
    </row>
    <row r="120" spans="1:24" ht="14.5" x14ac:dyDescent="0.35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958"/>
      <c r="M120" s="958"/>
      <c r="N120" s="958"/>
      <c r="O120" s="958"/>
      <c r="P120" s="958"/>
      <c r="Q120" s="958"/>
      <c r="R120" s="958"/>
      <c r="S120" s="958"/>
      <c r="T120" s="958"/>
      <c r="U120" s="958"/>
      <c r="V120" s="958"/>
      <c r="W120" s="958"/>
      <c r="X120" s="958"/>
    </row>
    <row r="121" spans="1:24" ht="14.5" x14ac:dyDescent="0.35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958"/>
      <c r="M121" s="958"/>
      <c r="N121" s="958"/>
      <c r="O121" s="958"/>
      <c r="P121" s="958"/>
      <c r="Q121" s="958"/>
      <c r="R121" s="958"/>
      <c r="S121" s="958"/>
      <c r="T121" s="958"/>
      <c r="U121" s="958"/>
      <c r="V121" s="958"/>
      <c r="W121" s="958"/>
      <c r="X121" s="958"/>
    </row>
    <row r="122" spans="1:24" ht="14.5" x14ac:dyDescent="0.35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958"/>
      <c r="M122" s="958"/>
      <c r="N122" s="958"/>
      <c r="O122" s="958"/>
      <c r="P122" s="958"/>
      <c r="Q122" s="958"/>
      <c r="R122" s="958"/>
      <c r="S122" s="958"/>
      <c r="T122" s="958"/>
      <c r="U122" s="958"/>
      <c r="V122" s="958"/>
      <c r="W122" s="958"/>
      <c r="X122" s="958"/>
    </row>
    <row r="123" spans="1:24" ht="14.5" x14ac:dyDescent="0.35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958"/>
      <c r="M123" s="958"/>
      <c r="N123" s="958"/>
      <c r="O123" s="958"/>
      <c r="P123" s="958"/>
      <c r="Q123" s="958"/>
      <c r="R123" s="958"/>
      <c r="S123" s="958"/>
      <c r="T123" s="958"/>
      <c r="U123" s="958"/>
      <c r="V123" s="958"/>
      <c r="W123" s="958"/>
      <c r="X123" s="958"/>
    </row>
    <row r="124" spans="1:24" ht="14.5" x14ac:dyDescent="0.35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958"/>
      <c r="M124" s="958"/>
      <c r="N124" s="958"/>
      <c r="O124" s="958"/>
      <c r="P124" s="958"/>
      <c r="Q124" s="958"/>
      <c r="R124" s="958"/>
      <c r="S124" s="958"/>
      <c r="T124" s="958"/>
      <c r="U124" s="958"/>
      <c r="V124" s="958"/>
      <c r="W124" s="958"/>
      <c r="X124" s="958"/>
    </row>
    <row r="125" spans="1:24" ht="14.5" x14ac:dyDescent="0.3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958"/>
      <c r="M125" s="958"/>
      <c r="N125" s="958"/>
      <c r="O125" s="958"/>
      <c r="P125" s="958"/>
      <c r="Q125" s="958"/>
      <c r="R125" s="958"/>
      <c r="S125" s="958"/>
      <c r="T125" s="958"/>
      <c r="U125" s="958"/>
      <c r="V125" s="958"/>
      <c r="W125" s="958"/>
      <c r="X125" s="958"/>
    </row>
    <row r="126" spans="1:24" ht="14.5" x14ac:dyDescent="0.35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958"/>
      <c r="M126" s="958"/>
      <c r="N126" s="958"/>
      <c r="O126" s="958"/>
      <c r="P126" s="958"/>
      <c r="Q126" s="958"/>
      <c r="R126" s="958"/>
      <c r="S126" s="958"/>
      <c r="T126" s="958"/>
      <c r="U126" s="958"/>
      <c r="V126" s="958"/>
      <c r="W126" s="958"/>
      <c r="X126" s="958"/>
    </row>
    <row r="127" spans="1:24" ht="14.5" x14ac:dyDescent="0.35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958"/>
      <c r="M127" s="958"/>
      <c r="N127" s="958"/>
      <c r="O127" s="958"/>
      <c r="P127" s="958"/>
      <c r="Q127" s="958"/>
      <c r="R127" s="958"/>
      <c r="S127" s="958"/>
      <c r="T127" s="958"/>
      <c r="U127" s="958"/>
      <c r="V127" s="958"/>
      <c r="W127" s="958"/>
      <c r="X127" s="958"/>
    </row>
    <row r="128" spans="1:24" ht="14.5" x14ac:dyDescent="0.35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958"/>
      <c r="M128" s="958"/>
      <c r="N128" s="958"/>
      <c r="O128" s="958"/>
      <c r="P128" s="958"/>
      <c r="Q128" s="958"/>
      <c r="R128" s="958"/>
      <c r="S128" s="958"/>
      <c r="T128" s="958"/>
      <c r="U128" s="958"/>
      <c r="V128" s="958"/>
      <c r="W128" s="958"/>
      <c r="X128" s="958"/>
    </row>
    <row r="129" spans="1:24" ht="14.5" x14ac:dyDescent="0.35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958"/>
      <c r="M129" s="958"/>
      <c r="N129" s="958"/>
      <c r="O129" s="958"/>
      <c r="P129" s="958"/>
      <c r="Q129" s="958"/>
      <c r="R129" s="958"/>
      <c r="S129" s="958"/>
      <c r="T129" s="958"/>
      <c r="U129" s="958"/>
      <c r="V129" s="958"/>
      <c r="W129" s="958"/>
      <c r="X129" s="958"/>
    </row>
    <row r="130" spans="1:24" ht="14.5" x14ac:dyDescent="0.35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958"/>
      <c r="M130" s="958"/>
      <c r="N130" s="958"/>
      <c r="O130" s="958"/>
      <c r="P130" s="958"/>
      <c r="Q130" s="958"/>
      <c r="R130" s="958"/>
      <c r="S130" s="958"/>
      <c r="T130" s="958"/>
      <c r="U130" s="958"/>
      <c r="V130" s="958"/>
      <c r="W130" s="958"/>
      <c r="X130" s="958"/>
    </row>
    <row r="131" spans="1:24" ht="14.5" x14ac:dyDescent="0.35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958"/>
      <c r="M131" s="958"/>
      <c r="N131" s="958"/>
      <c r="O131" s="958"/>
      <c r="P131" s="958"/>
      <c r="Q131" s="958"/>
      <c r="R131" s="958"/>
      <c r="S131" s="958"/>
      <c r="T131" s="958"/>
      <c r="U131" s="958"/>
      <c r="V131" s="958"/>
      <c r="W131" s="958"/>
      <c r="X131" s="958"/>
    </row>
    <row r="132" spans="1:24" ht="14.5" x14ac:dyDescent="0.35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958"/>
      <c r="M132" s="958"/>
      <c r="N132" s="958"/>
      <c r="O132" s="958"/>
      <c r="P132" s="958"/>
      <c r="Q132" s="958"/>
      <c r="R132" s="958"/>
      <c r="S132" s="958"/>
      <c r="T132" s="958"/>
      <c r="U132" s="958"/>
      <c r="V132" s="958"/>
      <c r="W132" s="958"/>
      <c r="X132" s="958"/>
    </row>
    <row r="133" spans="1:24" ht="14.5" x14ac:dyDescent="0.35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958"/>
      <c r="M133" s="958"/>
      <c r="N133" s="958"/>
      <c r="O133" s="958"/>
      <c r="P133" s="958"/>
      <c r="Q133" s="958"/>
      <c r="R133" s="958"/>
      <c r="S133" s="958"/>
      <c r="T133" s="958"/>
      <c r="U133" s="958"/>
      <c r="V133" s="958"/>
      <c r="W133" s="958"/>
      <c r="X133" s="958"/>
    </row>
    <row r="134" spans="1:24" ht="14.5" x14ac:dyDescent="0.35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958"/>
      <c r="M134" s="958"/>
      <c r="N134" s="958"/>
      <c r="O134" s="958"/>
      <c r="P134" s="958"/>
      <c r="Q134" s="958"/>
      <c r="R134" s="958"/>
      <c r="S134" s="958"/>
      <c r="T134" s="958"/>
      <c r="U134" s="958"/>
      <c r="V134" s="958"/>
      <c r="W134" s="958"/>
      <c r="X134" s="958"/>
    </row>
    <row r="135" spans="1:24" ht="14.5" x14ac:dyDescent="0.3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958"/>
      <c r="M135" s="958"/>
      <c r="N135" s="958"/>
      <c r="O135" s="958"/>
      <c r="P135" s="958"/>
      <c r="Q135" s="958"/>
      <c r="R135" s="958"/>
      <c r="S135" s="958"/>
      <c r="T135" s="958"/>
      <c r="U135" s="958"/>
      <c r="V135" s="958"/>
      <c r="W135" s="958"/>
      <c r="X135" s="958"/>
    </row>
    <row r="136" spans="1:24" ht="14.5" x14ac:dyDescent="0.35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958"/>
      <c r="M136" s="958"/>
      <c r="N136" s="958"/>
      <c r="O136" s="958"/>
      <c r="P136" s="958"/>
      <c r="Q136" s="958"/>
      <c r="R136" s="958"/>
      <c r="S136" s="958"/>
      <c r="T136" s="958"/>
      <c r="U136" s="958"/>
      <c r="V136" s="958"/>
      <c r="W136" s="958"/>
      <c r="X136" s="958"/>
    </row>
    <row r="137" spans="1:24" ht="14.5" x14ac:dyDescent="0.35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958"/>
      <c r="M137" s="958"/>
      <c r="N137" s="958"/>
      <c r="O137" s="958"/>
      <c r="P137" s="958"/>
      <c r="Q137" s="958"/>
      <c r="R137" s="958"/>
      <c r="S137" s="958"/>
      <c r="T137" s="958"/>
      <c r="U137" s="958"/>
      <c r="V137" s="958"/>
      <c r="W137" s="958"/>
      <c r="X137" s="958"/>
    </row>
    <row r="138" spans="1:24" ht="14.5" x14ac:dyDescent="0.35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958"/>
      <c r="M138" s="958"/>
      <c r="N138" s="958"/>
      <c r="O138" s="958"/>
      <c r="P138" s="958"/>
      <c r="Q138" s="958"/>
      <c r="R138" s="958"/>
      <c r="S138" s="958"/>
      <c r="T138" s="958"/>
      <c r="U138" s="958"/>
      <c r="V138" s="958"/>
      <c r="W138" s="958"/>
      <c r="X138" s="958"/>
    </row>
    <row r="139" spans="1:24" ht="14.5" x14ac:dyDescent="0.35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958"/>
      <c r="M139" s="958"/>
      <c r="N139" s="958"/>
      <c r="O139" s="958"/>
      <c r="P139" s="958"/>
      <c r="Q139" s="958"/>
      <c r="R139" s="958"/>
      <c r="S139" s="958"/>
      <c r="T139" s="958"/>
      <c r="U139" s="958"/>
      <c r="V139" s="958"/>
      <c r="W139" s="958"/>
      <c r="X139" s="958"/>
    </row>
    <row r="140" spans="1:24" ht="14.5" x14ac:dyDescent="0.35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958"/>
      <c r="M140" s="958"/>
      <c r="N140" s="958"/>
      <c r="O140" s="958"/>
      <c r="P140" s="958"/>
      <c r="Q140" s="958"/>
      <c r="R140" s="958"/>
      <c r="S140" s="958"/>
      <c r="T140" s="958"/>
      <c r="U140" s="958"/>
      <c r="V140" s="958"/>
      <c r="W140" s="958"/>
      <c r="X140" s="958"/>
    </row>
    <row r="141" spans="1:24" ht="14.5" x14ac:dyDescent="0.35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958"/>
      <c r="M141" s="958"/>
      <c r="N141" s="958"/>
      <c r="O141" s="958"/>
      <c r="P141" s="958"/>
      <c r="Q141" s="958"/>
      <c r="R141" s="958"/>
      <c r="S141" s="958"/>
      <c r="T141" s="958"/>
      <c r="U141" s="958"/>
      <c r="V141" s="958"/>
      <c r="W141" s="958"/>
      <c r="X141" s="958"/>
    </row>
    <row r="142" spans="1:24" ht="14.5" x14ac:dyDescent="0.35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958"/>
      <c r="M142" s="958"/>
      <c r="N142" s="958"/>
      <c r="O142" s="958"/>
      <c r="P142" s="958"/>
      <c r="Q142" s="958"/>
      <c r="R142" s="958"/>
      <c r="S142" s="958"/>
      <c r="T142" s="958"/>
      <c r="U142" s="958"/>
      <c r="V142" s="958"/>
      <c r="W142" s="958"/>
      <c r="X142" s="958"/>
    </row>
    <row r="143" spans="1:24" ht="14.5" x14ac:dyDescent="0.35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958"/>
      <c r="M143" s="958"/>
      <c r="N143" s="958"/>
      <c r="O143" s="958"/>
      <c r="P143" s="958"/>
      <c r="Q143" s="958"/>
      <c r="R143" s="958"/>
      <c r="S143" s="958"/>
      <c r="T143" s="958"/>
      <c r="U143" s="958"/>
      <c r="V143" s="958"/>
      <c r="W143" s="958"/>
      <c r="X143" s="958"/>
    </row>
    <row r="144" spans="1:24" ht="14.5" x14ac:dyDescent="0.35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958"/>
      <c r="M144" s="958"/>
      <c r="N144" s="958"/>
      <c r="O144" s="958"/>
      <c r="P144" s="958"/>
      <c r="Q144" s="958"/>
      <c r="R144" s="958"/>
      <c r="S144" s="958"/>
      <c r="T144" s="958"/>
      <c r="U144" s="958"/>
      <c r="V144" s="958"/>
      <c r="W144" s="958"/>
      <c r="X144" s="958"/>
    </row>
    <row r="145" spans="1:24" ht="14.5" x14ac:dyDescent="0.3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958"/>
      <c r="M145" s="958"/>
      <c r="N145" s="958"/>
      <c r="O145" s="958"/>
      <c r="P145" s="958"/>
      <c r="Q145" s="958"/>
      <c r="R145" s="958"/>
      <c r="S145" s="958"/>
      <c r="T145" s="958"/>
      <c r="U145" s="958"/>
      <c r="V145" s="958"/>
      <c r="W145" s="958"/>
      <c r="X145" s="958"/>
    </row>
    <row r="146" spans="1:24" ht="14.5" x14ac:dyDescent="0.35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958"/>
      <c r="M146" s="958"/>
      <c r="N146" s="958"/>
      <c r="O146" s="958"/>
      <c r="P146" s="958"/>
      <c r="Q146" s="958"/>
      <c r="R146" s="958"/>
      <c r="S146" s="958"/>
      <c r="T146" s="958"/>
      <c r="U146" s="958"/>
      <c r="V146" s="958"/>
      <c r="W146" s="958"/>
      <c r="X146" s="958"/>
    </row>
    <row r="147" spans="1:24" ht="14.5" x14ac:dyDescent="0.35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958"/>
      <c r="M147" s="958"/>
      <c r="N147" s="958"/>
      <c r="O147" s="958"/>
      <c r="P147" s="958"/>
      <c r="Q147" s="958"/>
      <c r="R147" s="958"/>
      <c r="S147" s="958"/>
      <c r="T147" s="958"/>
      <c r="U147" s="958"/>
      <c r="V147" s="958"/>
      <c r="W147" s="958"/>
      <c r="X147" s="958"/>
    </row>
    <row r="148" spans="1:24" ht="14.5" x14ac:dyDescent="0.35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958"/>
      <c r="M148" s="958"/>
      <c r="N148" s="958"/>
      <c r="O148" s="958"/>
      <c r="P148" s="958"/>
      <c r="Q148" s="958"/>
      <c r="R148" s="958"/>
      <c r="S148" s="958"/>
      <c r="T148" s="958"/>
      <c r="U148" s="958"/>
      <c r="V148" s="958"/>
      <c r="W148" s="958"/>
      <c r="X148" s="958"/>
    </row>
    <row r="149" spans="1:24" ht="14.5" x14ac:dyDescent="0.35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958"/>
      <c r="M149" s="958"/>
      <c r="N149" s="958"/>
      <c r="O149" s="958"/>
      <c r="P149" s="958"/>
      <c r="Q149" s="958"/>
      <c r="R149" s="958"/>
      <c r="S149" s="958"/>
      <c r="T149" s="958"/>
      <c r="U149" s="958"/>
      <c r="V149" s="958"/>
      <c r="W149" s="958"/>
      <c r="X149" s="958"/>
    </row>
    <row r="150" spans="1:24" ht="14.5" x14ac:dyDescent="0.35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958"/>
      <c r="M150" s="958"/>
      <c r="N150" s="958"/>
      <c r="O150" s="958"/>
      <c r="P150" s="958"/>
      <c r="Q150" s="958"/>
      <c r="R150" s="958"/>
      <c r="S150" s="958"/>
      <c r="T150" s="958"/>
      <c r="U150" s="958"/>
      <c r="V150" s="958"/>
      <c r="W150" s="958"/>
      <c r="X150" s="958"/>
    </row>
    <row r="151" spans="1:24" ht="14.5" x14ac:dyDescent="0.35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958"/>
      <c r="M151" s="958"/>
      <c r="N151" s="958"/>
      <c r="O151" s="958"/>
      <c r="P151" s="958"/>
      <c r="Q151" s="958"/>
      <c r="R151" s="958"/>
      <c r="S151" s="958"/>
      <c r="T151" s="958"/>
      <c r="U151" s="958"/>
      <c r="V151" s="958"/>
      <c r="W151" s="958"/>
      <c r="X151" s="958"/>
    </row>
    <row r="152" spans="1:24" ht="14.5" x14ac:dyDescent="0.35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958"/>
      <c r="M152" s="958"/>
      <c r="N152" s="958"/>
      <c r="O152" s="958"/>
      <c r="P152" s="958"/>
      <c r="Q152" s="958"/>
      <c r="R152" s="958"/>
      <c r="S152" s="958"/>
      <c r="T152" s="958"/>
      <c r="U152" s="958"/>
      <c r="V152" s="958"/>
      <c r="W152" s="958"/>
      <c r="X152" s="958"/>
    </row>
    <row r="153" spans="1:24" ht="14.5" x14ac:dyDescent="0.35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958"/>
      <c r="M153" s="958"/>
      <c r="N153" s="958"/>
      <c r="O153" s="958"/>
      <c r="P153" s="958"/>
      <c r="Q153" s="958"/>
      <c r="R153" s="958"/>
      <c r="S153" s="958"/>
      <c r="T153" s="958"/>
      <c r="U153" s="958"/>
      <c r="V153" s="958"/>
      <c r="W153" s="958"/>
      <c r="X153" s="958"/>
    </row>
    <row r="154" spans="1:24" ht="14.5" x14ac:dyDescent="0.35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958"/>
      <c r="M154" s="958"/>
      <c r="N154" s="958"/>
      <c r="O154" s="958"/>
      <c r="P154" s="958"/>
      <c r="Q154" s="958"/>
      <c r="R154" s="958"/>
      <c r="S154" s="958"/>
      <c r="T154" s="958"/>
      <c r="U154" s="958"/>
      <c r="V154" s="958"/>
      <c r="W154" s="958"/>
      <c r="X154" s="958"/>
    </row>
    <row r="155" spans="1:24" ht="14.5" x14ac:dyDescent="0.3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958"/>
      <c r="M155" s="958"/>
      <c r="N155" s="958"/>
      <c r="O155" s="958"/>
      <c r="P155" s="958"/>
      <c r="Q155" s="958"/>
      <c r="R155" s="958"/>
      <c r="S155" s="958"/>
      <c r="T155" s="958"/>
      <c r="U155" s="958"/>
      <c r="V155" s="958"/>
      <c r="W155" s="958"/>
      <c r="X155" s="958"/>
    </row>
    <row r="156" spans="1:24" ht="14.5" x14ac:dyDescent="0.35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958"/>
      <c r="M156" s="958"/>
      <c r="N156" s="958"/>
      <c r="O156" s="958"/>
      <c r="P156" s="958"/>
      <c r="Q156" s="958"/>
      <c r="R156" s="958"/>
      <c r="S156" s="958"/>
      <c r="T156" s="958"/>
      <c r="U156" s="958"/>
      <c r="V156" s="958"/>
      <c r="W156" s="958"/>
      <c r="X156" s="958"/>
    </row>
    <row r="157" spans="1:24" ht="14.5" x14ac:dyDescent="0.35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958"/>
      <c r="M157" s="958"/>
      <c r="N157" s="958"/>
      <c r="O157" s="958"/>
      <c r="P157" s="958"/>
      <c r="Q157" s="958"/>
      <c r="R157" s="958"/>
      <c r="S157" s="958"/>
      <c r="T157" s="958"/>
      <c r="U157" s="958"/>
      <c r="V157" s="958"/>
      <c r="W157" s="958"/>
      <c r="X157" s="958"/>
    </row>
    <row r="158" spans="1:24" ht="14.5" x14ac:dyDescent="0.35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958"/>
      <c r="M158" s="958"/>
      <c r="N158" s="958"/>
      <c r="O158" s="958"/>
      <c r="P158" s="958"/>
      <c r="Q158" s="958"/>
      <c r="R158" s="958"/>
      <c r="S158" s="958"/>
      <c r="T158" s="958"/>
      <c r="U158" s="958"/>
      <c r="V158" s="958"/>
      <c r="W158" s="958"/>
      <c r="X158" s="958"/>
    </row>
    <row r="159" spans="1:24" ht="14.5" x14ac:dyDescent="0.35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958"/>
      <c r="M159" s="958"/>
      <c r="N159" s="958"/>
      <c r="O159" s="958"/>
      <c r="P159" s="958"/>
      <c r="Q159" s="958"/>
      <c r="R159" s="958"/>
      <c r="S159" s="958"/>
      <c r="T159" s="958"/>
      <c r="U159" s="958"/>
      <c r="V159" s="958"/>
      <c r="W159" s="958"/>
      <c r="X159" s="958"/>
    </row>
    <row r="160" spans="1:24" ht="14.5" x14ac:dyDescent="0.35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958"/>
      <c r="M160" s="958"/>
      <c r="N160" s="958"/>
      <c r="O160" s="958"/>
      <c r="P160" s="958"/>
      <c r="Q160" s="958"/>
      <c r="R160" s="958"/>
      <c r="S160" s="958"/>
      <c r="T160" s="958"/>
      <c r="U160" s="958"/>
      <c r="V160" s="958"/>
      <c r="W160" s="958"/>
      <c r="X160" s="958"/>
    </row>
    <row r="161" spans="1:24" ht="14.5" x14ac:dyDescent="0.35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958"/>
      <c r="M161" s="958"/>
      <c r="N161" s="958"/>
      <c r="O161" s="958"/>
      <c r="P161" s="958"/>
      <c r="Q161" s="958"/>
      <c r="R161" s="958"/>
      <c r="S161" s="958"/>
      <c r="T161" s="958"/>
      <c r="U161" s="958"/>
      <c r="V161" s="958"/>
      <c r="W161" s="958"/>
      <c r="X161" s="958"/>
    </row>
    <row r="162" spans="1:24" ht="14.5" x14ac:dyDescent="0.35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958"/>
      <c r="M162" s="958"/>
      <c r="N162" s="958"/>
      <c r="O162" s="958"/>
      <c r="P162" s="958"/>
      <c r="Q162" s="958"/>
      <c r="R162" s="958"/>
      <c r="S162" s="958"/>
      <c r="T162" s="958"/>
      <c r="U162" s="958"/>
      <c r="V162" s="958"/>
      <c r="W162" s="958"/>
      <c r="X162" s="958"/>
    </row>
    <row r="163" spans="1:24" ht="14.5" x14ac:dyDescent="0.35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958"/>
      <c r="M163" s="958"/>
      <c r="N163" s="958"/>
      <c r="O163" s="958"/>
      <c r="P163" s="958"/>
      <c r="Q163" s="958"/>
      <c r="R163" s="958"/>
      <c r="S163" s="958"/>
      <c r="T163" s="958"/>
      <c r="U163" s="958"/>
      <c r="V163" s="958"/>
      <c r="W163" s="958"/>
      <c r="X163" s="958"/>
    </row>
    <row r="164" spans="1:24" ht="14.5" x14ac:dyDescent="0.35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958"/>
      <c r="M164" s="958"/>
      <c r="N164" s="958"/>
      <c r="O164" s="958"/>
      <c r="P164" s="958"/>
      <c r="Q164" s="958"/>
      <c r="R164" s="958"/>
      <c r="S164" s="958"/>
      <c r="T164" s="958"/>
      <c r="U164" s="958"/>
      <c r="V164" s="958"/>
      <c r="W164" s="958"/>
      <c r="X164" s="958"/>
    </row>
    <row r="165" spans="1:24" ht="14.5" x14ac:dyDescent="0.35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958"/>
      <c r="M165" s="958"/>
      <c r="N165" s="958"/>
      <c r="O165" s="958"/>
      <c r="P165" s="958"/>
      <c r="Q165" s="958"/>
      <c r="R165" s="958"/>
      <c r="S165" s="958"/>
      <c r="T165" s="958"/>
      <c r="U165" s="958"/>
      <c r="V165" s="958"/>
      <c r="W165" s="958"/>
      <c r="X165" s="958"/>
    </row>
    <row r="166" spans="1:24" ht="14.5" x14ac:dyDescent="0.35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958"/>
      <c r="M166" s="958"/>
      <c r="N166" s="958"/>
      <c r="O166" s="958"/>
      <c r="P166" s="958"/>
      <c r="Q166" s="958"/>
      <c r="R166" s="958"/>
      <c r="S166" s="958"/>
      <c r="T166" s="958"/>
      <c r="U166" s="958"/>
      <c r="V166" s="958"/>
      <c r="W166" s="958"/>
      <c r="X166" s="958"/>
    </row>
    <row r="167" spans="1:24" ht="14.5" x14ac:dyDescent="0.35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958"/>
      <c r="M167" s="958"/>
      <c r="N167" s="958"/>
      <c r="O167" s="958"/>
      <c r="P167" s="958"/>
      <c r="Q167" s="958"/>
      <c r="R167" s="958"/>
      <c r="S167" s="958"/>
      <c r="T167" s="958"/>
      <c r="U167" s="958"/>
      <c r="V167" s="958"/>
      <c r="W167" s="958"/>
      <c r="X167" s="958"/>
    </row>
    <row r="168" spans="1:24" ht="14.5" x14ac:dyDescent="0.35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958"/>
      <c r="M168" s="958"/>
      <c r="N168" s="958"/>
      <c r="O168" s="958"/>
      <c r="P168" s="958"/>
      <c r="Q168" s="958"/>
      <c r="R168" s="958"/>
      <c r="S168" s="958"/>
      <c r="T168" s="958"/>
      <c r="U168" s="958"/>
      <c r="V168" s="958"/>
      <c r="W168" s="958"/>
      <c r="X168" s="958"/>
    </row>
    <row r="169" spans="1:24" ht="14.5" x14ac:dyDescent="0.35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958"/>
      <c r="M169" s="958"/>
      <c r="N169" s="958"/>
      <c r="O169" s="958"/>
      <c r="P169" s="958"/>
      <c r="Q169" s="958"/>
      <c r="R169" s="958"/>
      <c r="S169" s="958"/>
      <c r="T169" s="958"/>
      <c r="U169" s="958"/>
      <c r="V169" s="958"/>
      <c r="W169" s="958"/>
      <c r="X169" s="958"/>
    </row>
    <row r="170" spans="1:24" ht="14.5" x14ac:dyDescent="0.35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958"/>
      <c r="M170" s="958"/>
      <c r="N170" s="958"/>
      <c r="O170" s="958"/>
      <c r="P170" s="958"/>
      <c r="Q170" s="958"/>
      <c r="R170" s="958"/>
      <c r="S170" s="958"/>
      <c r="T170" s="958"/>
      <c r="U170" s="958"/>
      <c r="V170" s="958"/>
      <c r="W170" s="958"/>
      <c r="X170" s="958"/>
    </row>
    <row r="171" spans="1:24" ht="14.5" x14ac:dyDescent="0.35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958"/>
      <c r="M171" s="958"/>
      <c r="N171" s="958"/>
      <c r="O171" s="958"/>
      <c r="P171" s="958"/>
      <c r="Q171" s="958"/>
      <c r="R171" s="958"/>
      <c r="S171" s="958"/>
      <c r="T171" s="958"/>
      <c r="U171" s="958"/>
      <c r="V171" s="958"/>
      <c r="W171" s="958"/>
      <c r="X171" s="958"/>
    </row>
    <row r="172" spans="1:24" ht="14.5" x14ac:dyDescent="0.3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958"/>
      <c r="M172" s="958"/>
      <c r="N172" s="958"/>
      <c r="O172" s="958"/>
      <c r="P172" s="958"/>
      <c r="Q172" s="958"/>
      <c r="R172" s="958"/>
      <c r="S172" s="958"/>
      <c r="T172" s="958"/>
      <c r="U172" s="958"/>
      <c r="V172" s="958"/>
      <c r="W172" s="958"/>
      <c r="X172" s="958"/>
    </row>
    <row r="173" spans="1:24" ht="14.5" x14ac:dyDescent="0.35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958"/>
      <c r="M173" s="958"/>
      <c r="N173" s="958"/>
      <c r="O173" s="958"/>
      <c r="P173" s="958"/>
      <c r="Q173" s="958"/>
      <c r="R173" s="958"/>
      <c r="S173" s="958"/>
      <c r="T173" s="958"/>
      <c r="U173" s="958"/>
      <c r="V173" s="958"/>
      <c r="W173" s="958"/>
      <c r="X173" s="958"/>
    </row>
    <row r="174" spans="1:24" ht="14.5" x14ac:dyDescent="0.35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958"/>
      <c r="M174" s="958"/>
      <c r="N174" s="958"/>
      <c r="O174" s="958"/>
      <c r="P174" s="958"/>
      <c r="Q174" s="958"/>
      <c r="R174" s="958"/>
      <c r="S174" s="958"/>
      <c r="T174" s="958"/>
      <c r="U174" s="958"/>
      <c r="V174" s="958"/>
      <c r="W174" s="958"/>
      <c r="X174" s="958"/>
    </row>
    <row r="175" spans="1:24" ht="14.5" x14ac:dyDescent="0.35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958"/>
      <c r="M175" s="958"/>
      <c r="N175" s="958"/>
      <c r="O175" s="958"/>
      <c r="P175" s="958"/>
      <c r="Q175" s="958"/>
      <c r="R175" s="958"/>
      <c r="S175" s="958"/>
      <c r="T175" s="958"/>
      <c r="U175" s="958"/>
      <c r="V175" s="958"/>
      <c r="W175" s="958"/>
      <c r="X175" s="958"/>
    </row>
    <row r="176" spans="1:24" ht="14.5" x14ac:dyDescent="0.35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958"/>
      <c r="M176" s="958"/>
      <c r="N176" s="958"/>
      <c r="O176" s="958"/>
      <c r="P176" s="958"/>
      <c r="Q176" s="958"/>
      <c r="R176" s="958"/>
      <c r="S176" s="958"/>
      <c r="T176" s="958"/>
      <c r="U176" s="958"/>
      <c r="V176" s="958"/>
      <c r="W176" s="958"/>
      <c r="X176" s="958"/>
    </row>
    <row r="177" spans="1:24" ht="14.5" x14ac:dyDescent="0.35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958"/>
      <c r="M177" s="958"/>
      <c r="N177" s="958"/>
      <c r="O177" s="958"/>
      <c r="P177" s="958"/>
      <c r="Q177" s="958"/>
      <c r="R177" s="958"/>
      <c r="S177" s="958"/>
      <c r="T177" s="958"/>
      <c r="U177" s="958"/>
      <c r="V177" s="958"/>
      <c r="W177" s="958"/>
      <c r="X177" s="958"/>
    </row>
    <row r="178" spans="1:24" ht="14.5" x14ac:dyDescent="0.35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958"/>
      <c r="M178" s="958"/>
      <c r="N178" s="958"/>
      <c r="O178" s="958"/>
      <c r="P178" s="958"/>
      <c r="Q178" s="958"/>
      <c r="R178" s="958"/>
      <c r="S178" s="958"/>
      <c r="T178" s="958"/>
      <c r="U178" s="958"/>
      <c r="V178" s="958"/>
      <c r="W178" s="958"/>
      <c r="X178" s="958"/>
    </row>
    <row r="179" spans="1:24" ht="14.5" x14ac:dyDescent="0.35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958"/>
      <c r="M179" s="958"/>
      <c r="N179" s="958"/>
      <c r="O179" s="958"/>
      <c r="P179" s="958"/>
      <c r="Q179" s="958"/>
      <c r="R179" s="958"/>
      <c r="S179" s="958"/>
      <c r="T179" s="958"/>
      <c r="U179" s="958"/>
      <c r="V179" s="958"/>
      <c r="W179" s="958"/>
      <c r="X179" s="958"/>
    </row>
    <row r="180" spans="1:24" ht="14.5" x14ac:dyDescent="0.35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958"/>
      <c r="M180" s="958"/>
      <c r="N180" s="958"/>
      <c r="O180" s="958"/>
      <c r="P180" s="958"/>
      <c r="Q180" s="958"/>
      <c r="R180" s="958"/>
      <c r="S180" s="958"/>
      <c r="T180" s="958"/>
      <c r="U180" s="958"/>
      <c r="V180" s="958"/>
      <c r="W180" s="958"/>
      <c r="X180" s="958"/>
    </row>
    <row r="181" spans="1:24" ht="14.5" x14ac:dyDescent="0.35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958"/>
      <c r="M181" s="958"/>
      <c r="N181" s="958"/>
      <c r="O181" s="958"/>
      <c r="P181" s="958"/>
      <c r="Q181" s="958"/>
      <c r="R181" s="958"/>
      <c r="S181" s="958"/>
      <c r="T181" s="958"/>
      <c r="U181" s="958"/>
      <c r="V181" s="958"/>
      <c r="W181" s="958"/>
      <c r="X181" s="958"/>
    </row>
    <row r="182" spans="1:24" ht="14.5" x14ac:dyDescent="0.35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958"/>
      <c r="M182" s="958"/>
      <c r="N182" s="958"/>
      <c r="O182" s="958"/>
      <c r="P182" s="958"/>
      <c r="Q182" s="958"/>
      <c r="R182" s="958"/>
      <c r="S182" s="958"/>
      <c r="T182" s="958"/>
      <c r="U182" s="958"/>
      <c r="V182" s="958"/>
      <c r="W182" s="958"/>
      <c r="X182" s="958"/>
    </row>
    <row r="183" spans="1:24" ht="14.5" x14ac:dyDescent="0.35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958"/>
      <c r="M183" s="958"/>
      <c r="N183" s="958"/>
      <c r="O183" s="958"/>
      <c r="P183" s="958"/>
      <c r="Q183" s="958"/>
      <c r="R183" s="958"/>
      <c r="S183" s="958"/>
      <c r="T183" s="958"/>
      <c r="U183" s="958"/>
      <c r="V183" s="958"/>
      <c r="W183" s="958"/>
      <c r="X183" s="958"/>
    </row>
    <row r="184" spans="1:24" ht="14.5" x14ac:dyDescent="0.35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958"/>
      <c r="M184" s="958"/>
      <c r="N184" s="958"/>
      <c r="O184" s="958"/>
      <c r="P184" s="958"/>
      <c r="Q184" s="958"/>
      <c r="R184" s="958"/>
      <c r="S184" s="958"/>
      <c r="T184" s="958"/>
      <c r="U184" s="958"/>
      <c r="V184" s="958"/>
      <c r="W184" s="958"/>
      <c r="X184" s="958"/>
    </row>
    <row r="185" spans="1:24" ht="14.5" x14ac:dyDescent="0.35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958"/>
      <c r="M185" s="958"/>
      <c r="N185" s="958"/>
      <c r="O185" s="958"/>
      <c r="P185" s="958"/>
      <c r="Q185" s="958"/>
      <c r="R185" s="958"/>
      <c r="S185" s="958"/>
      <c r="T185" s="958"/>
      <c r="U185" s="958"/>
      <c r="V185" s="958"/>
      <c r="W185" s="958"/>
      <c r="X185" s="958"/>
    </row>
    <row r="186" spans="1:24" ht="14.5" x14ac:dyDescent="0.35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958"/>
      <c r="M186" s="958"/>
      <c r="N186" s="958"/>
      <c r="O186" s="958"/>
      <c r="P186" s="958"/>
      <c r="Q186" s="958"/>
      <c r="R186" s="958"/>
      <c r="S186" s="958"/>
      <c r="T186" s="958"/>
      <c r="U186" s="958"/>
      <c r="V186" s="958"/>
      <c r="W186" s="958"/>
      <c r="X186" s="958"/>
    </row>
    <row r="187" spans="1:24" ht="14.5" x14ac:dyDescent="0.35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958"/>
      <c r="M187" s="958"/>
      <c r="N187" s="958"/>
      <c r="O187" s="958"/>
      <c r="P187" s="958"/>
      <c r="Q187" s="958"/>
      <c r="R187" s="958"/>
      <c r="S187" s="958"/>
      <c r="T187" s="958"/>
      <c r="U187" s="958"/>
      <c r="V187" s="958"/>
      <c r="W187" s="958"/>
      <c r="X187" s="958"/>
    </row>
    <row r="188" spans="1:24" ht="14.5" x14ac:dyDescent="0.35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958"/>
      <c r="M188" s="958"/>
      <c r="N188" s="958"/>
      <c r="O188" s="958"/>
      <c r="P188" s="958"/>
      <c r="Q188" s="958"/>
      <c r="R188" s="958"/>
      <c r="S188" s="958"/>
      <c r="T188" s="958"/>
      <c r="U188" s="958"/>
      <c r="V188" s="958"/>
      <c r="W188" s="958"/>
      <c r="X188" s="958"/>
    </row>
    <row r="189" spans="1:24" ht="14.5" x14ac:dyDescent="0.35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958"/>
      <c r="M189" s="958"/>
      <c r="N189" s="958"/>
      <c r="O189" s="958"/>
      <c r="P189" s="958"/>
      <c r="Q189" s="958"/>
      <c r="R189" s="958"/>
      <c r="S189" s="958"/>
      <c r="T189" s="958"/>
      <c r="U189" s="958"/>
      <c r="V189" s="958"/>
      <c r="W189" s="958"/>
      <c r="X189" s="958"/>
    </row>
    <row r="190" spans="1:24" ht="14.5" x14ac:dyDescent="0.35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958"/>
      <c r="M190" s="958"/>
      <c r="N190" s="958"/>
      <c r="O190" s="958"/>
      <c r="P190" s="958"/>
      <c r="Q190" s="958"/>
      <c r="R190" s="958"/>
      <c r="S190" s="958"/>
      <c r="T190" s="958"/>
      <c r="U190" s="958"/>
      <c r="V190" s="958"/>
      <c r="W190" s="958"/>
      <c r="X190" s="958"/>
    </row>
    <row r="191" spans="1:24" ht="14.5" x14ac:dyDescent="0.35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958"/>
      <c r="M191" s="958"/>
      <c r="N191" s="958"/>
      <c r="O191" s="958"/>
      <c r="P191" s="958"/>
      <c r="Q191" s="958"/>
      <c r="R191" s="958"/>
      <c r="S191" s="958"/>
      <c r="T191" s="958"/>
      <c r="U191" s="958"/>
      <c r="V191" s="958"/>
      <c r="W191" s="958"/>
      <c r="X191" s="958"/>
    </row>
    <row r="192" spans="1:24" ht="14.5" x14ac:dyDescent="0.35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958"/>
      <c r="M192" s="958"/>
      <c r="N192" s="958"/>
      <c r="O192" s="958"/>
      <c r="P192" s="958"/>
      <c r="Q192" s="958"/>
      <c r="R192" s="958"/>
      <c r="S192" s="958"/>
      <c r="T192" s="958"/>
      <c r="U192" s="958"/>
      <c r="V192" s="958"/>
      <c r="W192" s="958"/>
      <c r="X192" s="958"/>
    </row>
    <row r="193" spans="1:24" ht="14.5" x14ac:dyDescent="0.35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958"/>
      <c r="M193" s="958"/>
      <c r="N193" s="958"/>
      <c r="O193" s="958"/>
      <c r="P193" s="958"/>
      <c r="Q193" s="958"/>
      <c r="R193" s="958"/>
      <c r="S193" s="958"/>
      <c r="T193" s="958"/>
      <c r="U193" s="958"/>
      <c r="V193" s="958"/>
      <c r="W193" s="958"/>
      <c r="X193" s="958"/>
    </row>
    <row r="194" spans="1:24" ht="14.5" x14ac:dyDescent="0.35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958"/>
      <c r="M194" s="958"/>
      <c r="N194" s="958"/>
      <c r="O194" s="958"/>
      <c r="P194" s="958"/>
      <c r="Q194" s="958"/>
      <c r="R194" s="958"/>
      <c r="S194" s="958"/>
      <c r="T194" s="958"/>
      <c r="U194" s="958"/>
      <c r="V194" s="958"/>
      <c r="W194" s="958"/>
      <c r="X194" s="958"/>
    </row>
    <row r="195" spans="1:24" ht="14.5" x14ac:dyDescent="0.35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958"/>
      <c r="M195" s="958"/>
      <c r="N195" s="958"/>
      <c r="O195" s="958"/>
      <c r="P195" s="958"/>
      <c r="Q195" s="958"/>
      <c r="R195" s="958"/>
      <c r="S195" s="958"/>
      <c r="T195" s="958"/>
      <c r="U195" s="958"/>
      <c r="V195" s="958"/>
      <c r="W195" s="958"/>
      <c r="X195" s="958"/>
    </row>
    <row r="196" spans="1:24" ht="14.5" x14ac:dyDescent="0.35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958"/>
      <c r="M196" s="958"/>
      <c r="N196" s="958"/>
      <c r="O196" s="958"/>
      <c r="P196" s="958"/>
      <c r="Q196" s="958"/>
      <c r="R196" s="958"/>
      <c r="S196" s="958"/>
      <c r="T196" s="958"/>
      <c r="U196" s="958"/>
      <c r="V196" s="958"/>
      <c r="W196" s="958"/>
      <c r="X196" s="958"/>
    </row>
    <row r="197" spans="1:24" ht="14.5" x14ac:dyDescent="0.35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958"/>
      <c r="M197" s="958"/>
      <c r="N197" s="958"/>
      <c r="O197" s="958"/>
      <c r="P197" s="958"/>
      <c r="Q197" s="958"/>
      <c r="R197" s="958"/>
      <c r="S197" s="958"/>
      <c r="T197" s="958"/>
      <c r="U197" s="958"/>
      <c r="V197" s="958"/>
      <c r="W197" s="958"/>
      <c r="X197" s="958"/>
    </row>
    <row r="198" spans="1:24" ht="14.5" x14ac:dyDescent="0.35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958"/>
      <c r="M198" s="958"/>
      <c r="N198" s="958"/>
      <c r="O198" s="958"/>
      <c r="P198" s="958"/>
      <c r="Q198" s="958"/>
      <c r="R198" s="958"/>
      <c r="S198" s="958"/>
      <c r="T198" s="958"/>
      <c r="U198" s="958"/>
      <c r="V198" s="958"/>
      <c r="W198" s="958"/>
      <c r="X198" s="958"/>
    </row>
    <row r="199" spans="1:24" ht="14.5" x14ac:dyDescent="0.35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958"/>
      <c r="M199" s="958"/>
      <c r="N199" s="958"/>
      <c r="O199" s="958"/>
      <c r="P199" s="958"/>
      <c r="Q199" s="958"/>
      <c r="R199" s="958"/>
      <c r="S199" s="958"/>
      <c r="T199" s="958"/>
      <c r="U199" s="958"/>
      <c r="V199" s="958"/>
      <c r="W199" s="958"/>
      <c r="X199" s="958"/>
    </row>
    <row r="200" spans="1:24" ht="14.5" x14ac:dyDescent="0.35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958"/>
      <c r="M200" s="958"/>
      <c r="N200" s="958"/>
      <c r="O200" s="958"/>
      <c r="P200" s="958"/>
      <c r="Q200" s="958"/>
      <c r="R200" s="958"/>
      <c r="S200" s="958"/>
      <c r="T200" s="958"/>
      <c r="U200" s="958"/>
      <c r="V200" s="958"/>
      <c r="W200" s="958"/>
      <c r="X200" s="958"/>
    </row>
    <row r="201" spans="1:24" ht="14.5" x14ac:dyDescent="0.35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958"/>
      <c r="M201" s="958"/>
      <c r="N201" s="958"/>
      <c r="O201" s="958"/>
      <c r="P201" s="958"/>
      <c r="Q201" s="958"/>
      <c r="R201" s="958"/>
      <c r="S201" s="958"/>
      <c r="T201" s="958"/>
      <c r="U201" s="958"/>
      <c r="V201" s="958"/>
      <c r="W201" s="958"/>
      <c r="X201" s="958"/>
    </row>
    <row r="202" spans="1:24" ht="14.5" x14ac:dyDescent="0.35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958"/>
      <c r="M202" s="958"/>
      <c r="N202" s="958"/>
      <c r="O202" s="958"/>
      <c r="P202" s="958"/>
      <c r="Q202" s="958"/>
      <c r="R202" s="958"/>
      <c r="S202" s="958"/>
      <c r="T202" s="958"/>
      <c r="U202" s="958"/>
      <c r="V202" s="958"/>
      <c r="W202" s="958"/>
      <c r="X202" s="958"/>
    </row>
    <row r="203" spans="1:24" ht="14.5" x14ac:dyDescent="0.35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958"/>
      <c r="M203" s="958"/>
      <c r="N203" s="958"/>
      <c r="O203" s="958"/>
      <c r="P203" s="958"/>
      <c r="Q203" s="958"/>
      <c r="R203" s="958"/>
      <c r="S203" s="958"/>
      <c r="T203" s="958"/>
      <c r="U203" s="958"/>
      <c r="V203" s="958"/>
      <c r="W203" s="958"/>
      <c r="X203" s="958"/>
    </row>
    <row r="204" spans="1:24" ht="14.5" x14ac:dyDescent="0.35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958"/>
      <c r="M204" s="958"/>
      <c r="N204" s="958"/>
      <c r="O204" s="958"/>
      <c r="P204" s="958"/>
      <c r="Q204" s="958"/>
      <c r="R204" s="958"/>
      <c r="S204" s="958"/>
      <c r="T204" s="958"/>
      <c r="U204" s="958"/>
      <c r="V204" s="958"/>
      <c r="W204" s="958"/>
      <c r="X204" s="958"/>
    </row>
    <row r="205" spans="1:24" ht="14.5" x14ac:dyDescent="0.35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958"/>
      <c r="M205" s="958"/>
      <c r="N205" s="958"/>
      <c r="O205" s="958"/>
      <c r="P205" s="958"/>
      <c r="Q205" s="958"/>
      <c r="R205" s="958"/>
      <c r="S205" s="958"/>
      <c r="T205" s="958"/>
      <c r="U205" s="958"/>
      <c r="V205" s="958"/>
      <c r="W205" s="958"/>
      <c r="X205" s="958"/>
    </row>
    <row r="206" spans="1:24" ht="14.5" x14ac:dyDescent="0.35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958"/>
      <c r="M206" s="958"/>
      <c r="N206" s="958"/>
      <c r="O206" s="958"/>
      <c r="P206" s="958"/>
      <c r="Q206" s="958"/>
      <c r="R206" s="958"/>
      <c r="S206" s="958"/>
      <c r="T206" s="958"/>
      <c r="U206" s="958"/>
      <c r="V206" s="958"/>
      <c r="W206" s="958"/>
      <c r="X206" s="958"/>
    </row>
    <row r="207" spans="1:24" ht="14.5" x14ac:dyDescent="0.35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958"/>
      <c r="M207" s="958"/>
      <c r="N207" s="958"/>
      <c r="O207" s="958"/>
      <c r="P207" s="958"/>
      <c r="Q207" s="958"/>
      <c r="R207" s="958"/>
      <c r="S207" s="958"/>
      <c r="T207" s="958"/>
      <c r="U207" s="958"/>
      <c r="V207" s="958"/>
      <c r="W207" s="958"/>
      <c r="X207" s="958"/>
    </row>
    <row r="208" spans="1:24" ht="14.5" x14ac:dyDescent="0.35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958"/>
      <c r="M208" s="958"/>
      <c r="N208" s="958"/>
      <c r="O208" s="958"/>
      <c r="P208" s="958"/>
      <c r="Q208" s="958"/>
      <c r="R208" s="958"/>
      <c r="S208" s="958"/>
      <c r="T208" s="958"/>
      <c r="U208" s="958"/>
      <c r="V208" s="958"/>
      <c r="W208" s="958"/>
      <c r="X208" s="958"/>
    </row>
    <row r="209" spans="1:24" ht="14.5" x14ac:dyDescent="0.35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958"/>
      <c r="M209" s="958"/>
      <c r="N209" s="958"/>
      <c r="O209" s="958"/>
      <c r="P209" s="958"/>
      <c r="Q209" s="958"/>
      <c r="R209" s="958"/>
      <c r="S209" s="958"/>
      <c r="T209" s="958"/>
      <c r="U209" s="958"/>
      <c r="V209" s="958"/>
      <c r="W209" s="958"/>
      <c r="X209" s="958"/>
    </row>
    <row r="210" spans="1:24" ht="14.5" x14ac:dyDescent="0.35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958"/>
      <c r="M210" s="958"/>
      <c r="N210" s="958"/>
      <c r="O210" s="958"/>
      <c r="P210" s="958"/>
      <c r="Q210" s="958"/>
      <c r="R210" s="958"/>
      <c r="S210" s="958"/>
      <c r="T210" s="958"/>
      <c r="U210" s="958"/>
      <c r="V210" s="958"/>
      <c r="W210" s="958"/>
      <c r="X210" s="958"/>
    </row>
    <row r="211" spans="1:24" ht="14.5" x14ac:dyDescent="0.35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958"/>
      <c r="M211" s="958"/>
      <c r="N211" s="958"/>
      <c r="O211" s="958"/>
      <c r="P211" s="958"/>
      <c r="Q211" s="958"/>
      <c r="R211" s="958"/>
      <c r="S211" s="958"/>
      <c r="T211" s="958"/>
      <c r="U211" s="958"/>
      <c r="V211" s="958"/>
      <c r="W211" s="958"/>
      <c r="X211" s="958"/>
    </row>
    <row r="212" spans="1:24" ht="14.5" x14ac:dyDescent="0.35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958"/>
      <c r="M212" s="958"/>
      <c r="N212" s="958"/>
      <c r="O212" s="958"/>
      <c r="P212" s="958"/>
      <c r="Q212" s="958"/>
      <c r="R212" s="958"/>
      <c r="S212" s="958"/>
      <c r="T212" s="958"/>
      <c r="U212" s="958"/>
      <c r="V212" s="958"/>
      <c r="W212" s="958"/>
      <c r="X212" s="958"/>
    </row>
    <row r="213" spans="1:24" ht="14.5" x14ac:dyDescent="0.35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958"/>
      <c r="M213" s="958"/>
      <c r="N213" s="958"/>
      <c r="O213" s="958"/>
      <c r="P213" s="958"/>
      <c r="Q213" s="958"/>
      <c r="R213" s="958"/>
      <c r="S213" s="958"/>
      <c r="T213" s="958"/>
      <c r="U213" s="958"/>
      <c r="V213" s="958"/>
      <c r="W213" s="958"/>
      <c r="X213" s="958"/>
    </row>
    <row r="214" spans="1:24" ht="14.5" x14ac:dyDescent="0.35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958"/>
      <c r="M214" s="958"/>
      <c r="N214" s="958"/>
      <c r="O214" s="958"/>
      <c r="P214" s="958"/>
      <c r="Q214" s="958"/>
      <c r="R214" s="958"/>
      <c r="S214" s="958"/>
      <c r="T214" s="958"/>
      <c r="U214" s="958"/>
      <c r="V214" s="958"/>
      <c r="W214" s="958"/>
      <c r="X214" s="958"/>
    </row>
    <row r="215" spans="1:24" ht="14.5" x14ac:dyDescent="0.35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958"/>
      <c r="M215" s="958"/>
      <c r="N215" s="958"/>
      <c r="O215" s="958"/>
      <c r="P215" s="958"/>
      <c r="Q215" s="958"/>
      <c r="R215" s="958"/>
      <c r="S215" s="958"/>
      <c r="T215" s="958"/>
      <c r="U215" s="958"/>
      <c r="V215" s="958"/>
      <c r="W215" s="958"/>
      <c r="X215" s="958"/>
    </row>
    <row r="216" spans="1:24" ht="14.5" x14ac:dyDescent="0.35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958"/>
      <c r="M216" s="958"/>
      <c r="N216" s="958"/>
      <c r="O216" s="958"/>
      <c r="P216" s="958"/>
      <c r="Q216" s="958"/>
      <c r="R216" s="958"/>
      <c r="S216" s="958"/>
      <c r="T216" s="958"/>
      <c r="U216" s="958"/>
      <c r="V216" s="958"/>
      <c r="W216" s="958"/>
      <c r="X216" s="958"/>
    </row>
    <row r="217" spans="1:24" ht="14.5" x14ac:dyDescent="0.35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958"/>
      <c r="M217" s="958"/>
      <c r="N217" s="958"/>
      <c r="O217" s="958"/>
      <c r="P217" s="958"/>
      <c r="Q217" s="958"/>
      <c r="R217" s="958"/>
      <c r="S217" s="958"/>
      <c r="T217" s="958"/>
      <c r="U217" s="958"/>
      <c r="V217" s="958"/>
      <c r="W217" s="958"/>
      <c r="X217" s="958"/>
    </row>
    <row r="218" spans="1:24" ht="14.5" x14ac:dyDescent="0.35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958"/>
      <c r="M218" s="958"/>
      <c r="N218" s="958"/>
      <c r="O218" s="958"/>
      <c r="P218" s="958"/>
      <c r="Q218" s="958"/>
      <c r="R218" s="958"/>
      <c r="S218" s="958"/>
      <c r="T218" s="958"/>
      <c r="U218" s="958"/>
      <c r="V218" s="958"/>
      <c r="W218" s="958"/>
      <c r="X218" s="958"/>
    </row>
    <row r="219" spans="1:24" ht="14.5" x14ac:dyDescent="0.35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958"/>
      <c r="M219" s="958"/>
      <c r="N219" s="958"/>
      <c r="O219" s="958"/>
      <c r="P219" s="958"/>
      <c r="Q219" s="958"/>
      <c r="R219" s="958"/>
      <c r="S219" s="958"/>
      <c r="T219" s="958"/>
      <c r="U219" s="958"/>
      <c r="V219" s="958"/>
      <c r="W219" s="958"/>
      <c r="X219" s="958"/>
    </row>
    <row r="220" spans="1:24" ht="14.5" x14ac:dyDescent="0.35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958"/>
      <c r="M220" s="958"/>
      <c r="N220" s="958"/>
      <c r="O220" s="958"/>
      <c r="P220" s="958"/>
      <c r="Q220" s="958"/>
      <c r="R220" s="958"/>
      <c r="S220" s="958"/>
      <c r="T220" s="958"/>
      <c r="U220" s="958"/>
      <c r="V220" s="958"/>
      <c r="W220" s="958"/>
      <c r="X220" s="958"/>
    </row>
    <row r="221" spans="1:24" ht="14.5" x14ac:dyDescent="0.35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958"/>
      <c r="M221" s="958"/>
      <c r="N221" s="958"/>
      <c r="O221" s="958"/>
      <c r="P221" s="958"/>
      <c r="Q221" s="958"/>
      <c r="R221" s="958"/>
      <c r="S221" s="958"/>
      <c r="T221" s="958"/>
      <c r="U221" s="958"/>
      <c r="V221" s="958"/>
      <c r="W221" s="958"/>
      <c r="X221" s="958"/>
    </row>
    <row r="222" spans="1:24" ht="14.5" x14ac:dyDescent="0.35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958"/>
      <c r="M222" s="958"/>
      <c r="N222" s="958"/>
      <c r="O222" s="958"/>
      <c r="P222" s="958"/>
      <c r="Q222" s="958"/>
      <c r="R222" s="958"/>
      <c r="S222" s="958"/>
      <c r="T222" s="958"/>
      <c r="U222" s="958"/>
      <c r="V222" s="958"/>
      <c r="W222" s="958"/>
      <c r="X222" s="958"/>
    </row>
    <row r="223" spans="1:24" ht="14.5" x14ac:dyDescent="0.35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958"/>
      <c r="M223" s="958"/>
      <c r="N223" s="958"/>
      <c r="O223" s="958"/>
      <c r="P223" s="958"/>
      <c r="Q223" s="958"/>
      <c r="R223" s="958"/>
      <c r="S223" s="958"/>
      <c r="T223" s="958"/>
      <c r="U223" s="958"/>
      <c r="V223" s="958"/>
      <c r="W223" s="958"/>
      <c r="X223" s="958"/>
    </row>
    <row r="224" spans="1:24" ht="14.5" x14ac:dyDescent="0.35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958"/>
      <c r="M224" s="958"/>
      <c r="N224" s="958"/>
      <c r="O224" s="958"/>
      <c r="P224" s="958"/>
      <c r="Q224" s="958"/>
      <c r="R224" s="958"/>
      <c r="S224" s="958"/>
      <c r="T224" s="958"/>
      <c r="U224" s="958"/>
      <c r="V224" s="958"/>
      <c r="W224" s="958"/>
      <c r="X224" s="958"/>
    </row>
    <row r="225" spans="1:24" ht="14.5" x14ac:dyDescent="0.35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958"/>
      <c r="M225" s="958"/>
      <c r="N225" s="958"/>
      <c r="O225" s="958"/>
      <c r="P225" s="958"/>
      <c r="Q225" s="958"/>
      <c r="R225" s="958"/>
      <c r="S225" s="958"/>
      <c r="T225" s="958"/>
      <c r="U225" s="958"/>
      <c r="V225" s="958"/>
      <c r="W225" s="958"/>
      <c r="X225" s="958"/>
    </row>
    <row r="226" spans="1:24" ht="14.5" x14ac:dyDescent="0.35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958"/>
      <c r="M226" s="958"/>
      <c r="N226" s="958"/>
      <c r="O226" s="958"/>
      <c r="P226" s="958"/>
      <c r="Q226" s="958"/>
      <c r="R226" s="958"/>
      <c r="S226" s="958"/>
      <c r="T226" s="958"/>
      <c r="U226" s="958"/>
      <c r="V226" s="958"/>
      <c r="W226" s="958"/>
      <c r="X226" s="958"/>
    </row>
    <row r="227" spans="1:24" ht="14.5" x14ac:dyDescent="0.35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958"/>
      <c r="M227" s="958"/>
      <c r="N227" s="958"/>
      <c r="O227" s="958"/>
      <c r="P227" s="958"/>
      <c r="Q227" s="958"/>
      <c r="R227" s="958"/>
      <c r="S227" s="958"/>
      <c r="T227" s="958"/>
      <c r="U227" s="958"/>
      <c r="V227" s="958"/>
      <c r="W227" s="958"/>
      <c r="X227" s="958"/>
    </row>
    <row r="228" spans="1:24" ht="14.5" x14ac:dyDescent="0.35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958"/>
      <c r="M228" s="958"/>
      <c r="N228" s="958"/>
      <c r="O228" s="958"/>
      <c r="P228" s="958"/>
      <c r="Q228" s="958"/>
      <c r="R228" s="958"/>
      <c r="S228" s="958"/>
      <c r="T228" s="958"/>
      <c r="U228" s="958"/>
      <c r="V228" s="958"/>
      <c r="W228" s="958"/>
      <c r="X228" s="958"/>
    </row>
    <row r="229" spans="1:24" ht="14.5" x14ac:dyDescent="0.35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958"/>
      <c r="M229" s="958"/>
      <c r="N229" s="958"/>
      <c r="O229" s="958"/>
      <c r="P229" s="958"/>
      <c r="Q229" s="958"/>
      <c r="R229" s="958"/>
      <c r="S229" s="958"/>
      <c r="T229" s="958"/>
      <c r="U229" s="958"/>
      <c r="V229" s="958"/>
      <c r="W229" s="958"/>
      <c r="X229" s="958"/>
    </row>
    <row r="230" spans="1:24" ht="14.5" x14ac:dyDescent="0.35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958"/>
      <c r="M230" s="958"/>
      <c r="N230" s="958"/>
      <c r="O230" s="958"/>
      <c r="P230" s="958"/>
      <c r="Q230" s="958"/>
      <c r="R230" s="958"/>
      <c r="S230" s="958"/>
      <c r="T230" s="958"/>
      <c r="U230" s="958"/>
      <c r="V230" s="958"/>
      <c r="W230" s="958"/>
      <c r="X230" s="958"/>
    </row>
    <row r="231" spans="1:24" ht="14.5" x14ac:dyDescent="0.35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958"/>
      <c r="M231" s="958"/>
      <c r="N231" s="958"/>
      <c r="O231" s="958"/>
      <c r="P231" s="958"/>
      <c r="Q231" s="958"/>
      <c r="R231" s="958"/>
      <c r="S231" s="958"/>
      <c r="T231" s="958"/>
      <c r="U231" s="958"/>
      <c r="V231" s="958"/>
      <c r="W231" s="958"/>
      <c r="X231" s="958"/>
    </row>
    <row r="232" spans="1:24" ht="14.5" x14ac:dyDescent="0.35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958"/>
      <c r="M232" s="958"/>
      <c r="N232" s="958"/>
      <c r="O232" s="958"/>
      <c r="P232" s="958"/>
      <c r="Q232" s="958"/>
      <c r="R232" s="958"/>
      <c r="S232" s="958"/>
      <c r="T232" s="958"/>
      <c r="U232" s="958"/>
      <c r="V232" s="958"/>
      <c r="W232" s="958"/>
      <c r="X232" s="958"/>
    </row>
    <row r="233" spans="1:24" ht="14.5" x14ac:dyDescent="0.35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958"/>
      <c r="M233" s="958"/>
      <c r="N233" s="958"/>
      <c r="O233" s="958"/>
      <c r="P233" s="958"/>
      <c r="Q233" s="958"/>
      <c r="R233" s="958"/>
      <c r="S233" s="958"/>
      <c r="T233" s="958"/>
      <c r="U233" s="958"/>
      <c r="V233" s="958"/>
      <c r="W233" s="958"/>
      <c r="X233" s="958"/>
    </row>
    <row r="234" spans="1:24" ht="14.5" x14ac:dyDescent="0.35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958"/>
      <c r="M234" s="958"/>
      <c r="N234" s="958"/>
      <c r="O234" s="958"/>
      <c r="P234" s="958"/>
      <c r="Q234" s="958"/>
      <c r="R234" s="958"/>
      <c r="S234" s="958"/>
      <c r="T234" s="958"/>
      <c r="U234" s="958"/>
      <c r="V234" s="958"/>
      <c r="W234" s="958"/>
      <c r="X234" s="958"/>
    </row>
    <row r="235" spans="1:24" ht="14.5" x14ac:dyDescent="0.35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958"/>
      <c r="M235" s="958"/>
      <c r="N235" s="958"/>
      <c r="O235" s="958"/>
      <c r="P235" s="958"/>
      <c r="Q235" s="958"/>
      <c r="R235" s="958"/>
      <c r="S235" s="958"/>
      <c r="T235" s="958"/>
      <c r="U235" s="958"/>
      <c r="V235" s="958"/>
      <c r="W235" s="958"/>
      <c r="X235" s="958"/>
    </row>
    <row r="236" spans="1:24" ht="14.5" x14ac:dyDescent="0.35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958"/>
      <c r="M236" s="958"/>
      <c r="N236" s="958"/>
      <c r="O236" s="958"/>
      <c r="P236" s="958"/>
      <c r="Q236" s="958"/>
      <c r="R236" s="958"/>
      <c r="S236" s="958"/>
      <c r="T236" s="958"/>
      <c r="U236" s="958"/>
      <c r="V236" s="958"/>
      <c r="W236" s="958"/>
      <c r="X236" s="958"/>
    </row>
    <row r="237" spans="1:24" ht="14.5" x14ac:dyDescent="0.35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958"/>
      <c r="M237" s="958"/>
      <c r="N237" s="958"/>
      <c r="O237" s="958"/>
      <c r="P237" s="958"/>
      <c r="Q237" s="958"/>
      <c r="R237" s="958"/>
      <c r="S237" s="958"/>
      <c r="T237" s="958"/>
      <c r="U237" s="958"/>
      <c r="V237" s="958"/>
      <c r="W237" s="958"/>
      <c r="X237" s="958"/>
    </row>
    <row r="238" spans="1:24" ht="14.5" x14ac:dyDescent="0.35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958"/>
      <c r="M238" s="958"/>
      <c r="N238" s="958"/>
      <c r="O238" s="958"/>
      <c r="P238" s="958"/>
      <c r="Q238" s="958"/>
      <c r="R238" s="958"/>
      <c r="S238" s="958"/>
      <c r="T238" s="958"/>
      <c r="U238" s="958"/>
      <c r="V238" s="958"/>
      <c r="W238" s="958"/>
      <c r="X238" s="958"/>
    </row>
    <row r="239" spans="1:24" ht="14.5" x14ac:dyDescent="0.35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958"/>
      <c r="M239" s="958"/>
      <c r="N239" s="958"/>
      <c r="O239" s="958"/>
      <c r="P239" s="958"/>
      <c r="Q239" s="958"/>
      <c r="R239" s="958"/>
      <c r="S239" s="958"/>
      <c r="T239" s="958"/>
      <c r="U239" s="958"/>
      <c r="V239" s="958"/>
      <c r="W239" s="958"/>
      <c r="X239" s="958"/>
    </row>
    <row r="240" spans="1:24" ht="14.5" x14ac:dyDescent="0.35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958"/>
      <c r="M240" s="958"/>
      <c r="N240" s="958"/>
      <c r="O240" s="958"/>
      <c r="P240" s="958"/>
      <c r="Q240" s="958"/>
      <c r="R240" s="958"/>
      <c r="S240" s="958"/>
      <c r="T240" s="958"/>
      <c r="U240" s="958"/>
      <c r="V240" s="958"/>
      <c r="W240" s="958"/>
      <c r="X240" s="958"/>
    </row>
    <row r="241" spans="1:24" ht="14.5" x14ac:dyDescent="0.35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958"/>
      <c r="M241" s="958"/>
      <c r="N241" s="958"/>
      <c r="O241" s="958"/>
      <c r="P241" s="958"/>
      <c r="Q241" s="958"/>
      <c r="R241" s="958"/>
      <c r="S241" s="958"/>
      <c r="T241" s="958"/>
      <c r="U241" s="958"/>
      <c r="V241" s="958"/>
      <c r="W241" s="958"/>
      <c r="X241" s="958"/>
    </row>
    <row r="242" spans="1:24" ht="14.5" x14ac:dyDescent="0.35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958"/>
      <c r="M242" s="958"/>
      <c r="N242" s="958"/>
      <c r="O242" s="958"/>
      <c r="P242" s="958"/>
      <c r="Q242" s="958"/>
      <c r="R242" s="958"/>
      <c r="S242" s="958"/>
      <c r="T242" s="958"/>
      <c r="U242" s="958"/>
      <c r="V242" s="958"/>
      <c r="W242" s="958"/>
      <c r="X242" s="958"/>
    </row>
    <row r="243" spans="1:24" ht="14.5" x14ac:dyDescent="0.35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958"/>
      <c r="M243" s="958"/>
      <c r="N243" s="958"/>
      <c r="O243" s="958"/>
      <c r="P243" s="958"/>
      <c r="Q243" s="958"/>
      <c r="R243" s="958"/>
      <c r="S243" s="958"/>
      <c r="T243" s="958"/>
      <c r="U243" s="958"/>
      <c r="V243" s="958"/>
      <c r="W243" s="958"/>
      <c r="X243" s="958"/>
    </row>
    <row r="244" spans="1:24" ht="14.5" x14ac:dyDescent="0.35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958"/>
      <c r="M244" s="958"/>
      <c r="N244" s="958"/>
      <c r="O244" s="958"/>
      <c r="P244" s="958"/>
      <c r="Q244" s="958"/>
      <c r="R244" s="958"/>
      <c r="S244" s="958"/>
      <c r="T244" s="958"/>
      <c r="U244" s="958"/>
      <c r="V244" s="958"/>
      <c r="W244" s="958"/>
      <c r="X244" s="958"/>
    </row>
    <row r="245" spans="1:24" ht="14.5" x14ac:dyDescent="0.3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958"/>
      <c r="M245" s="958"/>
      <c r="N245" s="958"/>
      <c r="O245" s="958"/>
      <c r="P245" s="958"/>
      <c r="Q245" s="958"/>
      <c r="R245" s="958"/>
      <c r="S245" s="958"/>
      <c r="T245" s="958"/>
      <c r="U245" s="958"/>
      <c r="V245" s="958"/>
      <c r="W245" s="958"/>
      <c r="X245" s="958"/>
    </row>
    <row r="246" spans="1:24" ht="14.5" x14ac:dyDescent="0.35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958"/>
      <c r="M246" s="958"/>
      <c r="N246" s="958"/>
      <c r="O246" s="958"/>
      <c r="P246" s="958"/>
      <c r="Q246" s="958"/>
      <c r="R246" s="958"/>
      <c r="S246" s="958"/>
      <c r="T246" s="958"/>
      <c r="U246" s="958"/>
      <c r="V246" s="958"/>
      <c r="W246" s="958"/>
      <c r="X246" s="958"/>
    </row>
    <row r="247" spans="1:24" ht="14.5" x14ac:dyDescent="0.35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958"/>
      <c r="M247" s="958"/>
      <c r="N247" s="958"/>
      <c r="O247" s="958"/>
      <c r="P247" s="958"/>
      <c r="Q247" s="958"/>
      <c r="R247" s="958"/>
      <c r="S247" s="958"/>
      <c r="T247" s="958"/>
      <c r="U247" s="958"/>
      <c r="V247" s="958"/>
      <c r="W247" s="958"/>
      <c r="X247" s="958"/>
    </row>
    <row r="248" spans="1:24" ht="14.5" x14ac:dyDescent="0.35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958"/>
      <c r="M248" s="958"/>
      <c r="N248" s="958"/>
      <c r="O248" s="958"/>
      <c r="P248" s="958"/>
      <c r="Q248" s="958"/>
      <c r="R248" s="958"/>
      <c r="S248" s="958"/>
      <c r="T248" s="958"/>
      <c r="U248" s="958"/>
      <c r="V248" s="958"/>
      <c r="W248" s="958"/>
      <c r="X248" s="958"/>
    </row>
    <row r="249" spans="1:24" ht="14.5" x14ac:dyDescent="0.35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958"/>
      <c r="M249" s="958"/>
      <c r="N249" s="958"/>
      <c r="O249" s="958"/>
      <c r="P249" s="958"/>
      <c r="Q249" s="958"/>
      <c r="R249" s="958"/>
      <c r="S249" s="958"/>
      <c r="T249" s="958"/>
      <c r="U249" s="958"/>
      <c r="V249" s="958"/>
      <c r="W249" s="958"/>
      <c r="X249" s="958"/>
    </row>
    <row r="250" spans="1:24" ht="14.5" x14ac:dyDescent="0.35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958"/>
      <c r="M250" s="958"/>
      <c r="N250" s="958"/>
      <c r="O250" s="958"/>
      <c r="P250" s="958"/>
      <c r="Q250" s="958"/>
      <c r="R250" s="958"/>
      <c r="S250" s="958"/>
      <c r="T250" s="958"/>
      <c r="U250" s="958"/>
      <c r="V250" s="958"/>
      <c r="W250" s="958"/>
      <c r="X250" s="958"/>
    </row>
    <row r="251" spans="1:24" ht="14.5" x14ac:dyDescent="0.35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958"/>
      <c r="M251" s="958"/>
      <c r="N251" s="958"/>
      <c r="O251" s="958"/>
      <c r="P251" s="958"/>
      <c r="Q251" s="958"/>
      <c r="R251" s="958"/>
      <c r="S251" s="958"/>
      <c r="T251" s="958"/>
      <c r="U251" s="958"/>
      <c r="V251" s="958"/>
      <c r="W251" s="958"/>
      <c r="X251" s="958"/>
    </row>
    <row r="252" spans="1:24" ht="14.5" x14ac:dyDescent="0.35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958"/>
      <c r="M252" s="958"/>
      <c r="N252" s="958"/>
      <c r="O252" s="958"/>
      <c r="P252" s="958"/>
      <c r="Q252" s="958"/>
      <c r="R252" s="958"/>
      <c r="S252" s="958"/>
      <c r="T252" s="958"/>
      <c r="U252" s="958"/>
      <c r="V252" s="958"/>
      <c r="W252" s="958"/>
      <c r="X252" s="958"/>
    </row>
    <row r="253" spans="1:24" ht="14.5" x14ac:dyDescent="0.35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958"/>
      <c r="M253" s="958"/>
      <c r="N253" s="958"/>
      <c r="O253" s="958"/>
      <c r="P253" s="958"/>
      <c r="Q253" s="958"/>
      <c r="R253" s="958"/>
      <c r="S253" s="958"/>
      <c r="T253" s="958"/>
      <c r="U253" s="958"/>
      <c r="V253" s="958"/>
      <c r="W253" s="958"/>
      <c r="X253" s="958"/>
    </row>
    <row r="254" spans="1:24" ht="14.5" x14ac:dyDescent="0.35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958"/>
      <c r="M254" s="958"/>
      <c r="N254" s="958"/>
      <c r="O254" s="958"/>
      <c r="P254" s="958"/>
      <c r="Q254" s="958"/>
      <c r="R254" s="958"/>
      <c r="S254" s="958"/>
      <c r="T254" s="958"/>
      <c r="U254" s="958"/>
      <c r="V254" s="958"/>
      <c r="W254" s="958"/>
      <c r="X254" s="958"/>
    </row>
    <row r="255" spans="1:24" ht="14.5" x14ac:dyDescent="0.3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958"/>
      <c r="M255" s="958"/>
      <c r="N255" s="958"/>
      <c r="O255" s="958"/>
      <c r="P255" s="958"/>
      <c r="Q255" s="958"/>
      <c r="R255" s="958"/>
      <c r="S255" s="958"/>
      <c r="T255" s="958"/>
      <c r="U255" s="958"/>
      <c r="V255" s="958"/>
      <c r="W255" s="958"/>
      <c r="X255" s="958"/>
    </row>
    <row r="256" spans="1:24" ht="14.5" x14ac:dyDescent="0.35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958"/>
      <c r="M256" s="958"/>
      <c r="N256" s="958"/>
      <c r="O256" s="958"/>
      <c r="P256" s="958"/>
      <c r="Q256" s="958"/>
      <c r="R256" s="958"/>
      <c r="S256" s="958"/>
      <c r="T256" s="958"/>
      <c r="U256" s="958"/>
      <c r="V256" s="958"/>
      <c r="W256" s="958"/>
      <c r="X256" s="958"/>
    </row>
    <row r="257" spans="1:24" ht="14.5" x14ac:dyDescent="0.35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958"/>
      <c r="M257" s="958"/>
      <c r="N257" s="958"/>
      <c r="O257" s="958"/>
      <c r="P257" s="958"/>
      <c r="Q257" s="958"/>
      <c r="R257" s="958"/>
      <c r="S257" s="958"/>
      <c r="T257" s="958"/>
      <c r="U257" s="958"/>
      <c r="V257" s="958"/>
      <c r="W257" s="958"/>
      <c r="X257" s="958"/>
    </row>
    <row r="258" spans="1:24" ht="14.5" x14ac:dyDescent="0.35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958"/>
      <c r="M258" s="958"/>
      <c r="N258" s="958"/>
      <c r="O258" s="958"/>
      <c r="P258" s="958"/>
      <c r="Q258" s="958"/>
      <c r="R258" s="958"/>
      <c r="S258" s="958"/>
      <c r="T258" s="958"/>
      <c r="U258" s="958"/>
      <c r="V258" s="958"/>
      <c r="W258" s="958"/>
      <c r="X258" s="958"/>
    </row>
    <row r="259" spans="1:24" ht="14.5" x14ac:dyDescent="0.35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958"/>
      <c r="M259" s="958"/>
      <c r="N259" s="958"/>
      <c r="O259" s="958"/>
      <c r="P259" s="958"/>
      <c r="Q259" s="958"/>
      <c r="R259" s="958"/>
      <c r="S259" s="958"/>
      <c r="T259" s="958"/>
      <c r="U259" s="958"/>
      <c r="V259" s="958"/>
      <c r="W259" s="958"/>
      <c r="X259" s="958"/>
    </row>
    <row r="260" spans="1:24" ht="14.5" x14ac:dyDescent="0.35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958"/>
      <c r="M260" s="958"/>
      <c r="N260" s="958"/>
      <c r="O260" s="958"/>
      <c r="P260" s="958"/>
      <c r="Q260" s="958"/>
      <c r="R260" s="958"/>
      <c r="S260" s="958"/>
      <c r="T260" s="958"/>
      <c r="U260" s="958"/>
      <c r="V260" s="958"/>
      <c r="W260" s="958"/>
      <c r="X260" s="958"/>
    </row>
    <row r="261" spans="1:24" ht="14.5" x14ac:dyDescent="0.35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958"/>
      <c r="M261" s="958"/>
      <c r="N261" s="958"/>
      <c r="O261" s="958"/>
      <c r="P261" s="958"/>
      <c r="Q261" s="958"/>
      <c r="R261" s="958"/>
      <c r="S261" s="958"/>
      <c r="T261" s="958"/>
      <c r="U261" s="958"/>
      <c r="V261" s="958"/>
      <c r="W261" s="958"/>
      <c r="X261" s="958"/>
    </row>
    <row r="262" spans="1:24" ht="14.5" x14ac:dyDescent="0.35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958"/>
      <c r="M262" s="958"/>
      <c r="N262" s="958"/>
      <c r="O262" s="958"/>
      <c r="P262" s="958"/>
      <c r="Q262" s="958"/>
      <c r="R262" s="958"/>
      <c r="S262" s="958"/>
      <c r="T262" s="958"/>
      <c r="U262" s="958"/>
      <c r="V262" s="958"/>
      <c r="W262" s="958"/>
      <c r="X262" s="958"/>
    </row>
    <row r="263" spans="1:24" ht="14.5" x14ac:dyDescent="0.35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958"/>
      <c r="M263" s="958"/>
      <c r="N263" s="958"/>
      <c r="O263" s="958"/>
      <c r="P263" s="958"/>
      <c r="Q263" s="958"/>
      <c r="R263" s="958"/>
      <c r="S263" s="958"/>
      <c r="T263" s="958"/>
      <c r="U263" s="958"/>
      <c r="V263" s="958"/>
      <c r="W263" s="958"/>
      <c r="X263" s="958"/>
    </row>
    <row r="264" spans="1:24" ht="14.5" x14ac:dyDescent="0.35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958"/>
      <c r="M264" s="958"/>
      <c r="N264" s="958"/>
      <c r="O264" s="958"/>
      <c r="P264" s="958"/>
      <c r="Q264" s="958"/>
      <c r="R264" s="958"/>
      <c r="S264" s="958"/>
      <c r="T264" s="958"/>
      <c r="U264" s="958"/>
      <c r="V264" s="958"/>
      <c r="W264" s="958"/>
      <c r="X264" s="958"/>
    </row>
    <row r="265" spans="1:24" ht="14.5" x14ac:dyDescent="0.3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958"/>
      <c r="M265" s="958"/>
      <c r="N265" s="958"/>
      <c r="O265" s="958"/>
      <c r="P265" s="958"/>
      <c r="Q265" s="958"/>
      <c r="R265" s="958"/>
      <c r="S265" s="958"/>
      <c r="T265" s="958"/>
      <c r="U265" s="958"/>
      <c r="V265" s="958"/>
      <c r="W265" s="958"/>
      <c r="X265" s="958"/>
    </row>
    <row r="266" spans="1:24" ht="14.5" x14ac:dyDescent="0.35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958"/>
      <c r="M266" s="958"/>
      <c r="N266" s="958"/>
      <c r="O266" s="958"/>
      <c r="P266" s="958"/>
      <c r="Q266" s="958"/>
      <c r="R266" s="958"/>
      <c r="S266" s="958"/>
      <c r="T266" s="958"/>
      <c r="U266" s="958"/>
      <c r="V266" s="958"/>
      <c r="W266" s="958"/>
      <c r="X266" s="958"/>
    </row>
    <row r="267" spans="1:24" ht="14.5" x14ac:dyDescent="0.35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958"/>
      <c r="M267" s="958"/>
      <c r="N267" s="958"/>
      <c r="O267" s="958"/>
      <c r="P267" s="958"/>
      <c r="Q267" s="958"/>
      <c r="R267" s="958"/>
      <c r="S267" s="958"/>
      <c r="T267" s="958"/>
      <c r="U267" s="958"/>
      <c r="V267" s="958"/>
      <c r="W267" s="958"/>
      <c r="X267" s="958"/>
    </row>
    <row r="268" spans="1:24" ht="14.5" x14ac:dyDescent="0.35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958"/>
      <c r="M268" s="958"/>
      <c r="N268" s="958"/>
      <c r="O268" s="958"/>
      <c r="P268" s="958"/>
      <c r="Q268" s="958"/>
      <c r="R268" s="958"/>
      <c r="S268" s="958"/>
      <c r="T268" s="958"/>
      <c r="U268" s="958"/>
      <c r="V268" s="958"/>
      <c r="W268" s="958"/>
      <c r="X268" s="958"/>
    </row>
    <row r="269" spans="1:24" ht="14.5" x14ac:dyDescent="0.35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958"/>
      <c r="M269" s="958"/>
      <c r="N269" s="958"/>
      <c r="O269" s="958"/>
      <c r="P269" s="958"/>
      <c r="Q269" s="958"/>
      <c r="R269" s="958"/>
      <c r="S269" s="958"/>
      <c r="T269" s="958"/>
      <c r="U269" s="958"/>
      <c r="V269" s="958"/>
      <c r="W269" s="958"/>
      <c r="X269" s="958"/>
    </row>
    <row r="270" spans="1:24" ht="14.5" x14ac:dyDescent="0.35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958"/>
      <c r="M270" s="958"/>
      <c r="N270" s="958"/>
      <c r="O270" s="958"/>
      <c r="P270" s="958"/>
      <c r="Q270" s="958"/>
      <c r="R270" s="958"/>
      <c r="S270" s="958"/>
      <c r="T270" s="958"/>
      <c r="U270" s="958"/>
      <c r="V270" s="958"/>
      <c r="W270" s="958"/>
      <c r="X270" s="958"/>
    </row>
    <row r="271" spans="1:24" ht="14.5" x14ac:dyDescent="0.35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958"/>
      <c r="M271" s="958"/>
      <c r="N271" s="958"/>
      <c r="O271" s="958"/>
      <c r="P271" s="958"/>
      <c r="Q271" s="958"/>
      <c r="R271" s="958"/>
      <c r="S271" s="958"/>
      <c r="T271" s="958"/>
      <c r="U271" s="958"/>
      <c r="V271" s="958"/>
      <c r="W271" s="958"/>
      <c r="X271" s="958"/>
    </row>
    <row r="272" spans="1:24" ht="14.5" x14ac:dyDescent="0.35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958"/>
      <c r="M272" s="958"/>
      <c r="N272" s="958"/>
      <c r="O272" s="958"/>
      <c r="P272" s="958"/>
      <c r="Q272" s="958"/>
      <c r="R272" s="958"/>
      <c r="S272" s="958"/>
      <c r="T272" s="958"/>
      <c r="U272" s="958"/>
      <c r="V272" s="958"/>
      <c r="W272" s="958"/>
      <c r="X272" s="958"/>
    </row>
    <row r="273" spans="1:24" ht="14.5" x14ac:dyDescent="0.35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958"/>
      <c r="M273" s="958"/>
      <c r="N273" s="958"/>
      <c r="O273" s="958"/>
      <c r="P273" s="958"/>
      <c r="Q273" s="958"/>
      <c r="R273" s="958"/>
      <c r="S273" s="958"/>
      <c r="T273" s="958"/>
      <c r="U273" s="958"/>
      <c r="V273" s="958"/>
      <c r="W273" s="958"/>
      <c r="X273" s="958"/>
    </row>
    <row r="274" spans="1:24" ht="14.5" x14ac:dyDescent="0.35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958"/>
      <c r="M274" s="958"/>
      <c r="N274" s="958"/>
      <c r="O274" s="958"/>
      <c r="P274" s="958"/>
      <c r="Q274" s="958"/>
      <c r="R274" s="958"/>
      <c r="S274" s="958"/>
      <c r="T274" s="958"/>
      <c r="U274" s="958"/>
      <c r="V274" s="958"/>
      <c r="W274" s="958"/>
      <c r="X274" s="958"/>
    </row>
    <row r="275" spans="1:24" ht="14.5" x14ac:dyDescent="0.3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958"/>
      <c r="M275" s="958"/>
      <c r="N275" s="958"/>
      <c r="O275" s="958"/>
      <c r="P275" s="958"/>
      <c r="Q275" s="958"/>
      <c r="R275" s="958"/>
      <c r="S275" s="958"/>
      <c r="T275" s="958"/>
      <c r="U275" s="958"/>
      <c r="V275" s="958"/>
      <c r="W275" s="958"/>
      <c r="X275" s="958"/>
    </row>
    <row r="276" spans="1:24" ht="14.5" x14ac:dyDescent="0.35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958"/>
      <c r="M276" s="958"/>
      <c r="N276" s="958"/>
      <c r="O276" s="958"/>
      <c r="P276" s="958"/>
      <c r="Q276" s="958"/>
      <c r="R276" s="958"/>
      <c r="S276" s="958"/>
      <c r="T276" s="958"/>
      <c r="U276" s="958"/>
      <c r="V276" s="958"/>
      <c r="W276" s="958"/>
      <c r="X276" s="958"/>
    </row>
    <row r="277" spans="1:24" ht="14.5" x14ac:dyDescent="0.35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958"/>
      <c r="M277" s="958"/>
      <c r="N277" s="958"/>
      <c r="O277" s="958"/>
      <c r="P277" s="958"/>
      <c r="Q277" s="958"/>
      <c r="R277" s="958"/>
      <c r="S277" s="958"/>
      <c r="T277" s="958"/>
      <c r="U277" s="958"/>
      <c r="V277" s="958"/>
      <c r="W277" s="958"/>
      <c r="X277" s="958"/>
    </row>
    <row r="278" spans="1:24" ht="14.5" x14ac:dyDescent="0.35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958"/>
      <c r="M278" s="958"/>
      <c r="N278" s="958"/>
      <c r="O278" s="958"/>
      <c r="P278" s="958"/>
      <c r="Q278" s="958"/>
      <c r="R278" s="958"/>
      <c r="S278" s="958"/>
      <c r="T278" s="958"/>
      <c r="U278" s="958"/>
      <c r="V278" s="958"/>
      <c r="W278" s="958"/>
      <c r="X278" s="958"/>
    </row>
    <row r="279" spans="1:24" ht="14.5" x14ac:dyDescent="0.35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958"/>
      <c r="M279" s="958"/>
      <c r="N279" s="958"/>
      <c r="O279" s="958"/>
      <c r="P279" s="958"/>
      <c r="Q279" s="958"/>
      <c r="R279" s="958"/>
      <c r="S279" s="958"/>
      <c r="T279" s="958"/>
      <c r="U279" s="958"/>
      <c r="V279" s="958"/>
      <c r="W279" s="958"/>
      <c r="X279" s="958"/>
    </row>
    <row r="280" spans="1:24" ht="14.5" x14ac:dyDescent="0.35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958"/>
      <c r="M280" s="958"/>
      <c r="N280" s="958"/>
      <c r="O280" s="958"/>
      <c r="P280" s="958"/>
      <c r="Q280" s="958"/>
      <c r="R280" s="958"/>
      <c r="S280" s="958"/>
      <c r="T280" s="958"/>
      <c r="U280" s="958"/>
      <c r="V280" s="958"/>
      <c r="W280" s="958"/>
      <c r="X280" s="958"/>
    </row>
    <row r="281" spans="1:24" ht="14.5" x14ac:dyDescent="0.35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958"/>
      <c r="M281" s="958"/>
      <c r="N281" s="958"/>
      <c r="O281" s="958"/>
      <c r="P281" s="958"/>
      <c r="Q281" s="958"/>
      <c r="R281" s="958"/>
      <c r="S281" s="958"/>
      <c r="T281" s="958"/>
      <c r="U281" s="958"/>
      <c r="V281" s="958"/>
      <c r="W281" s="958"/>
      <c r="X281" s="958"/>
    </row>
    <row r="282" spans="1:24" ht="14.5" x14ac:dyDescent="0.35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958"/>
      <c r="M282" s="958"/>
      <c r="N282" s="958"/>
      <c r="O282" s="958"/>
      <c r="P282" s="958"/>
      <c r="Q282" s="958"/>
      <c r="R282" s="958"/>
      <c r="S282" s="958"/>
      <c r="T282" s="958"/>
      <c r="U282" s="958"/>
      <c r="V282" s="958"/>
      <c r="W282" s="958"/>
      <c r="X282" s="958"/>
    </row>
    <row r="283" spans="1:24" ht="14.5" x14ac:dyDescent="0.35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958"/>
      <c r="M283" s="958"/>
      <c r="N283" s="958"/>
      <c r="O283" s="958"/>
      <c r="P283" s="958"/>
      <c r="Q283" s="958"/>
      <c r="R283" s="958"/>
      <c r="S283" s="958"/>
      <c r="T283" s="958"/>
      <c r="U283" s="958"/>
      <c r="V283" s="958"/>
      <c r="W283" s="958"/>
      <c r="X283" s="958"/>
    </row>
    <row r="284" spans="1:24" ht="14.5" x14ac:dyDescent="0.35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958"/>
      <c r="M284" s="958"/>
      <c r="N284" s="958"/>
      <c r="O284" s="958"/>
      <c r="P284" s="958"/>
      <c r="Q284" s="958"/>
      <c r="R284" s="958"/>
      <c r="S284" s="958"/>
      <c r="T284" s="958"/>
      <c r="U284" s="958"/>
      <c r="V284" s="958"/>
      <c r="W284" s="958"/>
      <c r="X284" s="958"/>
    </row>
    <row r="285" spans="1:24" ht="14.5" x14ac:dyDescent="0.3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958"/>
      <c r="M285" s="958"/>
      <c r="N285" s="958"/>
      <c r="O285" s="958"/>
      <c r="P285" s="958"/>
      <c r="Q285" s="958"/>
      <c r="R285" s="958"/>
      <c r="S285" s="958"/>
      <c r="T285" s="958"/>
      <c r="U285" s="958"/>
      <c r="V285" s="958"/>
      <c r="W285" s="958"/>
      <c r="X285" s="958"/>
    </row>
    <row r="286" spans="1:24" ht="14.5" x14ac:dyDescent="0.35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958"/>
      <c r="M286" s="958"/>
      <c r="N286" s="958"/>
      <c r="O286" s="958"/>
      <c r="P286" s="958"/>
      <c r="Q286" s="958"/>
      <c r="R286" s="958"/>
      <c r="S286" s="958"/>
      <c r="T286" s="958"/>
      <c r="U286" s="958"/>
      <c r="V286" s="958"/>
      <c r="W286" s="958"/>
      <c r="X286" s="958"/>
    </row>
    <row r="287" spans="1:24" ht="14.5" x14ac:dyDescent="0.35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958"/>
      <c r="M287" s="958"/>
      <c r="N287" s="958"/>
      <c r="O287" s="958"/>
      <c r="P287" s="958"/>
      <c r="Q287" s="958"/>
      <c r="R287" s="958"/>
      <c r="S287" s="958"/>
      <c r="T287" s="958"/>
      <c r="U287" s="958"/>
      <c r="V287" s="958"/>
      <c r="W287" s="958"/>
      <c r="X287" s="958"/>
    </row>
    <row r="288" spans="1:24" ht="14.5" x14ac:dyDescent="0.35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958"/>
      <c r="M288" s="958"/>
      <c r="N288" s="958"/>
      <c r="O288" s="958"/>
      <c r="P288" s="958"/>
      <c r="Q288" s="958"/>
      <c r="R288" s="958"/>
      <c r="S288" s="958"/>
      <c r="T288" s="958"/>
      <c r="U288" s="958"/>
      <c r="V288" s="958"/>
      <c r="W288" s="958"/>
      <c r="X288" s="958"/>
    </row>
    <row r="289" spans="1:24" ht="14.5" x14ac:dyDescent="0.35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958"/>
      <c r="M289" s="958"/>
      <c r="N289" s="958"/>
      <c r="O289" s="958"/>
      <c r="P289" s="958"/>
      <c r="Q289" s="958"/>
      <c r="R289" s="958"/>
      <c r="S289" s="958"/>
      <c r="T289" s="958"/>
      <c r="U289" s="958"/>
      <c r="V289" s="958"/>
      <c r="W289" s="958"/>
      <c r="X289" s="958"/>
    </row>
    <row r="290" spans="1:24" ht="14.5" x14ac:dyDescent="0.35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958"/>
      <c r="M290" s="958"/>
      <c r="N290" s="958"/>
      <c r="O290" s="958"/>
      <c r="P290" s="958"/>
      <c r="Q290" s="958"/>
      <c r="R290" s="958"/>
      <c r="S290" s="958"/>
      <c r="T290" s="958"/>
      <c r="U290" s="958"/>
      <c r="V290" s="958"/>
      <c r="W290" s="958"/>
      <c r="X290" s="958"/>
    </row>
    <row r="291" spans="1:24" ht="14.5" x14ac:dyDescent="0.35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958"/>
      <c r="M291" s="958"/>
      <c r="N291" s="958"/>
      <c r="O291" s="958"/>
      <c r="P291" s="958"/>
      <c r="Q291" s="958"/>
      <c r="R291" s="958"/>
      <c r="S291" s="958"/>
      <c r="T291" s="958"/>
      <c r="U291" s="958"/>
      <c r="V291" s="958"/>
      <c r="W291" s="958"/>
      <c r="X291" s="958"/>
    </row>
    <row r="292" spans="1:24" ht="14.5" x14ac:dyDescent="0.3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958"/>
      <c r="M292" s="958"/>
      <c r="N292" s="958"/>
      <c r="O292" s="958"/>
      <c r="P292" s="958"/>
      <c r="Q292" s="958"/>
      <c r="R292" s="958"/>
      <c r="S292" s="958"/>
      <c r="T292" s="958"/>
      <c r="U292" s="958"/>
      <c r="V292" s="958"/>
      <c r="W292" s="958"/>
      <c r="X292" s="958"/>
    </row>
    <row r="293" spans="1:24" ht="14.5" x14ac:dyDescent="0.35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958"/>
      <c r="M293" s="958"/>
      <c r="N293" s="958"/>
      <c r="O293" s="958"/>
      <c r="P293" s="958"/>
      <c r="Q293" s="958"/>
      <c r="R293" s="958"/>
      <c r="S293" s="958"/>
      <c r="T293" s="958"/>
      <c r="U293" s="958"/>
      <c r="V293" s="958"/>
      <c r="W293" s="958"/>
      <c r="X293" s="958"/>
    </row>
    <row r="294" spans="1:24" ht="14.5" x14ac:dyDescent="0.35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958"/>
      <c r="M294" s="958"/>
      <c r="N294" s="958"/>
      <c r="O294" s="958"/>
      <c r="P294" s="958"/>
      <c r="Q294" s="958"/>
      <c r="R294" s="958"/>
      <c r="S294" s="958"/>
      <c r="T294" s="958"/>
      <c r="U294" s="958"/>
      <c r="V294" s="958"/>
      <c r="W294" s="958"/>
      <c r="X294" s="958"/>
    </row>
    <row r="295" spans="1:24" ht="14.5" x14ac:dyDescent="0.3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958"/>
      <c r="M295" s="958"/>
      <c r="N295" s="958"/>
      <c r="O295" s="958"/>
      <c r="P295" s="958"/>
      <c r="Q295" s="958"/>
      <c r="R295" s="958"/>
      <c r="S295" s="958"/>
      <c r="T295" s="958"/>
      <c r="U295" s="958"/>
      <c r="V295" s="958"/>
      <c r="W295" s="958"/>
      <c r="X295" s="958"/>
    </row>
    <row r="296" spans="1:24" ht="14.5" x14ac:dyDescent="0.35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958"/>
      <c r="M296" s="958"/>
      <c r="N296" s="958"/>
      <c r="O296" s="958"/>
      <c r="P296" s="958"/>
      <c r="Q296" s="958"/>
      <c r="R296" s="958"/>
      <c r="S296" s="958"/>
      <c r="T296" s="958"/>
      <c r="U296" s="958"/>
      <c r="V296" s="958"/>
      <c r="W296" s="958"/>
      <c r="X296" s="958"/>
    </row>
    <row r="297" spans="1:24" ht="14.5" x14ac:dyDescent="0.35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958"/>
      <c r="M297" s="958"/>
      <c r="N297" s="958"/>
      <c r="O297" s="958"/>
      <c r="P297" s="958"/>
      <c r="Q297" s="958"/>
      <c r="R297" s="958"/>
      <c r="S297" s="958"/>
      <c r="T297" s="958"/>
      <c r="U297" s="958"/>
      <c r="V297" s="958"/>
      <c r="W297" s="958"/>
      <c r="X297" s="958"/>
    </row>
    <row r="298" spans="1:24" ht="14.5" x14ac:dyDescent="0.35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958"/>
      <c r="M298" s="958"/>
      <c r="N298" s="958"/>
      <c r="O298" s="958"/>
      <c r="P298" s="958"/>
      <c r="Q298" s="958"/>
      <c r="R298" s="958"/>
      <c r="S298" s="958"/>
      <c r="T298" s="958"/>
      <c r="U298" s="958"/>
      <c r="V298" s="958"/>
      <c r="W298" s="958"/>
      <c r="X298" s="958"/>
    </row>
    <row r="299" spans="1:24" ht="14.5" x14ac:dyDescent="0.35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958"/>
      <c r="M299" s="958"/>
      <c r="N299" s="958"/>
      <c r="O299" s="958"/>
      <c r="P299" s="958"/>
      <c r="Q299" s="958"/>
      <c r="R299" s="958"/>
      <c r="S299" s="958"/>
      <c r="T299" s="958"/>
      <c r="U299" s="958"/>
      <c r="V299" s="958"/>
      <c r="W299" s="958"/>
      <c r="X299" s="958"/>
    </row>
    <row r="300" spans="1:24" ht="14.5" x14ac:dyDescent="0.35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958"/>
      <c r="M300" s="958"/>
      <c r="N300" s="958"/>
      <c r="O300" s="958"/>
      <c r="P300" s="958"/>
      <c r="Q300" s="958"/>
      <c r="R300" s="958"/>
      <c r="S300" s="958"/>
      <c r="T300" s="958"/>
      <c r="U300" s="958"/>
      <c r="V300" s="958"/>
      <c r="W300" s="958"/>
      <c r="X300" s="958"/>
    </row>
    <row r="301" spans="1:24" ht="14.5" x14ac:dyDescent="0.35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958"/>
      <c r="M301" s="958"/>
      <c r="N301" s="958"/>
      <c r="O301" s="958"/>
      <c r="P301" s="958"/>
      <c r="Q301" s="958"/>
      <c r="R301" s="958"/>
      <c r="S301" s="958"/>
      <c r="T301" s="958"/>
      <c r="U301" s="958"/>
      <c r="V301" s="958"/>
      <c r="W301" s="958"/>
      <c r="X301" s="958"/>
    </row>
    <row r="302" spans="1:24" ht="14.5" x14ac:dyDescent="0.35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958"/>
      <c r="M302" s="958"/>
      <c r="N302" s="958"/>
      <c r="O302" s="958"/>
      <c r="P302" s="958"/>
      <c r="Q302" s="958"/>
      <c r="R302" s="958"/>
      <c r="S302" s="958"/>
      <c r="T302" s="958"/>
      <c r="U302" s="958"/>
      <c r="V302" s="958"/>
      <c r="W302" s="958"/>
      <c r="X302" s="958"/>
    </row>
    <row r="303" spans="1:24" ht="14.5" x14ac:dyDescent="0.35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958"/>
      <c r="M303" s="958"/>
      <c r="N303" s="958"/>
      <c r="O303" s="958"/>
      <c r="P303" s="958"/>
      <c r="Q303" s="958"/>
      <c r="R303" s="958"/>
      <c r="S303" s="958"/>
      <c r="T303" s="958"/>
      <c r="U303" s="958"/>
      <c r="V303" s="958"/>
      <c r="W303" s="958"/>
      <c r="X303" s="958"/>
    </row>
    <row r="304" spans="1:24" ht="14.5" x14ac:dyDescent="0.35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958"/>
      <c r="M304" s="958"/>
      <c r="N304" s="958"/>
      <c r="O304" s="958"/>
      <c r="P304" s="958"/>
      <c r="Q304" s="958"/>
      <c r="R304" s="958"/>
      <c r="S304" s="958"/>
      <c r="T304" s="958"/>
      <c r="U304" s="958"/>
      <c r="V304" s="958"/>
      <c r="W304" s="958"/>
      <c r="X304" s="958"/>
    </row>
    <row r="305" spans="1:24" ht="14.5" x14ac:dyDescent="0.3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958"/>
      <c r="M305" s="958"/>
      <c r="N305" s="958"/>
      <c r="O305" s="958"/>
      <c r="P305" s="958"/>
      <c r="Q305" s="958"/>
      <c r="R305" s="958"/>
      <c r="S305" s="958"/>
      <c r="T305" s="958"/>
      <c r="U305" s="958"/>
      <c r="V305" s="958"/>
      <c r="W305" s="958"/>
      <c r="X305" s="958"/>
    </row>
    <row r="306" spans="1:24" ht="14.5" x14ac:dyDescent="0.35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958"/>
      <c r="M306" s="958"/>
      <c r="N306" s="958"/>
      <c r="O306" s="958"/>
      <c r="P306" s="958"/>
      <c r="Q306" s="958"/>
      <c r="R306" s="958"/>
      <c r="S306" s="958"/>
      <c r="T306" s="958"/>
      <c r="U306" s="958"/>
      <c r="V306" s="958"/>
      <c r="W306" s="958"/>
      <c r="X306" s="958"/>
    </row>
    <row r="307" spans="1:24" ht="14.5" x14ac:dyDescent="0.35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958"/>
      <c r="M307" s="958"/>
      <c r="N307" s="958"/>
      <c r="O307" s="958"/>
      <c r="P307" s="958"/>
      <c r="Q307" s="958"/>
      <c r="R307" s="958"/>
      <c r="S307" s="958"/>
      <c r="T307" s="958"/>
      <c r="U307" s="958"/>
      <c r="V307" s="958"/>
      <c r="W307" s="958"/>
      <c r="X307" s="958"/>
    </row>
    <row r="308" spans="1:24" ht="14.5" x14ac:dyDescent="0.35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958"/>
      <c r="M308" s="958"/>
      <c r="N308" s="958"/>
      <c r="O308" s="958"/>
      <c r="P308" s="958"/>
      <c r="Q308" s="958"/>
      <c r="R308" s="958"/>
      <c r="S308" s="958"/>
      <c r="T308" s="958"/>
      <c r="U308" s="958"/>
      <c r="V308" s="958"/>
      <c r="W308" s="958"/>
      <c r="X308" s="958"/>
    </row>
    <row r="309" spans="1:24" ht="14.5" x14ac:dyDescent="0.35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958"/>
      <c r="M309" s="958"/>
      <c r="N309" s="958"/>
      <c r="O309" s="958"/>
      <c r="P309" s="958"/>
      <c r="Q309" s="958"/>
      <c r="R309" s="958"/>
      <c r="S309" s="958"/>
      <c r="T309" s="958"/>
      <c r="U309" s="958"/>
      <c r="V309" s="958"/>
      <c r="W309" s="958"/>
      <c r="X309" s="958"/>
    </row>
    <row r="310" spans="1:24" ht="14.5" x14ac:dyDescent="0.35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958"/>
      <c r="M310" s="958"/>
      <c r="N310" s="958"/>
      <c r="O310" s="958"/>
      <c r="P310" s="958"/>
      <c r="Q310" s="958"/>
      <c r="R310" s="958"/>
      <c r="S310" s="958"/>
      <c r="T310" s="958"/>
      <c r="U310" s="958"/>
      <c r="V310" s="958"/>
      <c r="W310" s="958"/>
      <c r="X310" s="958"/>
    </row>
    <row r="311" spans="1:24" ht="14.5" x14ac:dyDescent="0.35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958"/>
      <c r="M311" s="958"/>
      <c r="N311" s="958"/>
      <c r="O311" s="958"/>
      <c r="P311" s="958"/>
      <c r="Q311" s="958"/>
      <c r="R311" s="958"/>
      <c r="S311" s="958"/>
      <c r="T311" s="958"/>
      <c r="U311" s="958"/>
      <c r="V311" s="958"/>
      <c r="W311" s="958"/>
      <c r="X311" s="958"/>
    </row>
    <row r="312" spans="1:24" ht="14.5" x14ac:dyDescent="0.35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958"/>
      <c r="M312" s="958"/>
      <c r="N312" s="958"/>
      <c r="O312" s="958"/>
      <c r="P312" s="958"/>
      <c r="Q312" s="958"/>
      <c r="R312" s="958"/>
      <c r="S312" s="958"/>
      <c r="T312" s="958"/>
      <c r="U312" s="958"/>
      <c r="V312" s="958"/>
      <c r="W312" s="958"/>
      <c r="X312" s="958"/>
    </row>
    <row r="313" spans="1:24" ht="14.5" x14ac:dyDescent="0.35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958"/>
      <c r="M313" s="958"/>
      <c r="N313" s="958"/>
      <c r="O313" s="958"/>
      <c r="P313" s="958"/>
      <c r="Q313" s="958"/>
      <c r="R313" s="958"/>
      <c r="S313" s="958"/>
      <c r="T313" s="958"/>
      <c r="U313" s="958"/>
      <c r="V313" s="958"/>
      <c r="W313" s="958"/>
      <c r="X313" s="958"/>
    </row>
    <row r="314" spans="1:24" ht="14.5" x14ac:dyDescent="0.35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958"/>
      <c r="M314" s="958"/>
      <c r="N314" s="958"/>
      <c r="O314" s="958"/>
      <c r="P314" s="958"/>
      <c r="Q314" s="958"/>
      <c r="R314" s="958"/>
      <c r="S314" s="958"/>
      <c r="T314" s="958"/>
      <c r="U314" s="958"/>
      <c r="V314" s="958"/>
      <c r="W314" s="958"/>
      <c r="X314" s="958"/>
    </row>
    <row r="315" spans="1:24" ht="14.5" x14ac:dyDescent="0.3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958"/>
      <c r="M315" s="958"/>
      <c r="N315" s="958"/>
      <c r="O315" s="958"/>
      <c r="P315" s="958"/>
      <c r="Q315" s="958"/>
      <c r="R315" s="958"/>
      <c r="S315" s="958"/>
      <c r="T315" s="958"/>
      <c r="U315" s="958"/>
      <c r="V315" s="958"/>
      <c r="W315" s="958"/>
      <c r="X315" s="958"/>
    </row>
    <row r="316" spans="1:24" ht="14.5" x14ac:dyDescent="0.35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958"/>
      <c r="M316" s="958"/>
      <c r="N316" s="958"/>
      <c r="O316" s="958"/>
      <c r="P316" s="958"/>
      <c r="Q316" s="958"/>
      <c r="R316" s="958"/>
      <c r="S316" s="958"/>
      <c r="T316" s="958"/>
      <c r="U316" s="958"/>
      <c r="V316" s="958"/>
      <c r="W316" s="958"/>
      <c r="X316" s="958"/>
    </row>
    <row r="317" spans="1:24" ht="14.5" x14ac:dyDescent="0.35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958"/>
      <c r="M317" s="958"/>
      <c r="N317" s="958"/>
      <c r="O317" s="958"/>
      <c r="P317" s="958"/>
      <c r="Q317" s="958"/>
      <c r="R317" s="958"/>
      <c r="S317" s="958"/>
      <c r="T317" s="958"/>
      <c r="U317" s="958"/>
      <c r="V317" s="958"/>
      <c r="W317" s="958"/>
      <c r="X317" s="958"/>
    </row>
    <row r="318" spans="1:24" ht="14.5" x14ac:dyDescent="0.35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958"/>
      <c r="M318" s="958"/>
      <c r="N318" s="958"/>
      <c r="O318" s="958"/>
      <c r="P318" s="958"/>
      <c r="Q318" s="958"/>
      <c r="R318" s="958"/>
      <c r="S318" s="958"/>
      <c r="T318" s="958"/>
      <c r="U318" s="958"/>
      <c r="V318" s="958"/>
      <c r="W318" s="958"/>
      <c r="X318" s="958"/>
    </row>
    <row r="319" spans="1:24" ht="14.5" x14ac:dyDescent="0.35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958"/>
      <c r="M319" s="958"/>
      <c r="N319" s="958"/>
      <c r="O319" s="958"/>
      <c r="P319" s="958"/>
      <c r="Q319" s="958"/>
      <c r="R319" s="958"/>
      <c r="S319" s="958"/>
      <c r="T319" s="958"/>
      <c r="U319" s="958"/>
      <c r="V319" s="958"/>
      <c r="W319" s="958"/>
      <c r="X319" s="958"/>
    </row>
    <row r="320" spans="1:24" ht="14.5" x14ac:dyDescent="0.35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958"/>
      <c r="M320" s="958"/>
      <c r="N320" s="958"/>
      <c r="O320" s="958"/>
      <c r="P320" s="958"/>
      <c r="Q320" s="958"/>
      <c r="R320" s="958"/>
      <c r="S320" s="958"/>
      <c r="T320" s="958"/>
      <c r="U320" s="958"/>
      <c r="V320" s="958"/>
      <c r="W320" s="958"/>
      <c r="X320" s="958"/>
    </row>
    <row r="321" spans="1:24" ht="14.5" x14ac:dyDescent="0.35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958"/>
      <c r="M321" s="958"/>
      <c r="N321" s="958"/>
      <c r="O321" s="958"/>
      <c r="P321" s="958"/>
      <c r="Q321" s="958"/>
      <c r="R321" s="958"/>
      <c r="S321" s="958"/>
      <c r="T321" s="958"/>
      <c r="U321" s="958"/>
      <c r="V321" s="958"/>
      <c r="W321" s="958"/>
      <c r="X321" s="958"/>
    </row>
    <row r="322" spans="1:24" ht="14.5" x14ac:dyDescent="0.35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958"/>
      <c r="M322" s="958"/>
      <c r="N322" s="958"/>
      <c r="O322" s="958"/>
      <c r="P322" s="958"/>
      <c r="Q322" s="958"/>
      <c r="R322" s="958"/>
      <c r="S322" s="958"/>
      <c r="T322" s="958"/>
      <c r="U322" s="958"/>
      <c r="V322" s="958"/>
      <c r="W322" s="958"/>
      <c r="X322" s="958"/>
    </row>
    <row r="323" spans="1:24" ht="14.5" x14ac:dyDescent="0.35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958"/>
      <c r="M323" s="958"/>
      <c r="N323" s="958"/>
      <c r="O323" s="958"/>
      <c r="P323" s="958"/>
      <c r="Q323" s="958"/>
      <c r="R323" s="958"/>
      <c r="S323" s="958"/>
      <c r="T323" s="958"/>
      <c r="U323" s="958"/>
      <c r="V323" s="958"/>
      <c r="W323" s="958"/>
      <c r="X323" s="958"/>
    </row>
    <row r="324" spans="1:24" ht="14.5" x14ac:dyDescent="0.3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958"/>
      <c r="M324" s="958"/>
      <c r="N324" s="958"/>
      <c r="O324" s="958"/>
      <c r="P324" s="958"/>
      <c r="Q324" s="958"/>
      <c r="R324" s="958"/>
      <c r="S324" s="958"/>
      <c r="T324" s="958"/>
      <c r="U324" s="958"/>
      <c r="V324" s="958"/>
      <c r="W324" s="958"/>
      <c r="X324" s="958"/>
    </row>
    <row r="325" spans="1:24" ht="14.5" x14ac:dyDescent="0.3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958"/>
      <c r="M325" s="958"/>
      <c r="N325" s="958"/>
      <c r="O325" s="958"/>
      <c r="P325" s="958"/>
      <c r="Q325" s="958"/>
      <c r="R325" s="958"/>
      <c r="S325" s="958"/>
      <c r="T325" s="958"/>
      <c r="U325" s="958"/>
      <c r="V325" s="958"/>
      <c r="W325" s="958"/>
      <c r="X325" s="958"/>
    </row>
    <row r="326" spans="1:24" ht="14.5" x14ac:dyDescent="0.3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958"/>
      <c r="M326" s="958"/>
      <c r="N326" s="958"/>
      <c r="O326" s="958"/>
      <c r="P326" s="958"/>
      <c r="Q326" s="958"/>
      <c r="R326" s="958"/>
      <c r="S326" s="958"/>
      <c r="T326" s="958"/>
      <c r="U326" s="958"/>
      <c r="V326" s="958"/>
      <c r="W326" s="958"/>
      <c r="X326" s="958"/>
    </row>
    <row r="327" spans="1:24" ht="14.5" x14ac:dyDescent="0.3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958"/>
      <c r="M327" s="958"/>
      <c r="N327" s="958"/>
      <c r="O327" s="958"/>
      <c r="P327" s="958"/>
      <c r="Q327" s="958"/>
      <c r="R327" s="958"/>
      <c r="S327" s="958"/>
      <c r="T327" s="958"/>
      <c r="U327" s="958"/>
      <c r="V327" s="958"/>
      <c r="W327" s="958"/>
      <c r="X327" s="958"/>
    </row>
    <row r="328" spans="1:24" ht="14.5" x14ac:dyDescent="0.3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958"/>
      <c r="M328" s="958"/>
      <c r="N328" s="958"/>
      <c r="O328" s="958"/>
      <c r="P328" s="958"/>
      <c r="Q328" s="958"/>
      <c r="R328" s="958"/>
      <c r="S328" s="958"/>
      <c r="T328" s="958"/>
      <c r="U328" s="958"/>
      <c r="V328" s="958"/>
      <c r="W328" s="958"/>
      <c r="X328" s="958"/>
    </row>
    <row r="329" spans="1:24" ht="14.5" x14ac:dyDescent="0.3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958"/>
      <c r="M329" s="958"/>
      <c r="N329" s="958"/>
      <c r="O329" s="958"/>
      <c r="P329" s="958"/>
      <c r="Q329" s="958"/>
      <c r="R329" s="958"/>
      <c r="S329" s="958"/>
      <c r="T329" s="958"/>
      <c r="U329" s="958"/>
      <c r="V329" s="958"/>
      <c r="W329" s="958"/>
      <c r="X329" s="958"/>
    </row>
    <row r="330" spans="1:24" ht="14.5" x14ac:dyDescent="0.3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958"/>
      <c r="M330" s="958"/>
      <c r="N330" s="958"/>
      <c r="O330" s="958"/>
      <c r="P330" s="958"/>
      <c r="Q330" s="958"/>
      <c r="R330" s="958"/>
      <c r="S330" s="958"/>
      <c r="T330" s="958"/>
      <c r="U330" s="958"/>
      <c r="V330" s="958"/>
      <c r="W330" s="958"/>
      <c r="X330" s="958"/>
    </row>
    <row r="331" spans="1:24" ht="14.5" x14ac:dyDescent="0.3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958"/>
      <c r="M331" s="958"/>
      <c r="N331" s="958"/>
      <c r="O331" s="958"/>
      <c r="P331" s="958"/>
      <c r="Q331" s="958"/>
      <c r="R331" s="958"/>
      <c r="S331" s="958"/>
      <c r="T331" s="958"/>
      <c r="U331" s="958"/>
      <c r="V331" s="958"/>
      <c r="W331" s="958"/>
      <c r="X331" s="958"/>
    </row>
    <row r="332" spans="1:24" ht="14.5" x14ac:dyDescent="0.3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958"/>
      <c r="M332" s="958"/>
      <c r="N332" s="958"/>
      <c r="O332" s="958"/>
      <c r="P332" s="958"/>
      <c r="Q332" s="958"/>
      <c r="R332" s="958"/>
      <c r="S332" s="958"/>
      <c r="T332" s="958"/>
      <c r="U332" s="958"/>
      <c r="V332" s="958"/>
      <c r="W332" s="958"/>
      <c r="X332" s="958"/>
    </row>
    <row r="333" spans="1:24" ht="14.5" x14ac:dyDescent="0.3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958"/>
      <c r="M333" s="958"/>
      <c r="N333" s="958"/>
      <c r="O333" s="958"/>
      <c r="P333" s="958"/>
      <c r="Q333" s="958"/>
      <c r="R333" s="958"/>
      <c r="S333" s="958"/>
      <c r="T333" s="958"/>
      <c r="U333" s="958"/>
      <c r="V333" s="958"/>
      <c r="W333" s="958"/>
      <c r="X333" s="958"/>
    </row>
    <row r="334" spans="1:24" ht="14.5" x14ac:dyDescent="0.3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958"/>
      <c r="M334" s="958"/>
      <c r="N334" s="958"/>
      <c r="O334" s="958"/>
      <c r="P334" s="958"/>
      <c r="Q334" s="958"/>
      <c r="R334" s="958"/>
      <c r="S334" s="958"/>
      <c r="T334" s="958"/>
      <c r="U334" s="958"/>
      <c r="V334" s="958"/>
      <c r="W334" s="958"/>
      <c r="X334" s="958"/>
    </row>
    <row r="335" spans="1:24" ht="14.5" x14ac:dyDescent="0.3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958"/>
      <c r="M335" s="958"/>
      <c r="N335" s="958"/>
      <c r="O335" s="958"/>
      <c r="P335" s="958"/>
      <c r="Q335" s="958"/>
      <c r="R335" s="958"/>
      <c r="S335" s="958"/>
      <c r="T335" s="958"/>
      <c r="U335" s="958"/>
      <c r="V335" s="958"/>
      <c r="W335" s="958"/>
      <c r="X335" s="958"/>
    </row>
    <row r="336" spans="1:24" ht="14.5" x14ac:dyDescent="0.3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958"/>
      <c r="M336" s="958"/>
      <c r="N336" s="958"/>
      <c r="O336" s="958"/>
      <c r="P336" s="958"/>
      <c r="Q336" s="958"/>
      <c r="R336" s="958"/>
      <c r="S336" s="958"/>
      <c r="T336" s="958"/>
      <c r="U336" s="958"/>
      <c r="V336" s="958"/>
      <c r="W336" s="958"/>
      <c r="X336" s="958"/>
    </row>
    <row r="337" spans="1:24" ht="14.5" x14ac:dyDescent="0.3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958"/>
      <c r="M337" s="958"/>
      <c r="N337" s="958"/>
      <c r="O337" s="958"/>
      <c r="P337" s="958"/>
      <c r="Q337" s="958"/>
      <c r="R337" s="958"/>
      <c r="S337" s="958"/>
      <c r="T337" s="958"/>
      <c r="U337" s="958"/>
      <c r="V337" s="958"/>
      <c r="W337" s="958"/>
      <c r="X337" s="958"/>
    </row>
    <row r="338" spans="1:24" ht="14.5" x14ac:dyDescent="0.3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958"/>
      <c r="M338" s="958"/>
      <c r="N338" s="958"/>
      <c r="O338" s="958"/>
      <c r="P338" s="958"/>
      <c r="Q338" s="958"/>
      <c r="R338" s="958"/>
      <c r="S338" s="958"/>
      <c r="T338" s="958"/>
      <c r="U338" s="958"/>
      <c r="V338" s="958"/>
      <c r="W338" s="958"/>
      <c r="X338" s="958"/>
    </row>
    <row r="339" spans="1:24" ht="14.5" x14ac:dyDescent="0.3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958"/>
      <c r="M339" s="958"/>
      <c r="N339" s="958"/>
      <c r="O339" s="958"/>
      <c r="P339" s="958"/>
      <c r="Q339" s="958"/>
      <c r="R339" s="958"/>
      <c r="S339" s="958"/>
      <c r="T339" s="958"/>
      <c r="U339" s="958"/>
      <c r="V339" s="958"/>
      <c r="W339" s="958"/>
      <c r="X339" s="958"/>
    </row>
    <row r="340" spans="1:24" ht="14.5" x14ac:dyDescent="0.3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958"/>
      <c r="M340" s="958"/>
      <c r="N340" s="958"/>
      <c r="O340" s="958"/>
      <c r="P340" s="958"/>
      <c r="Q340" s="958"/>
      <c r="R340" s="958"/>
      <c r="S340" s="958"/>
      <c r="T340" s="958"/>
      <c r="U340" s="958"/>
      <c r="V340" s="958"/>
      <c r="W340" s="958"/>
      <c r="X340" s="958"/>
    </row>
    <row r="341" spans="1:24" ht="14.5" x14ac:dyDescent="0.3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958"/>
      <c r="M341" s="958"/>
      <c r="N341" s="958"/>
      <c r="O341" s="958"/>
      <c r="P341" s="958"/>
      <c r="Q341" s="958"/>
      <c r="R341" s="958"/>
      <c r="S341" s="958"/>
      <c r="T341" s="958"/>
      <c r="U341" s="958"/>
      <c r="V341" s="958"/>
      <c r="W341" s="958"/>
      <c r="X341" s="958"/>
    </row>
    <row r="342" spans="1:24" ht="14.5" x14ac:dyDescent="0.3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958"/>
      <c r="M342" s="958"/>
      <c r="N342" s="958"/>
      <c r="O342" s="958"/>
      <c r="P342" s="958"/>
      <c r="Q342" s="958"/>
      <c r="R342" s="958"/>
      <c r="S342" s="958"/>
      <c r="T342" s="958"/>
      <c r="U342" s="958"/>
      <c r="V342" s="958"/>
      <c r="W342" s="958"/>
      <c r="X342" s="958"/>
    </row>
    <row r="343" spans="1:24" ht="14.5" x14ac:dyDescent="0.3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958"/>
      <c r="M343" s="958"/>
      <c r="N343" s="958"/>
      <c r="O343" s="958"/>
      <c r="P343" s="958"/>
      <c r="Q343" s="958"/>
      <c r="R343" s="958"/>
      <c r="S343" s="958"/>
      <c r="T343" s="958"/>
      <c r="U343" s="958"/>
      <c r="V343" s="958"/>
      <c r="W343" s="958"/>
      <c r="X343" s="958"/>
    </row>
    <row r="344" spans="1:24" ht="14.5" x14ac:dyDescent="0.3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958"/>
      <c r="M344" s="958"/>
      <c r="N344" s="958"/>
      <c r="O344" s="958"/>
      <c r="P344" s="958"/>
      <c r="Q344" s="958"/>
      <c r="R344" s="958"/>
      <c r="S344" s="958"/>
      <c r="T344" s="958"/>
      <c r="U344" s="958"/>
      <c r="V344" s="958"/>
      <c r="W344" s="958"/>
      <c r="X344" s="958"/>
    </row>
    <row r="345" spans="1:24" ht="14.5" x14ac:dyDescent="0.3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958"/>
      <c r="M345" s="958"/>
      <c r="N345" s="958"/>
      <c r="O345" s="958"/>
      <c r="P345" s="958"/>
      <c r="Q345" s="958"/>
      <c r="R345" s="958"/>
      <c r="S345" s="958"/>
      <c r="T345" s="958"/>
      <c r="U345" s="958"/>
      <c r="V345" s="958"/>
      <c r="W345" s="958"/>
      <c r="X345" s="958"/>
    </row>
    <row r="346" spans="1:24" ht="14.5" x14ac:dyDescent="0.3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958"/>
      <c r="M346" s="958"/>
      <c r="N346" s="958"/>
      <c r="O346" s="958"/>
      <c r="P346" s="958"/>
      <c r="Q346" s="958"/>
      <c r="R346" s="958"/>
      <c r="S346" s="958"/>
      <c r="T346" s="958"/>
      <c r="U346" s="958"/>
      <c r="V346" s="958"/>
      <c r="W346" s="958"/>
      <c r="X346" s="958"/>
    </row>
    <row r="347" spans="1:24" ht="14.5" x14ac:dyDescent="0.3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958"/>
      <c r="M347" s="958"/>
      <c r="N347" s="958"/>
      <c r="O347" s="958"/>
      <c r="P347" s="958"/>
      <c r="Q347" s="958"/>
      <c r="R347" s="958"/>
      <c r="S347" s="958"/>
      <c r="T347" s="958"/>
      <c r="U347" s="958"/>
      <c r="V347" s="958"/>
      <c r="W347" s="958"/>
      <c r="X347" s="958"/>
    </row>
    <row r="348" spans="1:24" ht="14.5" x14ac:dyDescent="0.3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958"/>
      <c r="M348" s="958"/>
      <c r="N348" s="958"/>
      <c r="O348" s="958"/>
      <c r="P348" s="958"/>
      <c r="Q348" s="958"/>
      <c r="R348" s="958"/>
      <c r="S348" s="958"/>
      <c r="T348" s="958"/>
      <c r="U348" s="958"/>
      <c r="V348" s="958"/>
      <c r="W348" s="958"/>
      <c r="X348" s="958"/>
    </row>
    <row r="349" spans="1:24" ht="14.5" x14ac:dyDescent="0.3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958"/>
      <c r="M349" s="958"/>
      <c r="N349" s="958"/>
      <c r="O349" s="958"/>
      <c r="P349" s="958"/>
      <c r="Q349" s="958"/>
      <c r="R349" s="958"/>
      <c r="S349" s="958"/>
      <c r="T349" s="958"/>
      <c r="U349" s="958"/>
      <c r="V349" s="958"/>
      <c r="W349" s="958"/>
      <c r="X349" s="958"/>
    </row>
    <row r="350" spans="1:24" ht="14.5" x14ac:dyDescent="0.3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958"/>
      <c r="M350" s="958"/>
      <c r="N350" s="958"/>
      <c r="O350" s="958"/>
      <c r="P350" s="958"/>
      <c r="Q350" s="958"/>
      <c r="R350" s="958"/>
      <c r="S350" s="958"/>
      <c r="T350" s="958"/>
      <c r="U350" s="958"/>
      <c r="V350" s="958"/>
      <c r="W350" s="958"/>
      <c r="X350" s="958"/>
    </row>
    <row r="351" spans="1:24" ht="14.5" x14ac:dyDescent="0.3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958"/>
      <c r="M351" s="958"/>
      <c r="N351" s="958"/>
      <c r="O351" s="958"/>
      <c r="P351" s="958"/>
      <c r="Q351" s="958"/>
      <c r="R351" s="958"/>
      <c r="S351" s="958"/>
      <c r="T351" s="958"/>
      <c r="U351" s="958"/>
      <c r="V351" s="958"/>
      <c r="W351" s="958"/>
      <c r="X351" s="958"/>
    </row>
    <row r="352" spans="1:24" ht="14.5" x14ac:dyDescent="0.3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958"/>
      <c r="M352" s="958"/>
      <c r="N352" s="958"/>
      <c r="O352" s="958"/>
      <c r="P352" s="958"/>
      <c r="Q352" s="958"/>
      <c r="R352" s="958"/>
      <c r="S352" s="958"/>
      <c r="T352" s="958"/>
      <c r="U352" s="958"/>
      <c r="V352" s="958"/>
      <c r="W352" s="958"/>
      <c r="X352" s="958"/>
    </row>
    <row r="353" spans="1:24" ht="14.5" x14ac:dyDescent="0.3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958"/>
      <c r="M353" s="958"/>
      <c r="N353" s="958"/>
      <c r="O353" s="958"/>
      <c r="P353" s="958"/>
      <c r="Q353" s="958"/>
      <c r="R353" s="958"/>
      <c r="S353" s="958"/>
      <c r="T353" s="958"/>
      <c r="U353" s="958"/>
      <c r="V353" s="958"/>
      <c r="W353" s="958"/>
      <c r="X353" s="958"/>
    </row>
    <row r="354" spans="1:24" ht="14.5" x14ac:dyDescent="0.3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958"/>
      <c r="M354" s="958"/>
      <c r="N354" s="958"/>
      <c r="O354" s="958"/>
      <c r="P354" s="958"/>
      <c r="Q354" s="958"/>
      <c r="R354" s="958"/>
      <c r="S354" s="958"/>
      <c r="T354" s="958"/>
      <c r="U354" s="958"/>
      <c r="V354" s="958"/>
      <c r="W354" s="958"/>
      <c r="X354" s="958"/>
    </row>
    <row r="355" spans="1:24" ht="14.5" x14ac:dyDescent="0.3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958"/>
      <c r="M355" s="958"/>
      <c r="N355" s="958"/>
      <c r="O355" s="958"/>
      <c r="P355" s="958"/>
      <c r="Q355" s="958"/>
      <c r="R355" s="958"/>
      <c r="S355" s="958"/>
      <c r="T355" s="958"/>
      <c r="U355" s="958"/>
      <c r="V355" s="958"/>
      <c r="W355" s="958"/>
      <c r="X355" s="958"/>
    </row>
    <row r="356" spans="1:24" ht="14.5" x14ac:dyDescent="0.3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958"/>
      <c r="M356" s="958"/>
      <c r="N356" s="958"/>
      <c r="O356" s="958"/>
      <c r="P356" s="958"/>
      <c r="Q356" s="958"/>
      <c r="R356" s="958"/>
      <c r="S356" s="958"/>
      <c r="T356" s="958"/>
      <c r="U356" s="958"/>
      <c r="V356" s="958"/>
      <c r="W356" s="958"/>
      <c r="X356" s="958"/>
    </row>
    <row r="357" spans="1:24" ht="14.5" x14ac:dyDescent="0.3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958"/>
      <c r="M357" s="958"/>
      <c r="N357" s="958"/>
      <c r="O357" s="958"/>
      <c r="P357" s="958"/>
      <c r="Q357" s="958"/>
      <c r="R357" s="958"/>
      <c r="S357" s="958"/>
      <c r="T357" s="958"/>
      <c r="U357" s="958"/>
      <c r="V357" s="958"/>
      <c r="W357" s="958"/>
      <c r="X357" s="958"/>
    </row>
    <row r="358" spans="1:24" ht="14.5" x14ac:dyDescent="0.3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958"/>
      <c r="M358" s="958"/>
      <c r="N358" s="958"/>
      <c r="O358" s="958"/>
      <c r="P358" s="958"/>
      <c r="Q358" s="958"/>
      <c r="R358" s="958"/>
      <c r="S358" s="958"/>
      <c r="T358" s="958"/>
      <c r="U358" s="958"/>
      <c r="V358" s="958"/>
      <c r="W358" s="958"/>
      <c r="X358" s="958"/>
    </row>
    <row r="359" spans="1:24" ht="14.5" x14ac:dyDescent="0.3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958"/>
      <c r="M359" s="958"/>
      <c r="N359" s="958"/>
      <c r="O359" s="958"/>
      <c r="P359" s="958"/>
      <c r="Q359" s="958"/>
      <c r="R359" s="958"/>
      <c r="S359" s="958"/>
      <c r="T359" s="958"/>
      <c r="U359" s="958"/>
      <c r="V359" s="958"/>
      <c r="W359" s="958"/>
      <c r="X359" s="958"/>
    </row>
    <row r="360" spans="1:24" ht="14.5" x14ac:dyDescent="0.3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958"/>
      <c r="M360" s="958"/>
      <c r="N360" s="958"/>
      <c r="O360" s="958"/>
      <c r="P360" s="958"/>
      <c r="Q360" s="958"/>
      <c r="R360" s="958"/>
      <c r="S360" s="958"/>
      <c r="T360" s="958"/>
      <c r="U360" s="958"/>
      <c r="V360" s="958"/>
      <c r="W360" s="958"/>
      <c r="X360" s="958"/>
    </row>
    <row r="361" spans="1:24" ht="14.5" x14ac:dyDescent="0.3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958"/>
      <c r="M361" s="958"/>
      <c r="N361" s="958"/>
      <c r="O361" s="958"/>
      <c r="P361" s="958"/>
      <c r="Q361" s="958"/>
      <c r="R361" s="958"/>
      <c r="S361" s="958"/>
      <c r="T361" s="958"/>
      <c r="U361" s="958"/>
      <c r="V361" s="958"/>
      <c r="W361" s="958"/>
      <c r="X361" s="958"/>
    </row>
    <row r="362" spans="1:24" ht="14.5" x14ac:dyDescent="0.3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958"/>
      <c r="M362" s="958"/>
      <c r="N362" s="958"/>
      <c r="O362" s="958"/>
      <c r="P362" s="958"/>
      <c r="Q362" s="958"/>
      <c r="R362" s="958"/>
      <c r="S362" s="958"/>
      <c r="T362" s="958"/>
      <c r="U362" s="958"/>
      <c r="V362" s="958"/>
      <c r="W362" s="958"/>
      <c r="X362" s="958"/>
    </row>
    <row r="363" spans="1:24" ht="14.5" x14ac:dyDescent="0.3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958"/>
      <c r="M363" s="958"/>
      <c r="N363" s="958"/>
      <c r="O363" s="958"/>
      <c r="P363" s="958"/>
      <c r="Q363" s="958"/>
      <c r="R363" s="958"/>
      <c r="S363" s="958"/>
      <c r="T363" s="958"/>
      <c r="U363" s="958"/>
      <c r="V363" s="958"/>
      <c r="W363" s="958"/>
      <c r="X363" s="958"/>
    </row>
    <row r="364" spans="1:24" ht="14.5" x14ac:dyDescent="0.3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958"/>
      <c r="M364" s="958"/>
      <c r="N364" s="958"/>
      <c r="O364" s="958"/>
      <c r="P364" s="958"/>
      <c r="Q364" s="958"/>
      <c r="R364" s="958"/>
      <c r="S364" s="958"/>
      <c r="T364" s="958"/>
      <c r="U364" s="958"/>
      <c r="V364" s="958"/>
      <c r="W364" s="958"/>
      <c r="X364" s="958"/>
    </row>
    <row r="365" spans="1:24" ht="14.5" x14ac:dyDescent="0.3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958"/>
      <c r="M365" s="958"/>
      <c r="N365" s="958"/>
      <c r="O365" s="958"/>
      <c r="P365" s="958"/>
      <c r="Q365" s="958"/>
      <c r="R365" s="958"/>
      <c r="S365" s="958"/>
      <c r="T365" s="958"/>
      <c r="U365" s="958"/>
      <c r="V365" s="958"/>
      <c r="W365" s="958"/>
      <c r="X365" s="958"/>
    </row>
    <row r="366" spans="1:24" ht="14.5" x14ac:dyDescent="0.3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958"/>
      <c r="M366" s="958"/>
      <c r="N366" s="958"/>
      <c r="O366" s="958"/>
      <c r="P366" s="958"/>
      <c r="Q366" s="958"/>
      <c r="R366" s="958"/>
      <c r="S366" s="958"/>
      <c r="T366" s="958"/>
      <c r="U366" s="958"/>
      <c r="V366" s="958"/>
      <c r="W366" s="958"/>
      <c r="X366" s="958"/>
    </row>
    <row r="367" spans="1:24" ht="14.5" x14ac:dyDescent="0.3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958"/>
      <c r="M367" s="958"/>
      <c r="N367" s="958"/>
      <c r="O367" s="958"/>
      <c r="P367" s="958"/>
      <c r="Q367" s="958"/>
      <c r="R367" s="958"/>
      <c r="S367" s="958"/>
      <c r="T367" s="958"/>
      <c r="U367" s="958"/>
      <c r="V367" s="958"/>
      <c r="W367" s="958"/>
      <c r="X367" s="958"/>
    </row>
    <row r="368" spans="1:24" ht="14.5" x14ac:dyDescent="0.3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958"/>
      <c r="M368" s="958"/>
      <c r="N368" s="958"/>
      <c r="O368" s="958"/>
      <c r="P368" s="958"/>
      <c r="Q368" s="958"/>
      <c r="R368" s="958"/>
      <c r="S368" s="958"/>
      <c r="T368" s="958"/>
      <c r="U368" s="958"/>
      <c r="V368" s="958"/>
      <c r="W368" s="958"/>
      <c r="X368" s="958"/>
    </row>
    <row r="369" spans="1:24" ht="14.5" x14ac:dyDescent="0.3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958"/>
      <c r="M369" s="958"/>
      <c r="N369" s="958"/>
      <c r="O369" s="958"/>
      <c r="P369" s="958"/>
      <c r="Q369" s="958"/>
      <c r="R369" s="958"/>
      <c r="S369" s="958"/>
      <c r="T369" s="958"/>
      <c r="U369" s="958"/>
      <c r="V369" s="958"/>
      <c r="W369" s="958"/>
      <c r="X369" s="958"/>
    </row>
    <row r="370" spans="1:24" ht="14.5" x14ac:dyDescent="0.3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958"/>
      <c r="M370" s="958"/>
      <c r="N370" s="958"/>
      <c r="O370" s="958"/>
      <c r="P370" s="958"/>
      <c r="Q370" s="958"/>
      <c r="R370" s="958"/>
      <c r="S370" s="958"/>
      <c r="T370" s="958"/>
      <c r="U370" s="958"/>
      <c r="V370" s="958"/>
      <c r="W370" s="958"/>
      <c r="X370" s="958"/>
    </row>
    <row r="371" spans="1:24" ht="14.5" x14ac:dyDescent="0.3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958"/>
      <c r="M371" s="958"/>
      <c r="N371" s="958"/>
      <c r="O371" s="958"/>
      <c r="P371" s="958"/>
      <c r="Q371" s="958"/>
      <c r="R371" s="958"/>
      <c r="S371" s="958"/>
      <c r="T371" s="958"/>
      <c r="U371" s="958"/>
      <c r="V371" s="958"/>
      <c r="W371" s="958"/>
      <c r="X371" s="958"/>
    </row>
    <row r="372" spans="1:24" ht="14.5" x14ac:dyDescent="0.3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958"/>
      <c r="M372" s="958"/>
      <c r="N372" s="958"/>
      <c r="O372" s="958"/>
      <c r="P372" s="958"/>
      <c r="Q372" s="958"/>
      <c r="R372" s="958"/>
      <c r="S372" s="958"/>
      <c r="T372" s="958"/>
      <c r="U372" s="958"/>
      <c r="V372" s="958"/>
      <c r="W372" s="958"/>
      <c r="X372" s="958"/>
    </row>
    <row r="373" spans="1:24" ht="14.5" x14ac:dyDescent="0.3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958"/>
      <c r="M373" s="958"/>
      <c r="N373" s="958"/>
      <c r="O373" s="958"/>
      <c r="P373" s="958"/>
      <c r="Q373" s="958"/>
      <c r="R373" s="958"/>
      <c r="S373" s="958"/>
      <c r="T373" s="958"/>
      <c r="U373" s="958"/>
      <c r="V373" s="958"/>
      <c r="W373" s="958"/>
      <c r="X373" s="958"/>
    </row>
    <row r="374" spans="1:24" ht="14.5" x14ac:dyDescent="0.3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958"/>
      <c r="M374" s="958"/>
      <c r="N374" s="958"/>
      <c r="O374" s="958"/>
      <c r="P374" s="958"/>
      <c r="Q374" s="958"/>
      <c r="R374" s="958"/>
      <c r="S374" s="958"/>
      <c r="T374" s="958"/>
      <c r="U374" s="958"/>
      <c r="V374" s="958"/>
      <c r="W374" s="958"/>
      <c r="X374" s="958"/>
    </row>
    <row r="375" spans="1:24" ht="14.5" x14ac:dyDescent="0.3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958"/>
      <c r="M375" s="958"/>
      <c r="N375" s="958"/>
      <c r="O375" s="958"/>
      <c r="P375" s="958"/>
      <c r="Q375" s="958"/>
      <c r="R375" s="958"/>
      <c r="S375" s="958"/>
      <c r="T375" s="958"/>
      <c r="U375" s="958"/>
      <c r="V375" s="958"/>
      <c r="W375" s="958"/>
      <c r="X375" s="958"/>
    </row>
    <row r="376" spans="1:24" ht="14.5" x14ac:dyDescent="0.3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958"/>
      <c r="M376" s="958"/>
      <c r="N376" s="958"/>
      <c r="O376" s="958"/>
      <c r="P376" s="958"/>
      <c r="Q376" s="958"/>
      <c r="R376" s="958"/>
      <c r="S376" s="958"/>
      <c r="T376" s="958"/>
      <c r="U376" s="958"/>
      <c r="V376" s="958"/>
      <c r="W376" s="958"/>
      <c r="X376" s="958"/>
    </row>
    <row r="377" spans="1:24" ht="14.5" x14ac:dyDescent="0.3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958"/>
      <c r="M377" s="958"/>
      <c r="N377" s="958"/>
      <c r="O377" s="958"/>
      <c r="P377" s="958"/>
      <c r="Q377" s="958"/>
      <c r="R377" s="958"/>
      <c r="S377" s="958"/>
      <c r="T377" s="958"/>
      <c r="U377" s="958"/>
      <c r="V377" s="958"/>
      <c r="W377" s="958"/>
      <c r="X377" s="958"/>
    </row>
    <row r="378" spans="1:24" ht="14.5" x14ac:dyDescent="0.3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958"/>
      <c r="M378" s="958"/>
      <c r="N378" s="958"/>
      <c r="O378" s="958"/>
      <c r="P378" s="958"/>
      <c r="Q378" s="958"/>
      <c r="R378" s="958"/>
      <c r="S378" s="958"/>
      <c r="T378" s="958"/>
      <c r="U378" s="958"/>
      <c r="V378" s="958"/>
      <c r="W378" s="958"/>
      <c r="X378" s="958"/>
    </row>
    <row r="379" spans="1:24" ht="14.5" x14ac:dyDescent="0.3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958"/>
      <c r="M379" s="958"/>
      <c r="N379" s="958"/>
      <c r="O379" s="958"/>
      <c r="P379" s="958"/>
      <c r="Q379" s="958"/>
      <c r="R379" s="958"/>
      <c r="S379" s="958"/>
      <c r="T379" s="958"/>
      <c r="U379" s="958"/>
      <c r="V379" s="958"/>
      <c r="W379" s="958"/>
      <c r="X379" s="958"/>
    </row>
    <row r="380" spans="1:24" ht="14.5" x14ac:dyDescent="0.3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958"/>
      <c r="M380" s="958"/>
      <c r="N380" s="958"/>
      <c r="O380" s="958"/>
      <c r="P380" s="958"/>
      <c r="Q380" s="958"/>
      <c r="R380" s="958"/>
      <c r="S380" s="958"/>
      <c r="T380" s="958"/>
      <c r="U380" s="958"/>
      <c r="V380" s="958"/>
      <c r="W380" s="958"/>
      <c r="X380" s="958"/>
    </row>
    <row r="381" spans="1:24" ht="14.5" x14ac:dyDescent="0.3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958"/>
      <c r="M381" s="958"/>
      <c r="N381" s="958"/>
      <c r="O381" s="958"/>
      <c r="P381" s="958"/>
      <c r="Q381" s="958"/>
      <c r="R381" s="958"/>
      <c r="S381" s="958"/>
      <c r="T381" s="958"/>
      <c r="U381" s="958"/>
      <c r="V381" s="958"/>
      <c r="W381" s="958"/>
      <c r="X381" s="958"/>
    </row>
    <row r="382" spans="1:24" ht="14.5" x14ac:dyDescent="0.3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958"/>
      <c r="M382" s="958"/>
      <c r="N382" s="958"/>
      <c r="O382" s="958"/>
      <c r="P382" s="958"/>
      <c r="Q382" s="958"/>
      <c r="R382" s="958"/>
      <c r="S382" s="958"/>
      <c r="T382" s="958"/>
      <c r="U382" s="958"/>
      <c r="V382" s="958"/>
      <c r="W382" s="958"/>
      <c r="X382" s="958"/>
    </row>
    <row r="383" spans="1:24" ht="14.5" x14ac:dyDescent="0.3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958"/>
      <c r="M383" s="958"/>
      <c r="N383" s="958"/>
      <c r="O383" s="958"/>
      <c r="P383" s="958"/>
      <c r="Q383" s="958"/>
      <c r="R383" s="958"/>
      <c r="S383" s="958"/>
      <c r="T383" s="958"/>
      <c r="U383" s="958"/>
      <c r="V383" s="958"/>
      <c r="W383" s="958"/>
      <c r="X383" s="958"/>
    </row>
    <row r="384" spans="1:24" ht="14.5" x14ac:dyDescent="0.3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958"/>
      <c r="M384" s="958"/>
      <c r="N384" s="958"/>
      <c r="O384" s="958"/>
      <c r="P384" s="958"/>
      <c r="Q384" s="958"/>
      <c r="R384" s="958"/>
      <c r="S384" s="958"/>
      <c r="T384" s="958"/>
      <c r="U384" s="958"/>
      <c r="V384" s="958"/>
      <c r="W384" s="958"/>
      <c r="X384" s="958"/>
    </row>
    <row r="385" spans="1:24" ht="14.5" x14ac:dyDescent="0.3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958"/>
      <c r="M385" s="958"/>
      <c r="N385" s="958"/>
      <c r="O385" s="958"/>
      <c r="P385" s="958"/>
      <c r="Q385" s="958"/>
      <c r="R385" s="958"/>
      <c r="S385" s="958"/>
      <c r="T385" s="958"/>
      <c r="U385" s="958"/>
      <c r="V385" s="958"/>
      <c r="W385" s="958"/>
      <c r="X385" s="958"/>
    </row>
    <row r="386" spans="1:24" ht="14.5" x14ac:dyDescent="0.3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958"/>
      <c r="M386" s="958"/>
      <c r="N386" s="958"/>
      <c r="O386" s="958"/>
      <c r="P386" s="958"/>
      <c r="Q386" s="958"/>
      <c r="R386" s="958"/>
      <c r="S386" s="958"/>
      <c r="T386" s="958"/>
      <c r="U386" s="958"/>
      <c r="V386" s="958"/>
      <c r="W386" s="958"/>
      <c r="X386" s="958"/>
    </row>
    <row r="387" spans="1:24" ht="14.5" x14ac:dyDescent="0.3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958"/>
      <c r="M387" s="958"/>
      <c r="N387" s="958"/>
      <c r="O387" s="958"/>
      <c r="P387" s="958"/>
      <c r="Q387" s="958"/>
      <c r="R387" s="958"/>
      <c r="S387" s="958"/>
      <c r="T387" s="958"/>
      <c r="U387" s="958"/>
      <c r="V387" s="958"/>
      <c r="W387" s="958"/>
      <c r="X387" s="958"/>
    </row>
    <row r="388" spans="1:24" ht="14.5" x14ac:dyDescent="0.3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958"/>
      <c r="M388" s="958"/>
      <c r="N388" s="958"/>
      <c r="O388" s="958"/>
      <c r="P388" s="958"/>
      <c r="Q388" s="958"/>
      <c r="R388" s="958"/>
      <c r="S388" s="958"/>
      <c r="T388" s="958"/>
      <c r="U388" s="958"/>
      <c r="V388" s="958"/>
      <c r="W388" s="958"/>
      <c r="X388" s="958"/>
    </row>
    <row r="389" spans="1:24" ht="14.5" x14ac:dyDescent="0.3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958"/>
      <c r="M389" s="958"/>
      <c r="N389" s="958"/>
      <c r="O389" s="958"/>
      <c r="P389" s="958"/>
      <c r="Q389" s="958"/>
      <c r="R389" s="958"/>
      <c r="S389" s="958"/>
      <c r="T389" s="958"/>
      <c r="U389" s="958"/>
      <c r="V389" s="958"/>
      <c r="W389" s="958"/>
      <c r="X389" s="958"/>
    </row>
    <row r="390" spans="1:24" ht="14.5" x14ac:dyDescent="0.3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958"/>
      <c r="M390" s="958"/>
      <c r="N390" s="958"/>
      <c r="O390" s="958"/>
      <c r="P390" s="958"/>
      <c r="Q390" s="958"/>
      <c r="R390" s="958"/>
      <c r="S390" s="958"/>
      <c r="T390" s="958"/>
      <c r="U390" s="958"/>
      <c r="V390" s="958"/>
      <c r="W390" s="958"/>
      <c r="X390" s="958"/>
    </row>
    <row r="391" spans="1:24" ht="14.5" x14ac:dyDescent="0.3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958"/>
      <c r="M391" s="958"/>
      <c r="N391" s="958"/>
      <c r="O391" s="958"/>
      <c r="P391" s="958"/>
      <c r="Q391" s="958"/>
      <c r="R391" s="958"/>
      <c r="S391" s="958"/>
      <c r="T391" s="958"/>
      <c r="U391" s="958"/>
      <c r="V391" s="958"/>
      <c r="W391" s="958"/>
      <c r="X391" s="958"/>
    </row>
    <row r="392" spans="1:24" ht="14.5" x14ac:dyDescent="0.3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958"/>
      <c r="M392" s="958"/>
      <c r="N392" s="958"/>
      <c r="O392" s="958"/>
      <c r="P392" s="958"/>
      <c r="Q392" s="958"/>
      <c r="R392" s="958"/>
      <c r="S392" s="958"/>
      <c r="T392" s="958"/>
      <c r="U392" s="958"/>
      <c r="V392" s="958"/>
      <c r="W392" s="958"/>
      <c r="X392" s="958"/>
    </row>
    <row r="393" spans="1:24" ht="14.5" x14ac:dyDescent="0.3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958"/>
      <c r="M393" s="958"/>
      <c r="N393" s="958"/>
      <c r="O393" s="958"/>
      <c r="P393" s="958"/>
      <c r="Q393" s="958"/>
      <c r="R393" s="958"/>
      <c r="S393" s="958"/>
      <c r="T393" s="958"/>
      <c r="U393" s="958"/>
      <c r="V393" s="958"/>
      <c r="W393" s="958"/>
      <c r="X393" s="958"/>
    </row>
    <row r="394" spans="1:24" ht="14.5" x14ac:dyDescent="0.3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958"/>
      <c r="M394" s="958"/>
      <c r="N394" s="958"/>
      <c r="O394" s="958"/>
      <c r="P394" s="958"/>
      <c r="Q394" s="958"/>
      <c r="R394" s="958"/>
      <c r="S394" s="958"/>
      <c r="T394" s="958"/>
      <c r="U394" s="958"/>
      <c r="V394" s="958"/>
      <c r="W394" s="958"/>
      <c r="X394" s="958"/>
    </row>
    <row r="395" spans="1:24" ht="14.5" x14ac:dyDescent="0.3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958"/>
      <c r="M395" s="958"/>
      <c r="N395" s="958"/>
      <c r="O395" s="958"/>
      <c r="P395" s="958"/>
      <c r="Q395" s="958"/>
      <c r="R395" s="958"/>
      <c r="S395" s="958"/>
      <c r="T395" s="958"/>
      <c r="U395" s="958"/>
      <c r="V395" s="958"/>
      <c r="W395" s="958"/>
      <c r="X395" s="958"/>
    </row>
    <row r="396" spans="1:24" ht="14.5" x14ac:dyDescent="0.3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958"/>
      <c r="M396" s="958"/>
      <c r="N396" s="958"/>
      <c r="O396" s="958"/>
      <c r="P396" s="958"/>
      <c r="Q396" s="958"/>
      <c r="R396" s="958"/>
      <c r="S396" s="958"/>
      <c r="T396" s="958"/>
      <c r="U396" s="958"/>
      <c r="V396" s="958"/>
      <c r="W396" s="958"/>
      <c r="X396" s="958"/>
    </row>
    <row r="397" spans="1:24" ht="14.5" x14ac:dyDescent="0.3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958"/>
      <c r="M397" s="958"/>
      <c r="N397" s="958"/>
      <c r="O397" s="958"/>
      <c r="P397" s="958"/>
      <c r="Q397" s="958"/>
      <c r="R397" s="958"/>
      <c r="S397" s="958"/>
      <c r="T397" s="958"/>
      <c r="U397" s="958"/>
      <c r="V397" s="958"/>
      <c r="W397" s="958"/>
      <c r="X397" s="958"/>
    </row>
    <row r="398" spans="1:24" ht="14.5" x14ac:dyDescent="0.3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958"/>
      <c r="M398" s="958"/>
      <c r="N398" s="958"/>
      <c r="O398" s="958"/>
      <c r="P398" s="958"/>
      <c r="Q398" s="958"/>
      <c r="R398" s="958"/>
      <c r="S398" s="958"/>
      <c r="T398" s="958"/>
      <c r="U398" s="958"/>
      <c r="V398" s="958"/>
      <c r="W398" s="958"/>
      <c r="X398" s="958"/>
    </row>
    <row r="399" spans="1:24" ht="14.5" x14ac:dyDescent="0.3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958"/>
      <c r="M399" s="958"/>
      <c r="N399" s="958"/>
      <c r="O399" s="958"/>
      <c r="P399" s="958"/>
      <c r="Q399" s="958"/>
      <c r="R399" s="958"/>
      <c r="S399" s="958"/>
      <c r="T399" s="958"/>
      <c r="U399" s="958"/>
      <c r="V399" s="958"/>
      <c r="W399" s="958"/>
      <c r="X399" s="958"/>
    </row>
    <row r="400" spans="1:24" ht="14.5" x14ac:dyDescent="0.3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958"/>
      <c r="M400" s="958"/>
      <c r="N400" s="958"/>
      <c r="O400" s="958"/>
      <c r="P400" s="958"/>
      <c r="Q400" s="958"/>
      <c r="R400" s="958"/>
      <c r="S400" s="958"/>
      <c r="T400" s="958"/>
      <c r="U400" s="958"/>
      <c r="V400" s="958"/>
      <c r="W400" s="958"/>
      <c r="X400" s="958"/>
    </row>
    <row r="401" spans="1:24" ht="14.5" x14ac:dyDescent="0.3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958"/>
      <c r="M401" s="958"/>
      <c r="N401" s="958"/>
      <c r="O401" s="958"/>
      <c r="P401" s="958"/>
      <c r="Q401" s="958"/>
      <c r="R401" s="958"/>
      <c r="S401" s="958"/>
      <c r="T401" s="958"/>
      <c r="U401" s="958"/>
      <c r="V401" s="958"/>
      <c r="W401" s="958"/>
      <c r="X401" s="958"/>
    </row>
    <row r="402" spans="1:24" ht="14.5" x14ac:dyDescent="0.3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958"/>
      <c r="M402" s="958"/>
      <c r="N402" s="958"/>
      <c r="O402" s="958"/>
      <c r="P402" s="958"/>
      <c r="Q402" s="958"/>
      <c r="R402" s="958"/>
      <c r="S402" s="958"/>
      <c r="T402" s="958"/>
      <c r="U402" s="958"/>
      <c r="V402" s="958"/>
      <c r="W402" s="958"/>
      <c r="X402" s="958"/>
    </row>
    <row r="403" spans="1:24" ht="14.5" x14ac:dyDescent="0.3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958"/>
      <c r="M403" s="958"/>
      <c r="N403" s="958"/>
      <c r="O403" s="958"/>
      <c r="P403" s="958"/>
      <c r="Q403" s="958"/>
      <c r="R403" s="958"/>
      <c r="S403" s="958"/>
      <c r="T403" s="958"/>
      <c r="U403" s="958"/>
      <c r="V403" s="958"/>
      <c r="W403" s="958"/>
      <c r="X403" s="958"/>
    </row>
    <row r="404" spans="1:24" ht="14.5" x14ac:dyDescent="0.3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958"/>
      <c r="M404" s="958"/>
      <c r="N404" s="958"/>
      <c r="O404" s="958"/>
      <c r="P404" s="958"/>
      <c r="Q404" s="958"/>
      <c r="R404" s="958"/>
      <c r="S404" s="958"/>
      <c r="T404" s="958"/>
      <c r="U404" s="958"/>
      <c r="V404" s="958"/>
      <c r="W404" s="958"/>
      <c r="X404" s="958"/>
    </row>
    <row r="405" spans="1:24" ht="14.5" x14ac:dyDescent="0.3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958"/>
      <c r="M405" s="958"/>
      <c r="N405" s="958"/>
      <c r="O405" s="958"/>
      <c r="P405" s="958"/>
      <c r="Q405" s="958"/>
      <c r="R405" s="958"/>
      <c r="S405" s="958"/>
      <c r="T405" s="958"/>
      <c r="U405" s="958"/>
      <c r="V405" s="958"/>
      <c r="W405" s="958"/>
      <c r="X405" s="958"/>
    </row>
    <row r="406" spans="1:24" ht="14.5" x14ac:dyDescent="0.3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958"/>
      <c r="M406" s="958"/>
      <c r="N406" s="958"/>
      <c r="O406" s="958"/>
      <c r="P406" s="958"/>
      <c r="Q406" s="958"/>
      <c r="R406" s="958"/>
      <c r="S406" s="958"/>
      <c r="T406" s="958"/>
      <c r="U406" s="958"/>
      <c r="V406" s="958"/>
      <c r="W406" s="958"/>
      <c r="X406" s="958"/>
    </row>
    <row r="407" spans="1:24" ht="14.5" x14ac:dyDescent="0.3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958"/>
      <c r="M407" s="958"/>
      <c r="N407" s="958"/>
      <c r="O407" s="958"/>
      <c r="P407" s="958"/>
      <c r="Q407" s="958"/>
      <c r="R407" s="958"/>
      <c r="S407" s="958"/>
      <c r="T407" s="958"/>
      <c r="U407" s="958"/>
      <c r="V407" s="958"/>
      <c r="W407" s="958"/>
      <c r="X407" s="958"/>
    </row>
    <row r="408" spans="1:24" ht="14.5" x14ac:dyDescent="0.3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958"/>
      <c r="M408" s="958"/>
      <c r="N408" s="958"/>
      <c r="O408" s="958"/>
      <c r="P408" s="958"/>
      <c r="Q408" s="958"/>
      <c r="R408" s="958"/>
      <c r="S408" s="958"/>
      <c r="T408" s="958"/>
      <c r="U408" s="958"/>
      <c r="V408" s="958"/>
      <c r="W408" s="958"/>
      <c r="X408" s="958"/>
    </row>
    <row r="409" spans="1:24" ht="14.5" x14ac:dyDescent="0.3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958"/>
      <c r="M409" s="958"/>
      <c r="N409" s="958"/>
      <c r="O409" s="958"/>
      <c r="P409" s="958"/>
      <c r="Q409" s="958"/>
      <c r="R409" s="958"/>
      <c r="S409" s="958"/>
      <c r="T409" s="958"/>
      <c r="U409" s="958"/>
      <c r="V409" s="958"/>
      <c r="W409" s="958"/>
      <c r="X409" s="958"/>
    </row>
    <row r="410" spans="1:24" ht="14.5" x14ac:dyDescent="0.3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958"/>
      <c r="M410" s="958"/>
      <c r="N410" s="958"/>
      <c r="O410" s="958"/>
      <c r="P410" s="958"/>
      <c r="Q410" s="958"/>
      <c r="R410" s="958"/>
      <c r="S410" s="958"/>
      <c r="T410" s="958"/>
      <c r="U410" s="958"/>
      <c r="V410" s="958"/>
      <c r="W410" s="958"/>
      <c r="X410" s="958"/>
    </row>
    <row r="411" spans="1:24" ht="14.5" x14ac:dyDescent="0.3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958"/>
      <c r="M411" s="958"/>
      <c r="N411" s="958"/>
      <c r="O411" s="958"/>
      <c r="P411" s="958"/>
      <c r="Q411" s="958"/>
      <c r="R411" s="958"/>
      <c r="S411" s="958"/>
      <c r="T411" s="958"/>
      <c r="U411" s="958"/>
      <c r="V411" s="958"/>
      <c r="W411" s="958"/>
      <c r="X411" s="958"/>
    </row>
    <row r="412" spans="1:24" ht="14.5" x14ac:dyDescent="0.3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958"/>
      <c r="M412" s="958"/>
      <c r="N412" s="958"/>
      <c r="O412" s="958"/>
      <c r="P412" s="958"/>
      <c r="Q412" s="958"/>
      <c r="R412" s="958"/>
      <c r="S412" s="958"/>
      <c r="T412" s="958"/>
      <c r="U412" s="958"/>
      <c r="V412" s="958"/>
      <c r="W412" s="958"/>
      <c r="X412" s="958"/>
    </row>
    <row r="413" spans="1:24" ht="14.5" x14ac:dyDescent="0.3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958"/>
      <c r="M413" s="958"/>
      <c r="N413" s="958"/>
      <c r="O413" s="958"/>
      <c r="P413" s="958"/>
      <c r="Q413" s="958"/>
      <c r="R413" s="958"/>
      <c r="S413" s="958"/>
      <c r="T413" s="958"/>
      <c r="U413" s="958"/>
      <c r="V413" s="958"/>
      <c r="W413" s="958"/>
      <c r="X413" s="958"/>
    </row>
    <row r="414" spans="1:24" ht="14.5" x14ac:dyDescent="0.3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958"/>
      <c r="M414" s="958"/>
      <c r="N414" s="958"/>
      <c r="O414" s="958"/>
      <c r="P414" s="958"/>
      <c r="Q414" s="958"/>
      <c r="R414" s="958"/>
      <c r="S414" s="958"/>
      <c r="T414" s="958"/>
      <c r="U414" s="958"/>
      <c r="V414" s="958"/>
      <c r="W414" s="958"/>
      <c r="X414" s="958"/>
    </row>
    <row r="415" spans="1:24" ht="14.5" x14ac:dyDescent="0.3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958"/>
      <c r="M415" s="958"/>
      <c r="N415" s="958"/>
      <c r="O415" s="958"/>
      <c r="P415" s="958"/>
      <c r="Q415" s="958"/>
      <c r="R415" s="958"/>
      <c r="S415" s="958"/>
      <c r="T415" s="958"/>
      <c r="U415" s="958"/>
      <c r="V415" s="958"/>
      <c r="W415" s="958"/>
      <c r="X415" s="958"/>
    </row>
    <row r="416" spans="1:24" ht="14.5" x14ac:dyDescent="0.3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958"/>
      <c r="M416" s="958"/>
      <c r="N416" s="958"/>
      <c r="O416" s="958"/>
      <c r="P416" s="958"/>
      <c r="Q416" s="958"/>
      <c r="R416" s="958"/>
      <c r="S416" s="958"/>
      <c r="T416" s="958"/>
      <c r="U416" s="958"/>
      <c r="V416" s="958"/>
      <c r="W416" s="958"/>
      <c r="X416" s="958"/>
    </row>
    <row r="417" spans="1:24" ht="14.5" x14ac:dyDescent="0.3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958"/>
      <c r="M417" s="958"/>
      <c r="N417" s="958"/>
      <c r="O417" s="958"/>
      <c r="P417" s="958"/>
      <c r="Q417" s="958"/>
      <c r="R417" s="958"/>
      <c r="S417" s="958"/>
      <c r="T417" s="958"/>
      <c r="U417" s="958"/>
      <c r="V417" s="958"/>
      <c r="W417" s="958"/>
      <c r="X417" s="958"/>
    </row>
    <row r="418" spans="1:24" ht="14.5" x14ac:dyDescent="0.3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958"/>
      <c r="M418" s="958"/>
      <c r="N418" s="958"/>
      <c r="O418" s="958"/>
      <c r="P418" s="958"/>
      <c r="Q418" s="958"/>
      <c r="R418" s="958"/>
      <c r="S418" s="958"/>
      <c r="T418" s="958"/>
      <c r="U418" s="958"/>
      <c r="V418" s="958"/>
      <c r="W418" s="958"/>
      <c r="X418" s="958"/>
    </row>
    <row r="419" spans="1:24" ht="14.5" x14ac:dyDescent="0.3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958"/>
      <c r="M419" s="958"/>
      <c r="N419" s="958"/>
      <c r="O419" s="958"/>
      <c r="P419" s="958"/>
      <c r="Q419" s="958"/>
      <c r="R419" s="958"/>
      <c r="S419" s="958"/>
      <c r="T419" s="958"/>
      <c r="U419" s="958"/>
      <c r="V419" s="958"/>
      <c r="W419" s="958"/>
      <c r="X419" s="958"/>
    </row>
    <row r="420" spans="1:24" ht="14.5" x14ac:dyDescent="0.3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958"/>
      <c r="M420" s="958"/>
      <c r="N420" s="958"/>
      <c r="O420" s="958"/>
      <c r="P420" s="958"/>
      <c r="Q420" s="958"/>
      <c r="R420" s="958"/>
      <c r="S420" s="958"/>
      <c r="T420" s="958"/>
      <c r="U420" s="958"/>
      <c r="V420" s="958"/>
      <c r="W420" s="958"/>
      <c r="X420" s="958"/>
    </row>
    <row r="421" spans="1:24" ht="14.5" x14ac:dyDescent="0.3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958"/>
      <c r="M421" s="958"/>
      <c r="N421" s="958"/>
      <c r="O421" s="958"/>
      <c r="P421" s="958"/>
      <c r="Q421" s="958"/>
      <c r="R421" s="958"/>
      <c r="S421" s="958"/>
      <c r="T421" s="958"/>
      <c r="U421" s="958"/>
      <c r="V421" s="958"/>
      <c r="W421" s="958"/>
      <c r="X421" s="958"/>
    </row>
    <row r="422" spans="1:24" ht="14.5" x14ac:dyDescent="0.3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958"/>
      <c r="M422" s="958"/>
      <c r="N422" s="958"/>
      <c r="O422" s="958"/>
      <c r="P422" s="958"/>
      <c r="Q422" s="958"/>
      <c r="R422" s="958"/>
      <c r="S422" s="958"/>
      <c r="T422" s="958"/>
      <c r="U422" s="958"/>
      <c r="V422" s="958"/>
      <c r="W422" s="958"/>
      <c r="X422" s="958"/>
    </row>
    <row r="423" spans="1:24" ht="14.5" x14ac:dyDescent="0.3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958"/>
      <c r="M423" s="958"/>
      <c r="N423" s="958"/>
      <c r="O423" s="958"/>
      <c r="P423" s="958"/>
      <c r="Q423" s="958"/>
      <c r="R423" s="958"/>
      <c r="S423" s="958"/>
      <c r="T423" s="958"/>
      <c r="U423" s="958"/>
      <c r="V423" s="958"/>
      <c r="W423" s="958"/>
      <c r="X423" s="958"/>
    </row>
    <row r="424" spans="1:24" ht="14.5" x14ac:dyDescent="0.3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958"/>
      <c r="M424" s="958"/>
      <c r="N424" s="958"/>
      <c r="O424" s="958"/>
      <c r="P424" s="958"/>
      <c r="Q424" s="958"/>
      <c r="R424" s="958"/>
      <c r="S424" s="958"/>
      <c r="T424" s="958"/>
      <c r="U424" s="958"/>
      <c r="V424" s="958"/>
      <c r="W424" s="958"/>
      <c r="X424" s="958"/>
    </row>
    <row r="425" spans="1:24" ht="14.5" x14ac:dyDescent="0.3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958"/>
      <c r="M425" s="958"/>
      <c r="N425" s="958"/>
      <c r="O425" s="958"/>
      <c r="P425" s="958"/>
      <c r="Q425" s="958"/>
      <c r="R425" s="958"/>
      <c r="S425" s="958"/>
      <c r="T425" s="958"/>
      <c r="U425" s="958"/>
      <c r="V425" s="958"/>
      <c r="W425" s="958"/>
      <c r="X425" s="958"/>
    </row>
    <row r="426" spans="1:24" ht="14.5" x14ac:dyDescent="0.3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958"/>
      <c r="M426" s="958"/>
      <c r="N426" s="958"/>
      <c r="O426" s="958"/>
      <c r="P426" s="958"/>
      <c r="Q426" s="958"/>
      <c r="R426" s="958"/>
      <c r="S426" s="958"/>
      <c r="T426" s="958"/>
      <c r="U426" s="958"/>
      <c r="V426" s="958"/>
      <c r="W426" s="958"/>
      <c r="X426" s="958"/>
    </row>
    <row r="427" spans="1:24" ht="14.5" x14ac:dyDescent="0.3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958"/>
      <c r="M427" s="958"/>
      <c r="N427" s="958"/>
      <c r="O427" s="958"/>
      <c r="P427" s="958"/>
      <c r="Q427" s="958"/>
      <c r="R427" s="958"/>
      <c r="S427" s="958"/>
      <c r="T427" s="958"/>
      <c r="U427" s="958"/>
      <c r="V427" s="958"/>
      <c r="W427" s="958"/>
      <c r="X427" s="958"/>
    </row>
    <row r="428" spans="1:24" ht="14.5" x14ac:dyDescent="0.3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958"/>
      <c r="M428" s="958"/>
      <c r="N428" s="958"/>
      <c r="O428" s="958"/>
      <c r="P428" s="958"/>
      <c r="Q428" s="958"/>
      <c r="R428" s="958"/>
      <c r="S428" s="958"/>
      <c r="T428" s="958"/>
      <c r="U428" s="958"/>
      <c r="V428" s="958"/>
      <c r="W428" s="958"/>
      <c r="X428" s="958"/>
    </row>
    <row r="429" spans="1:24" ht="14.5" x14ac:dyDescent="0.3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958"/>
      <c r="M429" s="958"/>
      <c r="N429" s="958"/>
      <c r="O429" s="958"/>
      <c r="P429" s="958"/>
      <c r="Q429" s="958"/>
      <c r="R429" s="958"/>
      <c r="S429" s="958"/>
      <c r="T429" s="958"/>
      <c r="U429" s="958"/>
      <c r="V429" s="958"/>
      <c r="W429" s="958"/>
      <c r="X429" s="958"/>
    </row>
    <row r="430" spans="1:24" ht="14.5" x14ac:dyDescent="0.3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958"/>
      <c r="M430" s="958"/>
      <c r="N430" s="958"/>
      <c r="O430" s="958"/>
      <c r="P430" s="958"/>
      <c r="Q430" s="958"/>
      <c r="R430" s="958"/>
      <c r="S430" s="958"/>
      <c r="T430" s="958"/>
      <c r="U430" s="958"/>
      <c r="V430" s="958"/>
      <c r="W430" s="958"/>
      <c r="X430" s="958"/>
    </row>
    <row r="431" spans="1:24" ht="14.5" x14ac:dyDescent="0.3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958"/>
      <c r="M431" s="958"/>
      <c r="N431" s="958"/>
      <c r="O431" s="958"/>
      <c r="P431" s="958"/>
      <c r="Q431" s="958"/>
      <c r="R431" s="958"/>
      <c r="S431" s="958"/>
      <c r="T431" s="958"/>
      <c r="U431" s="958"/>
      <c r="V431" s="958"/>
      <c r="W431" s="958"/>
      <c r="X431" s="958"/>
    </row>
    <row r="432" spans="1:24" ht="14.5" x14ac:dyDescent="0.3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958"/>
      <c r="M432" s="958"/>
      <c r="N432" s="958"/>
      <c r="O432" s="958"/>
      <c r="P432" s="958"/>
      <c r="Q432" s="958"/>
      <c r="R432" s="958"/>
      <c r="S432" s="958"/>
      <c r="T432" s="958"/>
      <c r="U432" s="958"/>
      <c r="V432" s="958"/>
      <c r="W432" s="958"/>
      <c r="X432" s="958"/>
    </row>
    <row r="433" spans="1:24" ht="14.5" x14ac:dyDescent="0.3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958"/>
      <c r="M433" s="958"/>
      <c r="N433" s="958"/>
      <c r="O433" s="958"/>
      <c r="P433" s="958"/>
      <c r="Q433" s="958"/>
      <c r="R433" s="958"/>
      <c r="S433" s="958"/>
      <c r="T433" s="958"/>
      <c r="U433" s="958"/>
      <c r="V433" s="958"/>
      <c r="W433" s="958"/>
      <c r="X433" s="958"/>
    </row>
    <row r="434" spans="1:24" ht="14.5" x14ac:dyDescent="0.3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958"/>
      <c r="M434" s="958"/>
      <c r="N434" s="958"/>
      <c r="O434" s="958"/>
      <c r="P434" s="958"/>
      <c r="Q434" s="958"/>
      <c r="R434" s="958"/>
      <c r="S434" s="958"/>
      <c r="T434" s="958"/>
      <c r="U434" s="958"/>
      <c r="V434" s="958"/>
      <c r="W434" s="958"/>
      <c r="X434" s="958"/>
    </row>
    <row r="435" spans="1:24" ht="14.5" x14ac:dyDescent="0.3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958"/>
      <c r="M435" s="958"/>
      <c r="N435" s="958"/>
      <c r="O435" s="958"/>
      <c r="P435" s="958"/>
      <c r="Q435" s="958"/>
      <c r="R435" s="958"/>
      <c r="S435" s="958"/>
      <c r="T435" s="958"/>
      <c r="U435" s="958"/>
      <c r="V435" s="958"/>
      <c r="W435" s="958"/>
      <c r="X435" s="958"/>
    </row>
    <row r="436" spans="1:24" ht="14.5" x14ac:dyDescent="0.3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958"/>
      <c r="M436" s="958"/>
      <c r="N436" s="958"/>
      <c r="O436" s="958"/>
      <c r="P436" s="958"/>
      <c r="Q436" s="958"/>
      <c r="R436" s="958"/>
      <c r="S436" s="958"/>
      <c r="T436" s="958"/>
      <c r="U436" s="958"/>
      <c r="V436" s="958"/>
      <c r="W436" s="958"/>
      <c r="X436" s="958"/>
    </row>
    <row r="437" spans="1:24" ht="14.5" x14ac:dyDescent="0.3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958"/>
      <c r="M437" s="958"/>
      <c r="N437" s="958"/>
      <c r="O437" s="958"/>
      <c r="P437" s="958"/>
      <c r="Q437" s="958"/>
      <c r="R437" s="958"/>
      <c r="S437" s="958"/>
      <c r="T437" s="958"/>
      <c r="U437" s="958"/>
      <c r="V437" s="958"/>
      <c r="W437" s="958"/>
      <c r="X437" s="958"/>
    </row>
    <row r="438" spans="1:24" ht="14.5" x14ac:dyDescent="0.3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958"/>
      <c r="M438" s="958"/>
      <c r="N438" s="958"/>
      <c r="O438" s="958"/>
      <c r="P438" s="958"/>
      <c r="Q438" s="958"/>
      <c r="R438" s="958"/>
      <c r="S438" s="958"/>
      <c r="T438" s="958"/>
      <c r="U438" s="958"/>
      <c r="V438" s="958"/>
      <c r="W438" s="958"/>
      <c r="X438" s="958"/>
    </row>
    <row r="439" spans="1:24" ht="14.5" x14ac:dyDescent="0.3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958"/>
      <c r="M439" s="958"/>
      <c r="N439" s="958"/>
      <c r="O439" s="958"/>
      <c r="P439" s="958"/>
      <c r="Q439" s="958"/>
      <c r="R439" s="958"/>
      <c r="S439" s="958"/>
      <c r="T439" s="958"/>
      <c r="U439" s="958"/>
      <c r="V439" s="958"/>
      <c r="W439" s="958"/>
      <c r="X439" s="958"/>
    </row>
    <row r="440" spans="1:24" ht="14.5" x14ac:dyDescent="0.3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958"/>
      <c r="M440" s="958"/>
      <c r="N440" s="958"/>
      <c r="O440" s="958"/>
      <c r="P440" s="958"/>
      <c r="Q440" s="958"/>
      <c r="R440" s="958"/>
      <c r="S440" s="958"/>
      <c r="T440" s="958"/>
      <c r="U440" s="958"/>
      <c r="V440" s="958"/>
      <c r="W440" s="958"/>
      <c r="X440" s="958"/>
    </row>
    <row r="441" spans="1:24" ht="14.5" x14ac:dyDescent="0.3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958"/>
      <c r="M441" s="958"/>
      <c r="N441" s="958"/>
      <c r="O441" s="958"/>
      <c r="P441" s="958"/>
      <c r="Q441" s="958"/>
      <c r="R441" s="958"/>
      <c r="S441" s="958"/>
      <c r="T441" s="958"/>
      <c r="U441" s="958"/>
      <c r="V441" s="958"/>
      <c r="W441" s="958"/>
      <c r="X441" s="958"/>
    </row>
    <row r="442" spans="1:24" ht="14.5" x14ac:dyDescent="0.3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958"/>
      <c r="M442" s="958"/>
      <c r="N442" s="958"/>
      <c r="O442" s="958"/>
      <c r="P442" s="958"/>
      <c r="Q442" s="958"/>
      <c r="R442" s="958"/>
      <c r="S442" s="958"/>
      <c r="T442" s="958"/>
      <c r="U442" s="958"/>
      <c r="V442" s="958"/>
      <c r="W442" s="958"/>
      <c r="X442" s="958"/>
    </row>
    <row r="443" spans="1:24" ht="14.5" x14ac:dyDescent="0.3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958"/>
      <c r="M443" s="958"/>
      <c r="N443" s="958"/>
      <c r="O443" s="958"/>
      <c r="P443" s="958"/>
      <c r="Q443" s="958"/>
      <c r="R443" s="958"/>
      <c r="S443" s="958"/>
      <c r="T443" s="958"/>
      <c r="U443" s="958"/>
      <c r="V443" s="958"/>
      <c r="W443" s="958"/>
      <c r="X443" s="958"/>
    </row>
    <row r="444" spans="1:24" ht="14.5" x14ac:dyDescent="0.3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958"/>
      <c r="M444" s="958"/>
      <c r="N444" s="958"/>
      <c r="O444" s="958"/>
      <c r="P444" s="958"/>
      <c r="Q444" s="958"/>
      <c r="R444" s="958"/>
      <c r="S444" s="958"/>
      <c r="T444" s="958"/>
      <c r="U444" s="958"/>
      <c r="V444" s="958"/>
      <c r="W444" s="958"/>
      <c r="X444" s="958"/>
    </row>
    <row r="445" spans="1:24" ht="14.5" x14ac:dyDescent="0.3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958"/>
      <c r="M445" s="958"/>
      <c r="N445" s="958"/>
      <c r="O445" s="958"/>
      <c r="P445" s="958"/>
      <c r="Q445" s="958"/>
      <c r="R445" s="958"/>
      <c r="S445" s="958"/>
      <c r="T445" s="958"/>
      <c r="U445" s="958"/>
      <c r="V445" s="958"/>
      <c r="W445" s="958"/>
      <c r="X445" s="958"/>
    </row>
    <row r="446" spans="1:24" ht="14.5" x14ac:dyDescent="0.3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958"/>
      <c r="M446" s="958"/>
      <c r="N446" s="958"/>
      <c r="O446" s="958"/>
      <c r="P446" s="958"/>
      <c r="Q446" s="958"/>
      <c r="R446" s="958"/>
      <c r="S446" s="958"/>
      <c r="T446" s="958"/>
      <c r="U446" s="958"/>
      <c r="V446" s="958"/>
      <c r="W446" s="958"/>
      <c r="X446" s="958"/>
    </row>
    <row r="447" spans="1:24" ht="14.5" x14ac:dyDescent="0.3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958"/>
      <c r="M447" s="958"/>
      <c r="N447" s="958"/>
      <c r="O447" s="958"/>
      <c r="P447" s="958"/>
      <c r="Q447" s="958"/>
      <c r="R447" s="958"/>
      <c r="S447" s="958"/>
      <c r="T447" s="958"/>
      <c r="U447" s="958"/>
      <c r="V447" s="958"/>
      <c r="W447" s="958"/>
      <c r="X447" s="958"/>
    </row>
    <row r="448" spans="1:24" ht="14.5" x14ac:dyDescent="0.3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958"/>
      <c r="M448" s="958"/>
      <c r="N448" s="958"/>
      <c r="O448" s="958"/>
      <c r="P448" s="958"/>
      <c r="Q448" s="958"/>
      <c r="R448" s="958"/>
      <c r="S448" s="958"/>
      <c r="T448" s="958"/>
      <c r="U448" s="958"/>
      <c r="V448" s="958"/>
      <c r="W448" s="958"/>
      <c r="X448" s="958"/>
    </row>
    <row r="449" spans="1:24" ht="14.5" x14ac:dyDescent="0.3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958"/>
      <c r="M449" s="958"/>
      <c r="N449" s="958"/>
      <c r="O449" s="958"/>
      <c r="P449" s="958"/>
      <c r="Q449" s="958"/>
      <c r="R449" s="958"/>
      <c r="S449" s="958"/>
      <c r="T449" s="958"/>
      <c r="U449" s="958"/>
      <c r="V449" s="958"/>
      <c r="W449" s="958"/>
      <c r="X449" s="958"/>
    </row>
    <row r="450" spans="1:24" ht="14.5" x14ac:dyDescent="0.3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958"/>
      <c r="M450" s="958"/>
      <c r="N450" s="958"/>
      <c r="O450" s="958"/>
      <c r="P450" s="958"/>
      <c r="Q450" s="958"/>
      <c r="R450" s="958"/>
      <c r="S450" s="958"/>
      <c r="T450" s="958"/>
      <c r="U450" s="958"/>
      <c r="V450" s="958"/>
      <c r="W450" s="958"/>
      <c r="X450" s="958"/>
    </row>
    <row r="451" spans="1:24" ht="14.5" x14ac:dyDescent="0.3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958"/>
      <c r="M451" s="958"/>
      <c r="N451" s="958"/>
      <c r="O451" s="958"/>
      <c r="P451" s="958"/>
      <c r="Q451" s="958"/>
      <c r="R451" s="958"/>
      <c r="S451" s="958"/>
      <c r="T451" s="958"/>
      <c r="U451" s="958"/>
      <c r="V451" s="958"/>
      <c r="W451" s="958"/>
      <c r="X451" s="958"/>
    </row>
    <row r="452" spans="1:24" ht="14.5" x14ac:dyDescent="0.3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958"/>
      <c r="M452" s="958"/>
      <c r="N452" s="958"/>
      <c r="O452" s="958"/>
      <c r="P452" s="958"/>
      <c r="Q452" s="958"/>
      <c r="R452" s="958"/>
      <c r="S452" s="958"/>
      <c r="T452" s="958"/>
      <c r="U452" s="958"/>
      <c r="V452" s="958"/>
      <c r="W452" s="958"/>
      <c r="X452" s="958"/>
    </row>
    <row r="453" spans="1:24" ht="14.5" x14ac:dyDescent="0.3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958"/>
      <c r="M453" s="958"/>
      <c r="N453" s="958"/>
      <c r="O453" s="958"/>
      <c r="P453" s="958"/>
      <c r="Q453" s="958"/>
      <c r="R453" s="958"/>
      <c r="S453" s="958"/>
      <c r="T453" s="958"/>
      <c r="U453" s="958"/>
      <c r="V453" s="958"/>
      <c r="W453" s="958"/>
      <c r="X453" s="958"/>
    </row>
    <row r="454" spans="1:24" ht="14.5" x14ac:dyDescent="0.3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958"/>
      <c r="M454" s="958"/>
      <c r="N454" s="958"/>
      <c r="O454" s="958"/>
      <c r="P454" s="958"/>
      <c r="Q454" s="958"/>
      <c r="R454" s="958"/>
      <c r="S454" s="958"/>
      <c r="T454" s="958"/>
      <c r="U454" s="958"/>
      <c r="V454" s="958"/>
      <c r="W454" s="958"/>
      <c r="X454" s="958"/>
    </row>
    <row r="455" spans="1:24" ht="14.5" x14ac:dyDescent="0.3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958"/>
      <c r="M455" s="958"/>
      <c r="N455" s="958"/>
      <c r="O455" s="958"/>
      <c r="P455" s="958"/>
      <c r="Q455" s="958"/>
      <c r="R455" s="958"/>
      <c r="S455" s="958"/>
      <c r="T455" s="958"/>
      <c r="U455" s="958"/>
      <c r="V455" s="958"/>
      <c r="W455" s="958"/>
      <c r="X455" s="958"/>
    </row>
    <row r="456" spans="1:24" ht="14.5" x14ac:dyDescent="0.3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958"/>
      <c r="M456" s="958"/>
      <c r="N456" s="958"/>
      <c r="O456" s="958"/>
      <c r="P456" s="958"/>
      <c r="Q456" s="958"/>
      <c r="R456" s="958"/>
      <c r="S456" s="958"/>
      <c r="T456" s="958"/>
      <c r="U456" s="958"/>
      <c r="V456" s="958"/>
      <c r="W456" s="958"/>
      <c r="X456" s="958"/>
    </row>
    <row r="457" spans="1:24" ht="14.5" x14ac:dyDescent="0.3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958"/>
      <c r="M457" s="958"/>
      <c r="N457" s="958"/>
      <c r="O457" s="958"/>
      <c r="P457" s="958"/>
      <c r="Q457" s="958"/>
      <c r="R457" s="958"/>
      <c r="S457" s="958"/>
      <c r="T457" s="958"/>
      <c r="U457" s="958"/>
      <c r="V457" s="958"/>
      <c r="W457" s="958"/>
      <c r="X457" s="958"/>
    </row>
    <row r="458" spans="1:24" ht="14.5" x14ac:dyDescent="0.3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958"/>
      <c r="M458" s="958"/>
      <c r="N458" s="958"/>
      <c r="O458" s="958"/>
      <c r="P458" s="958"/>
      <c r="Q458" s="958"/>
      <c r="R458" s="958"/>
      <c r="S458" s="958"/>
      <c r="T458" s="958"/>
      <c r="U458" s="958"/>
      <c r="V458" s="958"/>
      <c r="W458" s="958"/>
      <c r="X458" s="958"/>
    </row>
    <row r="459" spans="1:24" ht="14.5" x14ac:dyDescent="0.3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958"/>
      <c r="M459" s="958"/>
      <c r="N459" s="958"/>
      <c r="O459" s="958"/>
      <c r="P459" s="958"/>
      <c r="Q459" s="958"/>
      <c r="R459" s="958"/>
      <c r="S459" s="958"/>
      <c r="T459" s="958"/>
      <c r="U459" s="958"/>
      <c r="V459" s="958"/>
      <c r="W459" s="958"/>
      <c r="X459" s="958"/>
    </row>
    <row r="460" spans="1:24" ht="14.5" x14ac:dyDescent="0.3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958"/>
      <c r="M460" s="958"/>
      <c r="N460" s="958"/>
      <c r="O460" s="958"/>
      <c r="P460" s="958"/>
      <c r="Q460" s="958"/>
      <c r="R460" s="958"/>
      <c r="S460" s="958"/>
      <c r="T460" s="958"/>
      <c r="U460" s="958"/>
      <c r="V460" s="958"/>
      <c r="W460" s="958"/>
      <c r="X460" s="958"/>
    </row>
    <row r="461" spans="1:24" ht="14.5" x14ac:dyDescent="0.3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958"/>
      <c r="M461" s="958"/>
      <c r="N461" s="958"/>
      <c r="O461" s="958"/>
      <c r="P461" s="958"/>
      <c r="Q461" s="958"/>
      <c r="R461" s="958"/>
      <c r="S461" s="958"/>
      <c r="T461" s="958"/>
      <c r="U461" s="958"/>
      <c r="V461" s="958"/>
      <c r="W461" s="958"/>
      <c r="X461" s="958"/>
    </row>
    <row r="462" spans="1:24" ht="14.5" x14ac:dyDescent="0.3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958"/>
      <c r="M462" s="958"/>
      <c r="N462" s="958"/>
      <c r="O462" s="958"/>
      <c r="P462" s="958"/>
      <c r="Q462" s="958"/>
      <c r="R462" s="958"/>
      <c r="S462" s="958"/>
      <c r="T462" s="958"/>
      <c r="U462" s="958"/>
      <c r="V462" s="958"/>
      <c r="W462" s="958"/>
      <c r="X462" s="958"/>
    </row>
    <row r="463" spans="1:24" ht="14.5" x14ac:dyDescent="0.3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958"/>
      <c r="M463" s="958"/>
      <c r="N463" s="958"/>
      <c r="O463" s="958"/>
      <c r="P463" s="958"/>
      <c r="Q463" s="958"/>
      <c r="R463" s="958"/>
      <c r="S463" s="958"/>
      <c r="T463" s="958"/>
      <c r="U463" s="958"/>
      <c r="V463" s="958"/>
      <c r="W463" s="958"/>
      <c r="X463" s="958"/>
    </row>
    <row r="464" spans="1:24" ht="14.5" x14ac:dyDescent="0.3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958"/>
      <c r="M464" s="958"/>
      <c r="N464" s="958"/>
      <c r="O464" s="958"/>
      <c r="P464" s="958"/>
      <c r="Q464" s="958"/>
      <c r="R464" s="958"/>
      <c r="S464" s="958"/>
      <c r="T464" s="958"/>
      <c r="U464" s="958"/>
      <c r="V464" s="958"/>
      <c r="W464" s="958"/>
      <c r="X464" s="958"/>
    </row>
    <row r="465" spans="1:24" ht="14.5" x14ac:dyDescent="0.3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958"/>
      <c r="M465" s="958"/>
      <c r="N465" s="958"/>
      <c r="O465" s="958"/>
      <c r="P465" s="958"/>
      <c r="Q465" s="958"/>
      <c r="R465" s="958"/>
      <c r="S465" s="958"/>
      <c r="T465" s="958"/>
      <c r="U465" s="958"/>
      <c r="V465" s="958"/>
      <c r="W465" s="958"/>
      <c r="X465" s="958"/>
    </row>
    <row r="466" spans="1:24" ht="14.5" x14ac:dyDescent="0.3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958"/>
      <c r="M466" s="958"/>
      <c r="N466" s="958"/>
      <c r="O466" s="958"/>
      <c r="P466" s="958"/>
      <c r="Q466" s="958"/>
      <c r="R466" s="958"/>
      <c r="S466" s="958"/>
      <c r="T466" s="958"/>
      <c r="U466" s="958"/>
      <c r="V466" s="958"/>
      <c r="W466" s="958"/>
      <c r="X466" s="958"/>
    </row>
    <row r="467" spans="1:24" ht="14.5" x14ac:dyDescent="0.3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958"/>
      <c r="M467" s="958"/>
      <c r="N467" s="958"/>
      <c r="O467" s="958"/>
      <c r="P467" s="958"/>
      <c r="Q467" s="958"/>
      <c r="R467" s="958"/>
      <c r="S467" s="958"/>
      <c r="T467" s="958"/>
      <c r="U467" s="958"/>
      <c r="V467" s="958"/>
      <c r="W467" s="958"/>
      <c r="X467" s="958"/>
    </row>
    <row r="468" spans="1:24" ht="14.5" x14ac:dyDescent="0.3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958"/>
      <c r="M468" s="958"/>
      <c r="N468" s="958"/>
      <c r="O468" s="958"/>
      <c r="P468" s="958"/>
      <c r="Q468" s="958"/>
      <c r="R468" s="958"/>
      <c r="S468" s="958"/>
      <c r="T468" s="958"/>
      <c r="U468" s="958"/>
      <c r="V468" s="958"/>
      <c r="W468" s="958"/>
      <c r="X468" s="958"/>
    </row>
    <row r="469" spans="1:24" ht="14.5" x14ac:dyDescent="0.3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958"/>
      <c r="M469" s="958"/>
      <c r="N469" s="958"/>
      <c r="O469" s="958"/>
      <c r="P469" s="958"/>
      <c r="Q469" s="958"/>
      <c r="R469" s="958"/>
      <c r="S469" s="958"/>
      <c r="T469" s="958"/>
      <c r="U469" s="958"/>
      <c r="V469" s="958"/>
      <c r="W469" s="958"/>
      <c r="X469" s="958"/>
    </row>
    <row r="470" spans="1:24" ht="14.5" x14ac:dyDescent="0.3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958"/>
      <c r="M470" s="958"/>
      <c r="N470" s="958"/>
      <c r="O470" s="958"/>
      <c r="P470" s="958"/>
      <c r="Q470" s="958"/>
      <c r="R470" s="958"/>
      <c r="S470" s="958"/>
      <c r="T470" s="958"/>
      <c r="U470" s="958"/>
      <c r="V470" s="958"/>
      <c r="W470" s="958"/>
      <c r="X470" s="958"/>
    </row>
    <row r="471" spans="1:24" ht="14.5" x14ac:dyDescent="0.3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958"/>
      <c r="M471" s="958"/>
      <c r="N471" s="958"/>
      <c r="O471" s="958"/>
      <c r="P471" s="958"/>
      <c r="Q471" s="958"/>
      <c r="R471" s="958"/>
      <c r="S471" s="958"/>
      <c r="T471" s="958"/>
      <c r="U471" s="958"/>
      <c r="V471" s="958"/>
      <c r="W471" s="958"/>
      <c r="X471" s="958"/>
    </row>
    <row r="472" spans="1:24" ht="14.5" x14ac:dyDescent="0.3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958"/>
      <c r="M472" s="958"/>
      <c r="N472" s="958"/>
      <c r="O472" s="958"/>
      <c r="P472" s="958"/>
      <c r="Q472" s="958"/>
      <c r="R472" s="958"/>
      <c r="S472" s="958"/>
      <c r="T472" s="958"/>
      <c r="U472" s="958"/>
      <c r="V472" s="958"/>
      <c r="W472" s="958"/>
      <c r="X472" s="958"/>
    </row>
    <row r="473" spans="1:24" ht="14.5" x14ac:dyDescent="0.3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958"/>
      <c r="M473" s="958"/>
      <c r="N473" s="958"/>
      <c r="O473" s="958"/>
      <c r="P473" s="958"/>
      <c r="Q473" s="958"/>
      <c r="R473" s="958"/>
      <c r="S473" s="958"/>
      <c r="T473" s="958"/>
      <c r="U473" s="958"/>
      <c r="V473" s="958"/>
      <c r="W473" s="958"/>
      <c r="X473" s="958"/>
    </row>
    <row r="474" spans="1:24" ht="14.5" x14ac:dyDescent="0.3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958"/>
      <c r="M474" s="958"/>
      <c r="N474" s="958"/>
      <c r="O474" s="958"/>
      <c r="P474" s="958"/>
      <c r="Q474" s="958"/>
      <c r="R474" s="958"/>
      <c r="S474" s="958"/>
      <c r="T474" s="958"/>
      <c r="U474" s="958"/>
      <c r="V474" s="958"/>
      <c r="W474" s="958"/>
      <c r="X474" s="958"/>
    </row>
    <row r="475" spans="1:24" ht="14.5" x14ac:dyDescent="0.3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958"/>
      <c r="M475" s="958"/>
      <c r="N475" s="958"/>
      <c r="O475" s="958"/>
      <c r="P475" s="958"/>
      <c r="Q475" s="958"/>
      <c r="R475" s="958"/>
      <c r="S475" s="958"/>
      <c r="T475" s="958"/>
      <c r="U475" s="958"/>
      <c r="V475" s="958"/>
      <c r="W475" s="958"/>
      <c r="X475" s="958"/>
    </row>
    <row r="476" spans="1:24" ht="14.5" x14ac:dyDescent="0.3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958"/>
      <c r="M476" s="958"/>
      <c r="N476" s="958"/>
      <c r="O476" s="958"/>
      <c r="P476" s="958"/>
      <c r="Q476" s="958"/>
      <c r="R476" s="958"/>
      <c r="S476" s="958"/>
      <c r="T476" s="958"/>
      <c r="U476" s="958"/>
      <c r="V476" s="958"/>
      <c r="W476" s="958"/>
      <c r="X476" s="958"/>
    </row>
    <row r="477" spans="1:24" ht="14.5" x14ac:dyDescent="0.3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958"/>
      <c r="M477" s="958"/>
      <c r="N477" s="958"/>
      <c r="O477" s="958"/>
      <c r="P477" s="958"/>
      <c r="Q477" s="958"/>
      <c r="R477" s="958"/>
      <c r="S477" s="958"/>
      <c r="T477" s="958"/>
      <c r="U477" s="958"/>
      <c r="V477" s="958"/>
      <c r="W477" s="958"/>
      <c r="X477" s="958"/>
    </row>
    <row r="478" spans="1:24" ht="14.5" x14ac:dyDescent="0.3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958"/>
      <c r="M478" s="958"/>
      <c r="N478" s="958"/>
      <c r="O478" s="958"/>
      <c r="P478" s="958"/>
      <c r="Q478" s="958"/>
      <c r="R478" s="958"/>
      <c r="S478" s="958"/>
      <c r="T478" s="958"/>
      <c r="U478" s="958"/>
      <c r="V478" s="958"/>
      <c r="W478" s="958"/>
      <c r="X478" s="958"/>
    </row>
    <row r="479" spans="1:24" ht="14.5" x14ac:dyDescent="0.3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958"/>
      <c r="M479" s="958"/>
      <c r="N479" s="958"/>
      <c r="O479" s="958"/>
      <c r="P479" s="958"/>
      <c r="Q479" s="958"/>
      <c r="R479" s="958"/>
      <c r="S479" s="958"/>
      <c r="T479" s="958"/>
      <c r="U479" s="958"/>
      <c r="V479" s="958"/>
      <c r="W479" s="958"/>
      <c r="X479" s="958"/>
    </row>
    <row r="480" spans="1:24" ht="14.5" x14ac:dyDescent="0.3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958"/>
      <c r="M480" s="958"/>
      <c r="N480" s="958"/>
      <c r="O480" s="958"/>
      <c r="P480" s="958"/>
      <c r="Q480" s="958"/>
      <c r="R480" s="958"/>
      <c r="S480" s="958"/>
      <c r="T480" s="958"/>
      <c r="U480" s="958"/>
      <c r="V480" s="958"/>
      <c r="W480" s="958"/>
      <c r="X480" s="958"/>
    </row>
    <row r="481" spans="1:24" ht="14.5" x14ac:dyDescent="0.3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958"/>
      <c r="M481" s="958"/>
      <c r="N481" s="958"/>
      <c r="O481" s="958"/>
      <c r="P481" s="958"/>
      <c r="Q481" s="958"/>
      <c r="R481" s="958"/>
      <c r="S481" s="958"/>
      <c r="T481" s="958"/>
      <c r="U481" s="958"/>
      <c r="V481" s="958"/>
      <c r="W481" s="958"/>
      <c r="X481" s="958"/>
    </row>
    <row r="482" spans="1:24" ht="14.5" x14ac:dyDescent="0.3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958"/>
      <c r="M482" s="958"/>
      <c r="N482" s="958"/>
      <c r="O482" s="958"/>
      <c r="P482" s="958"/>
      <c r="Q482" s="958"/>
      <c r="R482" s="958"/>
      <c r="S482" s="958"/>
      <c r="T482" s="958"/>
      <c r="U482" s="958"/>
      <c r="V482" s="958"/>
      <c r="W482" s="958"/>
      <c r="X482" s="958"/>
    </row>
    <row r="483" spans="1:24" ht="14.5" x14ac:dyDescent="0.3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958"/>
      <c r="M483" s="958"/>
      <c r="N483" s="958"/>
      <c r="O483" s="958"/>
      <c r="P483" s="958"/>
      <c r="Q483" s="958"/>
      <c r="R483" s="958"/>
      <c r="S483" s="958"/>
      <c r="T483" s="958"/>
      <c r="U483" s="958"/>
      <c r="V483" s="958"/>
      <c r="W483" s="958"/>
      <c r="X483" s="958"/>
    </row>
    <row r="484" spans="1:24" ht="14.5" x14ac:dyDescent="0.3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958"/>
      <c r="M484" s="958"/>
      <c r="N484" s="958"/>
      <c r="O484" s="958"/>
      <c r="P484" s="958"/>
      <c r="Q484" s="958"/>
      <c r="R484" s="958"/>
      <c r="S484" s="958"/>
      <c r="T484" s="958"/>
      <c r="U484" s="958"/>
      <c r="V484" s="958"/>
      <c r="W484" s="958"/>
      <c r="X484" s="958"/>
    </row>
    <row r="485" spans="1:24" ht="14.5" x14ac:dyDescent="0.3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958"/>
      <c r="M485" s="958"/>
      <c r="N485" s="958"/>
      <c r="O485" s="958"/>
      <c r="P485" s="958"/>
      <c r="Q485" s="958"/>
      <c r="R485" s="958"/>
      <c r="S485" s="958"/>
      <c r="T485" s="958"/>
      <c r="U485" s="958"/>
      <c r="V485" s="958"/>
      <c r="W485" s="958"/>
      <c r="X485" s="958"/>
    </row>
    <row r="486" spans="1:24" ht="14.5" x14ac:dyDescent="0.3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958"/>
      <c r="M486" s="958"/>
      <c r="N486" s="958"/>
      <c r="O486" s="958"/>
      <c r="P486" s="958"/>
      <c r="Q486" s="958"/>
      <c r="R486" s="958"/>
      <c r="S486" s="958"/>
      <c r="T486" s="958"/>
      <c r="U486" s="958"/>
      <c r="V486" s="958"/>
      <c r="W486" s="958"/>
      <c r="X486" s="958"/>
    </row>
    <row r="487" spans="1:24" ht="14.5" x14ac:dyDescent="0.3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958"/>
      <c r="M487" s="958"/>
      <c r="N487" s="958"/>
      <c r="O487" s="958"/>
      <c r="P487" s="958"/>
      <c r="Q487" s="958"/>
      <c r="R487" s="958"/>
      <c r="S487" s="958"/>
      <c r="T487" s="958"/>
      <c r="U487" s="958"/>
      <c r="V487" s="958"/>
      <c r="W487" s="958"/>
      <c r="X487" s="958"/>
    </row>
    <row r="488" spans="1:24" ht="14.5" x14ac:dyDescent="0.3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958"/>
      <c r="M488" s="958"/>
      <c r="N488" s="958"/>
      <c r="O488" s="958"/>
      <c r="P488" s="958"/>
      <c r="Q488" s="958"/>
      <c r="R488" s="958"/>
      <c r="S488" s="958"/>
      <c r="T488" s="958"/>
      <c r="U488" s="958"/>
      <c r="V488" s="958"/>
      <c r="W488" s="958"/>
      <c r="X488" s="958"/>
    </row>
    <row r="489" spans="1:24" ht="14.5" x14ac:dyDescent="0.3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958"/>
      <c r="M489" s="958"/>
      <c r="N489" s="958"/>
      <c r="O489" s="958"/>
      <c r="P489" s="958"/>
      <c r="Q489" s="958"/>
      <c r="R489" s="958"/>
      <c r="S489" s="958"/>
      <c r="T489" s="958"/>
      <c r="U489" s="958"/>
      <c r="V489" s="958"/>
      <c r="W489" s="958"/>
      <c r="X489" s="958"/>
    </row>
    <row r="490" spans="1:24" ht="14.5" x14ac:dyDescent="0.3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958"/>
      <c r="M490" s="958"/>
      <c r="N490" s="958"/>
      <c r="O490" s="958"/>
      <c r="P490" s="958"/>
      <c r="Q490" s="958"/>
      <c r="R490" s="958"/>
      <c r="S490" s="958"/>
      <c r="T490" s="958"/>
      <c r="U490" s="958"/>
      <c r="V490" s="958"/>
      <c r="W490" s="958"/>
      <c r="X490" s="958"/>
    </row>
    <row r="491" spans="1:24" ht="14.5" x14ac:dyDescent="0.3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958"/>
      <c r="M491" s="958"/>
      <c r="N491" s="958"/>
      <c r="O491" s="958"/>
      <c r="P491" s="958"/>
      <c r="Q491" s="958"/>
      <c r="R491" s="958"/>
      <c r="S491" s="958"/>
      <c r="T491" s="958"/>
      <c r="U491" s="958"/>
      <c r="V491" s="958"/>
      <c r="W491" s="958"/>
      <c r="X491" s="958"/>
    </row>
    <row r="492" spans="1:24" ht="14.5" x14ac:dyDescent="0.3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958"/>
      <c r="M492" s="958"/>
      <c r="N492" s="958"/>
      <c r="O492" s="958"/>
      <c r="P492" s="958"/>
      <c r="Q492" s="958"/>
      <c r="R492" s="958"/>
      <c r="S492" s="958"/>
      <c r="T492" s="958"/>
      <c r="U492" s="958"/>
      <c r="V492" s="958"/>
      <c r="W492" s="958"/>
      <c r="X492" s="958"/>
    </row>
    <row r="493" spans="1:24" ht="14.5" x14ac:dyDescent="0.3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958"/>
      <c r="M493" s="958"/>
      <c r="N493" s="958"/>
      <c r="O493" s="958"/>
      <c r="P493" s="958"/>
      <c r="Q493" s="958"/>
      <c r="R493" s="958"/>
      <c r="S493" s="958"/>
      <c r="T493" s="958"/>
      <c r="U493" s="958"/>
      <c r="V493" s="958"/>
      <c r="W493" s="958"/>
      <c r="X493" s="958"/>
    </row>
    <row r="494" spans="1:24" ht="14.5" x14ac:dyDescent="0.3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958"/>
      <c r="M494" s="958"/>
      <c r="N494" s="958"/>
      <c r="O494" s="958"/>
      <c r="P494" s="958"/>
      <c r="Q494" s="958"/>
      <c r="R494" s="958"/>
      <c r="S494" s="958"/>
      <c r="T494" s="958"/>
      <c r="U494" s="958"/>
      <c r="V494" s="958"/>
      <c r="W494" s="958"/>
      <c r="X494" s="958"/>
    </row>
    <row r="495" spans="1:24" ht="14.5" x14ac:dyDescent="0.3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958"/>
      <c r="M495" s="958"/>
      <c r="N495" s="958"/>
      <c r="O495" s="958"/>
      <c r="P495" s="958"/>
      <c r="Q495" s="958"/>
      <c r="R495" s="958"/>
      <c r="S495" s="958"/>
      <c r="T495" s="958"/>
      <c r="U495" s="958"/>
      <c r="V495" s="958"/>
      <c r="W495" s="958"/>
      <c r="X495" s="958"/>
    </row>
    <row r="496" spans="1:24" ht="14.5" x14ac:dyDescent="0.3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958"/>
      <c r="M496" s="958"/>
      <c r="N496" s="958"/>
      <c r="O496" s="958"/>
      <c r="P496" s="958"/>
      <c r="Q496" s="958"/>
      <c r="R496" s="958"/>
      <c r="S496" s="958"/>
      <c r="T496" s="958"/>
      <c r="U496" s="958"/>
      <c r="V496" s="958"/>
      <c r="W496" s="958"/>
      <c r="X496" s="958"/>
    </row>
    <row r="497" spans="1:24" ht="14.5" x14ac:dyDescent="0.3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958"/>
      <c r="M497" s="958"/>
      <c r="N497" s="958"/>
      <c r="O497" s="958"/>
      <c r="P497" s="958"/>
      <c r="Q497" s="958"/>
      <c r="R497" s="958"/>
      <c r="S497" s="958"/>
      <c r="T497" s="958"/>
      <c r="U497" s="958"/>
      <c r="V497" s="958"/>
      <c r="W497" s="958"/>
      <c r="X497" s="958"/>
    </row>
    <row r="498" spans="1:24" ht="14.5" x14ac:dyDescent="0.3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958"/>
      <c r="M498" s="958"/>
      <c r="N498" s="958"/>
      <c r="O498" s="958"/>
      <c r="P498" s="958"/>
      <c r="Q498" s="958"/>
      <c r="R498" s="958"/>
      <c r="S498" s="958"/>
      <c r="T498" s="958"/>
      <c r="U498" s="958"/>
      <c r="V498" s="958"/>
      <c r="W498" s="958"/>
      <c r="X498" s="958"/>
    </row>
    <row r="499" spans="1:24" ht="14.5" x14ac:dyDescent="0.3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958"/>
      <c r="M499" s="958"/>
      <c r="N499" s="958"/>
      <c r="O499" s="958"/>
      <c r="P499" s="958"/>
      <c r="Q499" s="958"/>
      <c r="R499" s="958"/>
      <c r="S499" s="958"/>
      <c r="T499" s="958"/>
      <c r="U499" s="958"/>
      <c r="V499" s="958"/>
      <c r="W499" s="958"/>
      <c r="X499" s="958"/>
    </row>
    <row r="500" spans="1:24" ht="14.5" x14ac:dyDescent="0.3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958"/>
      <c r="M500" s="958"/>
      <c r="N500" s="958"/>
      <c r="O500" s="958"/>
      <c r="P500" s="958"/>
      <c r="Q500" s="958"/>
      <c r="R500" s="958"/>
      <c r="S500" s="958"/>
      <c r="T500" s="958"/>
      <c r="U500" s="958"/>
      <c r="V500" s="958"/>
      <c r="W500" s="958"/>
      <c r="X500" s="958"/>
    </row>
    <row r="501" spans="1:24" ht="14.5" x14ac:dyDescent="0.3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958"/>
      <c r="M501" s="958"/>
      <c r="N501" s="958"/>
      <c r="O501" s="958"/>
      <c r="P501" s="958"/>
      <c r="Q501" s="958"/>
      <c r="R501" s="958"/>
      <c r="S501" s="958"/>
      <c r="T501" s="958"/>
      <c r="U501" s="958"/>
      <c r="V501" s="958"/>
      <c r="W501" s="958"/>
      <c r="X501" s="958"/>
    </row>
    <row r="502" spans="1:24" ht="14.5" x14ac:dyDescent="0.3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958"/>
      <c r="M502" s="958"/>
      <c r="N502" s="958"/>
      <c r="O502" s="958"/>
      <c r="P502" s="958"/>
      <c r="Q502" s="958"/>
      <c r="R502" s="958"/>
      <c r="S502" s="958"/>
      <c r="T502" s="958"/>
      <c r="U502" s="958"/>
      <c r="V502" s="958"/>
      <c r="W502" s="958"/>
      <c r="X502" s="958"/>
    </row>
    <row r="503" spans="1:24" ht="14.5" x14ac:dyDescent="0.3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958"/>
      <c r="M503" s="958"/>
      <c r="N503" s="958"/>
      <c r="O503" s="958"/>
      <c r="P503" s="958"/>
      <c r="Q503" s="958"/>
      <c r="R503" s="958"/>
      <c r="S503" s="958"/>
      <c r="T503" s="958"/>
      <c r="U503" s="958"/>
      <c r="V503" s="958"/>
      <c r="W503" s="958"/>
      <c r="X503" s="958"/>
    </row>
    <row r="504" spans="1:24" ht="14.5" x14ac:dyDescent="0.3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958"/>
      <c r="M504" s="958"/>
      <c r="N504" s="958"/>
      <c r="O504" s="958"/>
      <c r="P504" s="958"/>
      <c r="Q504" s="958"/>
      <c r="R504" s="958"/>
      <c r="S504" s="958"/>
      <c r="T504" s="958"/>
      <c r="U504" s="958"/>
      <c r="V504" s="958"/>
      <c r="W504" s="958"/>
      <c r="X504" s="958"/>
    </row>
    <row r="505" spans="1:24" ht="14.5" x14ac:dyDescent="0.3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958"/>
      <c r="M505" s="958"/>
      <c r="N505" s="958"/>
      <c r="O505" s="958"/>
      <c r="P505" s="958"/>
      <c r="Q505" s="958"/>
      <c r="R505" s="958"/>
      <c r="S505" s="958"/>
      <c r="T505" s="958"/>
      <c r="U505" s="958"/>
      <c r="V505" s="958"/>
      <c r="W505" s="958"/>
      <c r="X505" s="958"/>
    </row>
    <row r="506" spans="1:24" ht="14.5" x14ac:dyDescent="0.3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958"/>
      <c r="M506" s="958"/>
      <c r="N506" s="958"/>
      <c r="O506" s="958"/>
      <c r="P506" s="958"/>
      <c r="Q506" s="958"/>
      <c r="R506" s="958"/>
      <c r="S506" s="958"/>
      <c r="T506" s="958"/>
      <c r="U506" s="958"/>
      <c r="V506" s="958"/>
      <c r="W506" s="958"/>
      <c r="X506" s="958"/>
    </row>
    <row r="507" spans="1:24" ht="14.5" x14ac:dyDescent="0.3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958"/>
      <c r="M507" s="958"/>
      <c r="N507" s="958"/>
      <c r="O507" s="958"/>
      <c r="P507" s="958"/>
      <c r="Q507" s="958"/>
      <c r="R507" s="958"/>
      <c r="S507" s="958"/>
      <c r="T507" s="958"/>
      <c r="U507" s="958"/>
      <c r="V507" s="958"/>
      <c r="W507" s="958"/>
      <c r="X507" s="958"/>
    </row>
    <row r="508" spans="1:24" ht="14.5" x14ac:dyDescent="0.3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958"/>
      <c r="M508" s="958"/>
      <c r="N508" s="958"/>
      <c r="O508" s="958"/>
      <c r="P508" s="958"/>
      <c r="Q508" s="958"/>
      <c r="R508" s="958"/>
      <c r="S508" s="958"/>
      <c r="T508" s="958"/>
      <c r="U508" s="958"/>
      <c r="V508" s="958"/>
      <c r="W508" s="958"/>
      <c r="X508" s="958"/>
    </row>
    <row r="509" spans="1:24" ht="14.5" x14ac:dyDescent="0.3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958"/>
      <c r="M509" s="958"/>
      <c r="N509" s="958"/>
      <c r="O509" s="958"/>
      <c r="P509" s="958"/>
      <c r="Q509" s="958"/>
      <c r="R509" s="958"/>
      <c r="S509" s="958"/>
      <c r="T509" s="958"/>
      <c r="U509" s="958"/>
      <c r="V509" s="958"/>
      <c r="W509" s="958"/>
      <c r="X509" s="958"/>
    </row>
    <row r="510" spans="1:24" ht="14.5" x14ac:dyDescent="0.3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958"/>
      <c r="M510" s="958"/>
      <c r="N510" s="958"/>
      <c r="O510" s="958"/>
      <c r="P510" s="958"/>
      <c r="Q510" s="958"/>
      <c r="R510" s="958"/>
      <c r="S510" s="958"/>
      <c r="T510" s="958"/>
      <c r="U510" s="958"/>
      <c r="V510" s="958"/>
      <c r="W510" s="958"/>
      <c r="X510" s="958"/>
    </row>
    <row r="511" spans="1:24" ht="14.5" x14ac:dyDescent="0.3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958"/>
      <c r="M511" s="958"/>
      <c r="N511" s="958"/>
      <c r="O511" s="958"/>
      <c r="P511" s="958"/>
      <c r="Q511" s="958"/>
      <c r="R511" s="958"/>
      <c r="S511" s="958"/>
      <c r="T511" s="958"/>
      <c r="U511" s="958"/>
      <c r="V511" s="958"/>
      <c r="W511" s="958"/>
      <c r="X511" s="958"/>
    </row>
    <row r="512" spans="1:24" ht="14.5" x14ac:dyDescent="0.3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958"/>
      <c r="M512" s="958"/>
      <c r="N512" s="958"/>
      <c r="O512" s="958"/>
      <c r="P512" s="958"/>
      <c r="Q512" s="958"/>
      <c r="R512" s="958"/>
      <c r="S512" s="958"/>
      <c r="T512" s="958"/>
      <c r="U512" s="958"/>
      <c r="V512" s="958"/>
      <c r="W512" s="958"/>
      <c r="X512" s="958"/>
    </row>
    <row r="513" spans="1:24" ht="14.5" x14ac:dyDescent="0.3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958"/>
      <c r="M513" s="958"/>
      <c r="N513" s="958"/>
      <c r="O513" s="958"/>
      <c r="P513" s="958"/>
      <c r="Q513" s="958"/>
      <c r="R513" s="958"/>
      <c r="S513" s="958"/>
      <c r="T513" s="958"/>
      <c r="U513" s="958"/>
      <c r="V513" s="958"/>
      <c r="W513" s="958"/>
      <c r="X513" s="958"/>
    </row>
    <row r="514" spans="1:24" ht="14.5" x14ac:dyDescent="0.3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958"/>
      <c r="M514" s="958"/>
      <c r="N514" s="958"/>
      <c r="O514" s="958"/>
      <c r="P514" s="958"/>
      <c r="Q514" s="958"/>
      <c r="R514" s="958"/>
      <c r="S514" s="958"/>
      <c r="T514" s="958"/>
      <c r="U514" s="958"/>
      <c r="V514" s="958"/>
      <c r="W514" s="958"/>
      <c r="X514" s="958"/>
    </row>
    <row r="515" spans="1:24" ht="14.5" x14ac:dyDescent="0.3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958"/>
      <c r="M515" s="958"/>
      <c r="N515" s="958"/>
      <c r="O515" s="958"/>
      <c r="P515" s="958"/>
      <c r="Q515" s="958"/>
      <c r="R515" s="958"/>
      <c r="S515" s="958"/>
      <c r="T515" s="958"/>
      <c r="U515" s="958"/>
      <c r="V515" s="958"/>
      <c r="W515" s="958"/>
      <c r="X515" s="958"/>
    </row>
    <row r="516" spans="1:24" ht="14.5" x14ac:dyDescent="0.3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958"/>
      <c r="M516" s="958"/>
      <c r="N516" s="958"/>
      <c r="O516" s="958"/>
      <c r="P516" s="958"/>
      <c r="Q516" s="958"/>
      <c r="R516" s="958"/>
      <c r="S516" s="958"/>
      <c r="T516" s="958"/>
      <c r="U516" s="958"/>
      <c r="V516" s="958"/>
      <c r="W516" s="958"/>
      <c r="X516" s="958"/>
    </row>
    <row r="517" spans="1:24" ht="14.5" x14ac:dyDescent="0.3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958"/>
      <c r="M517" s="958"/>
      <c r="N517" s="958"/>
      <c r="O517" s="958"/>
      <c r="P517" s="958"/>
      <c r="Q517" s="958"/>
      <c r="R517" s="958"/>
      <c r="S517" s="958"/>
      <c r="T517" s="958"/>
      <c r="U517" s="958"/>
      <c r="V517" s="958"/>
      <c r="W517" s="958"/>
      <c r="X517" s="958"/>
    </row>
    <row r="518" spans="1:24" ht="14.5" x14ac:dyDescent="0.3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958"/>
      <c r="M518" s="958"/>
      <c r="N518" s="958"/>
      <c r="O518" s="958"/>
      <c r="P518" s="958"/>
      <c r="Q518" s="958"/>
      <c r="R518" s="958"/>
      <c r="S518" s="958"/>
      <c r="T518" s="958"/>
      <c r="U518" s="958"/>
      <c r="V518" s="958"/>
      <c r="W518" s="958"/>
      <c r="X518" s="958"/>
    </row>
    <row r="519" spans="1:24" ht="14.5" x14ac:dyDescent="0.3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958"/>
      <c r="M519" s="958"/>
      <c r="N519" s="958"/>
      <c r="O519" s="958"/>
      <c r="P519" s="958"/>
      <c r="Q519" s="958"/>
      <c r="R519" s="958"/>
      <c r="S519" s="958"/>
      <c r="T519" s="958"/>
      <c r="U519" s="958"/>
      <c r="V519" s="958"/>
      <c r="W519" s="958"/>
      <c r="X519" s="958"/>
    </row>
    <row r="520" spans="1:24" ht="14.5" x14ac:dyDescent="0.3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958"/>
      <c r="M520" s="958"/>
      <c r="N520" s="958"/>
      <c r="O520" s="958"/>
      <c r="P520" s="958"/>
      <c r="Q520" s="958"/>
      <c r="R520" s="958"/>
      <c r="S520" s="958"/>
      <c r="T520" s="958"/>
      <c r="U520" s="958"/>
      <c r="V520" s="958"/>
      <c r="W520" s="958"/>
      <c r="X520" s="958"/>
    </row>
    <row r="521" spans="1:24" ht="14.5" x14ac:dyDescent="0.3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958"/>
      <c r="M521" s="958"/>
      <c r="N521" s="958"/>
      <c r="O521" s="958"/>
      <c r="P521" s="958"/>
      <c r="Q521" s="958"/>
      <c r="R521" s="958"/>
      <c r="S521" s="958"/>
      <c r="T521" s="958"/>
      <c r="U521" s="958"/>
      <c r="V521" s="958"/>
      <c r="W521" s="958"/>
      <c r="X521" s="958"/>
    </row>
    <row r="522" spans="1:24" ht="14.5" x14ac:dyDescent="0.3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958"/>
      <c r="M522" s="958"/>
      <c r="N522" s="958"/>
      <c r="O522" s="958"/>
      <c r="P522" s="958"/>
      <c r="Q522" s="958"/>
      <c r="R522" s="958"/>
      <c r="S522" s="958"/>
      <c r="T522" s="958"/>
      <c r="U522" s="958"/>
      <c r="V522" s="958"/>
      <c r="W522" s="958"/>
      <c r="X522" s="958"/>
    </row>
    <row r="523" spans="1:24" ht="14.5" x14ac:dyDescent="0.3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958"/>
      <c r="M523" s="958"/>
      <c r="N523" s="958"/>
      <c r="O523" s="958"/>
      <c r="P523" s="958"/>
      <c r="Q523" s="958"/>
      <c r="R523" s="958"/>
      <c r="S523" s="958"/>
      <c r="T523" s="958"/>
      <c r="U523" s="958"/>
      <c r="V523" s="958"/>
      <c r="W523" s="958"/>
      <c r="X523" s="958"/>
    </row>
    <row r="524" spans="1:24" ht="14.5" x14ac:dyDescent="0.3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958"/>
      <c r="M524" s="958"/>
      <c r="N524" s="958"/>
      <c r="O524" s="958"/>
      <c r="P524" s="958"/>
      <c r="Q524" s="958"/>
      <c r="R524" s="958"/>
      <c r="S524" s="958"/>
      <c r="T524" s="958"/>
      <c r="U524" s="958"/>
      <c r="V524" s="958"/>
      <c r="W524" s="958"/>
      <c r="X524" s="958"/>
    </row>
    <row r="525" spans="1:24" ht="14.5" x14ac:dyDescent="0.3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958"/>
      <c r="M525" s="958"/>
      <c r="N525" s="958"/>
      <c r="O525" s="958"/>
      <c r="P525" s="958"/>
      <c r="Q525" s="958"/>
      <c r="R525" s="958"/>
      <c r="S525" s="958"/>
      <c r="T525" s="958"/>
      <c r="U525" s="958"/>
      <c r="V525" s="958"/>
      <c r="W525" s="958"/>
      <c r="X525" s="958"/>
    </row>
    <row r="526" spans="1:24" ht="14.5" x14ac:dyDescent="0.3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958"/>
      <c r="M526" s="958"/>
      <c r="N526" s="958"/>
      <c r="O526" s="958"/>
      <c r="P526" s="958"/>
      <c r="Q526" s="958"/>
      <c r="R526" s="958"/>
      <c r="S526" s="958"/>
      <c r="T526" s="958"/>
      <c r="U526" s="958"/>
      <c r="V526" s="958"/>
      <c r="W526" s="958"/>
      <c r="X526" s="958"/>
    </row>
    <row r="527" spans="1:24" ht="14.5" x14ac:dyDescent="0.3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958"/>
      <c r="M527" s="958"/>
      <c r="N527" s="958"/>
      <c r="O527" s="958"/>
      <c r="P527" s="958"/>
      <c r="Q527" s="958"/>
      <c r="R527" s="958"/>
      <c r="S527" s="958"/>
      <c r="T527" s="958"/>
      <c r="U527" s="958"/>
      <c r="V527" s="958"/>
      <c r="W527" s="958"/>
      <c r="X527" s="958"/>
    </row>
    <row r="528" spans="1:24" ht="14.5" x14ac:dyDescent="0.3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958"/>
      <c r="M528" s="958"/>
      <c r="N528" s="958"/>
      <c r="O528" s="958"/>
      <c r="P528" s="958"/>
      <c r="Q528" s="958"/>
      <c r="R528" s="958"/>
      <c r="S528" s="958"/>
      <c r="T528" s="958"/>
      <c r="U528" s="958"/>
      <c r="V528" s="958"/>
      <c r="W528" s="958"/>
      <c r="X528" s="958"/>
    </row>
    <row r="529" spans="1:24" ht="14.5" x14ac:dyDescent="0.3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958"/>
      <c r="M529" s="958"/>
      <c r="N529" s="958"/>
      <c r="O529" s="958"/>
      <c r="P529" s="958"/>
      <c r="Q529" s="958"/>
      <c r="R529" s="958"/>
      <c r="S529" s="958"/>
      <c r="T529" s="958"/>
      <c r="U529" s="958"/>
      <c r="V529" s="958"/>
      <c r="W529" s="958"/>
      <c r="X529" s="958"/>
    </row>
    <row r="530" spans="1:24" ht="14.5" x14ac:dyDescent="0.3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958"/>
      <c r="M530" s="958"/>
      <c r="N530" s="958"/>
      <c r="O530" s="958"/>
      <c r="P530" s="958"/>
      <c r="Q530" s="958"/>
      <c r="R530" s="958"/>
      <c r="S530" s="958"/>
      <c r="T530" s="958"/>
      <c r="U530" s="958"/>
      <c r="V530" s="958"/>
      <c r="W530" s="958"/>
      <c r="X530" s="958"/>
    </row>
    <row r="531" spans="1:24" ht="14.5" x14ac:dyDescent="0.3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958"/>
      <c r="M531" s="958"/>
      <c r="N531" s="958"/>
      <c r="O531" s="958"/>
      <c r="P531" s="958"/>
      <c r="Q531" s="958"/>
      <c r="R531" s="958"/>
      <c r="S531" s="958"/>
      <c r="T531" s="958"/>
      <c r="U531" s="958"/>
      <c r="V531" s="958"/>
      <c r="W531" s="958"/>
      <c r="X531" s="958"/>
    </row>
    <row r="532" spans="1:24" ht="14.5" x14ac:dyDescent="0.3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958"/>
      <c r="M532" s="958"/>
      <c r="N532" s="958"/>
      <c r="O532" s="958"/>
      <c r="P532" s="958"/>
      <c r="Q532" s="958"/>
      <c r="R532" s="958"/>
      <c r="S532" s="958"/>
      <c r="T532" s="958"/>
      <c r="U532" s="958"/>
      <c r="V532" s="958"/>
      <c r="W532" s="958"/>
      <c r="X532" s="958"/>
    </row>
    <row r="533" spans="1:24" ht="14.5" x14ac:dyDescent="0.3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958"/>
      <c r="M533" s="958"/>
      <c r="N533" s="958"/>
      <c r="O533" s="958"/>
      <c r="P533" s="958"/>
      <c r="Q533" s="958"/>
      <c r="R533" s="958"/>
      <c r="S533" s="958"/>
      <c r="T533" s="958"/>
      <c r="U533" s="958"/>
      <c r="V533" s="958"/>
      <c r="W533" s="958"/>
      <c r="X533" s="958"/>
    </row>
    <row r="534" spans="1:24" ht="14.5" x14ac:dyDescent="0.3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958"/>
      <c r="M534" s="958"/>
      <c r="N534" s="958"/>
      <c r="O534" s="958"/>
      <c r="P534" s="958"/>
      <c r="Q534" s="958"/>
      <c r="R534" s="958"/>
      <c r="S534" s="958"/>
      <c r="T534" s="958"/>
      <c r="U534" s="958"/>
      <c r="V534" s="958"/>
      <c r="W534" s="958"/>
      <c r="X534" s="958"/>
    </row>
    <row r="535" spans="1:24" ht="14.5" x14ac:dyDescent="0.3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958"/>
      <c r="M535" s="958"/>
      <c r="N535" s="958"/>
      <c r="O535" s="958"/>
      <c r="P535" s="958"/>
      <c r="Q535" s="958"/>
      <c r="R535" s="958"/>
      <c r="S535" s="958"/>
      <c r="T535" s="958"/>
      <c r="U535" s="958"/>
      <c r="V535" s="958"/>
      <c r="W535" s="958"/>
      <c r="X535" s="958"/>
    </row>
    <row r="536" spans="1:24" ht="14.5" x14ac:dyDescent="0.3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958"/>
      <c r="M536" s="958"/>
      <c r="N536" s="958"/>
      <c r="O536" s="958"/>
      <c r="P536" s="958"/>
      <c r="Q536" s="958"/>
      <c r="R536" s="958"/>
      <c r="S536" s="958"/>
      <c r="T536" s="958"/>
      <c r="U536" s="958"/>
      <c r="V536" s="958"/>
      <c r="W536" s="958"/>
      <c r="X536" s="958"/>
    </row>
    <row r="537" spans="1:24" ht="14.5" x14ac:dyDescent="0.3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958"/>
      <c r="M537" s="958"/>
      <c r="N537" s="958"/>
      <c r="O537" s="958"/>
      <c r="P537" s="958"/>
      <c r="Q537" s="958"/>
      <c r="R537" s="958"/>
      <c r="S537" s="958"/>
      <c r="T537" s="958"/>
      <c r="U537" s="958"/>
      <c r="V537" s="958"/>
      <c r="W537" s="958"/>
      <c r="X537" s="958"/>
    </row>
    <row r="538" spans="1:24" ht="14.5" x14ac:dyDescent="0.3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958"/>
      <c r="M538" s="958"/>
      <c r="N538" s="958"/>
      <c r="O538" s="958"/>
      <c r="P538" s="958"/>
      <c r="Q538" s="958"/>
      <c r="R538" s="958"/>
      <c r="S538" s="958"/>
      <c r="T538" s="958"/>
      <c r="U538" s="958"/>
      <c r="V538" s="958"/>
      <c r="W538" s="958"/>
      <c r="X538" s="958"/>
    </row>
    <row r="539" spans="1:24" ht="14.5" x14ac:dyDescent="0.3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958"/>
      <c r="M539" s="958"/>
      <c r="N539" s="958"/>
      <c r="O539" s="958"/>
      <c r="P539" s="958"/>
      <c r="Q539" s="958"/>
      <c r="R539" s="958"/>
      <c r="S539" s="958"/>
      <c r="T539" s="958"/>
      <c r="U539" s="958"/>
      <c r="V539" s="958"/>
      <c r="W539" s="958"/>
      <c r="X539" s="958"/>
    </row>
    <row r="540" spans="1:24" ht="14.5" x14ac:dyDescent="0.3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958"/>
      <c r="M540" s="958"/>
      <c r="N540" s="958"/>
      <c r="O540" s="958"/>
      <c r="P540" s="958"/>
      <c r="Q540" s="958"/>
      <c r="R540" s="958"/>
      <c r="S540" s="958"/>
      <c r="T540" s="958"/>
      <c r="U540" s="958"/>
      <c r="V540" s="958"/>
      <c r="W540" s="958"/>
      <c r="X540" s="958"/>
    </row>
    <row r="541" spans="1:24" ht="14.5" x14ac:dyDescent="0.3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958"/>
      <c r="M541" s="958"/>
      <c r="N541" s="958"/>
      <c r="O541" s="958"/>
      <c r="P541" s="958"/>
      <c r="Q541" s="958"/>
      <c r="R541" s="958"/>
      <c r="S541" s="958"/>
      <c r="T541" s="958"/>
      <c r="U541" s="958"/>
      <c r="V541" s="958"/>
      <c r="W541" s="958"/>
      <c r="X541" s="958"/>
    </row>
    <row r="542" spans="1:24" ht="14.5" x14ac:dyDescent="0.3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958"/>
      <c r="M542" s="958"/>
      <c r="N542" s="958"/>
      <c r="O542" s="958"/>
      <c r="P542" s="958"/>
      <c r="Q542" s="958"/>
      <c r="R542" s="958"/>
      <c r="S542" s="958"/>
      <c r="T542" s="958"/>
      <c r="U542" s="958"/>
      <c r="V542" s="958"/>
      <c r="W542" s="958"/>
      <c r="X542" s="958"/>
    </row>
    <row r="543" spans="1:24" ht="14.5" x14ac:dyDescent="0.3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958"/>
      <c r="M543" s="958"/>
      <c r="N543" s="958"/>
      <c r="O543" s="958"/>
      <c r="P543" s="958"/>
      <c r="Q543" s="958"/>
      <c r="R543" s="958"/>
      <c r="S543" s="958"/>
      <c r="T543" s="958"/>
      <c r="U543" s="958"/>
      <c r="V543" s="958"/>
      <c r="W543" s="958"/>
      <c r="X543" s="958"/>
    </row>
    <row r="544" spans="1:24" ht="14.5" x14ac:dyDescent="0.3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958"/>
      <c r="M544" s="958"/>
      <c r="N544" s="958"/>
      <c r="O544" s="958"/>
      <c r="P544" s="958"/>
      <c r="Q544" s="958"/>
      <c r="R544" s="958"/>
      <c r="S544" s="958"/>
      <c r="T544" s="958"/>
      <c r="U544" s="958"/>
      <c r="V544" s="958"/>
      <c r="W544" s="958"/>
      <c r="X544" s="958"/>
    </row>
    <row r="545" spans="1:24" ht="14.5" x14ac:dyDescent="0.3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958"/>
      <c r="M545" s="958"/>
      <c r="N545" s="958"/>
      <c r="O545" s="958"/>
      <c r="P545" s="958"/>
      <c r="Q545" s="958"/>
      <c r="R545" s="958"/>
      <c r="S545" s="958"/>
      <c r="T545" s="958"/>
      <c r="U545" s="958"/>
      <c r="V545" s="958"/>
      <c r="W545" s="958"/>
      <c r="X545" s="958"/>
    </row>
    <row r="546" spans="1:24" ht="14.5" x14ac:dyDescent="0.3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958"/>
      <c r="M546" s="958"/>
      <c r="N546" s="958"/>
      <c r="O546" s="958"/>
      <c r="P546" s="958"/>
      <c r="Q546" s="958"/>
      <c r="R546" s="958"/>
      <c r="S546" s="958"/>
      <c r="T546" s="958"/>
      <c r="U546" s="958"/>
      <c r="V546" s="958"/>
      <c r="W546" s="958"/>
      <c r="X546" s="958"/>
    </row>
    <row r="547" spans="1:24" ht="14.5" x14ac:dyDescent="0.3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958"/>
      <c r="M547" s="958"/>
      <c r="N547" s="958"/>
      <c r="O547" s="958"/>
      <c r="P547" s="958"/>
      <c r="Q547" s="958"/>
      <c r="R547" s="958"/>
      <c r="S547" s="958"/>
      <c r="T547" s="958"/>
      <c r="U547" s="958"/>
      <c r="V547" s="958"/>
      <c r="W547" s="958"/>
      <c r="X547" s="958"/>
    </row>
    <row r="548" spans="1:24" ht="14.5" x14ac:dyDescent="0.3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958"/>
      <c r="M548" s="958"/>
      <c r="N548" s="958"/>
      <c r="O548" s="958"/>
      <c r="P548" s="958"/>
      <c r="Q548" s="958"/>
      <c r="R548" s="958"/>
      <c r="S548" s="958"/>
      <c r="T548" s="958"/>
      <c r="U548" s="958"/>
      <c r="V548" s="958"/>
      <c r="W548" s="958"/>
      <c r="X548" s="958"/>
    </row>
    <row r="549" spans="1:24" ht="14.5" x14ac:dyDescent="0.3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958"/>
      <c r="M549" s="958"/>
      <c r="N549" s="958"/>
      <c r="O549" s="958"/>
      <c r="P549" s="958"/>
      <c r="Q549" s="958"/>
      <c r="R549" s="958"/>
      <c r="S549" s="958"/>
      <c r="T549" s="958"/>
      <c r="U549" s="958"/>
      <c r="V549" s="958"/>
      <c r="W549" s="958"/>
      <c r="X549" s="958"/>
    </row>
    <row r="550" spans="1:24" ht="14.5" x14ac:dyDescent="0.3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958"/>
      <c r="M550" s="958"/>
      <c r="N550" s="958"/>
      <c r="O550" s="958"/>
      <c r="P550" s="958"/>
      <c r="Q550" s="958"/>
      <c r="R550" s="958"/>
      <c r="S550" s="958"/>
      <c r="T550" s="958"/>
      <c r="U550" s="958"/>
      <c r="V550" s="958"/>
      <c r="W550" s="958"/>
      <c r="X550" s="958"/>
    </row>
    <row r="551" spans="1:24" ht="14.5" x14ac:dyDescent="0.3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958"/>
      <c r="M551" s="958"/>
      <c r="N551" s="958"/>
      <c r="O551" s="958"/>
      <c r="P551" s="958"/>
      <c r="Q551" s="958"/>
      <c r="R551" s="958"/>
      <c r="S551" s="958"/>
      <c r="T551" s="958"/>
      <c r="U551" s="958"/>
      <c r="V551" s="958"/>
      <c r="W551" s="958"/>
      <c r="X551" s="958"/>
    </row>
    <row r="552" spans="1:24" ht="14.5" x14ac:dyDescent="0.3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958"/>
      <c r="M552" s="958"/>
      <c r="N552" s="958"/>
      <c r="O552" s="958"/>
      <c r="P552" s="958"/>
      <c r="Q552" s="958"/>
      <c r="R552" s="958"/>
      <c r="S552" s="958"/>
      <c r="T552" s="958"/>
      <c r="U552" s="958"/>
      <c r="V552" s="958"/>
      <c r="W552" s="958"/>
      <c r="X552" s="958"/>
    </row>
    <row r="553" spans="1:24" ht="14.5" x14ac:dyDescent="0.3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958"/>
      <c r="M553" s="958"/>
      <c r="N553" s="958"/>
      <c r="O553" s="958"/>
      <c r="P553" s="958"/>
      <c r="Q553" s="958"/>
      <c r="R553" s="958"/>
      <c r="S553" s="958"/>
      <c r="T553" s="958"/>
      <c r="U553" s="958"/>
      <c r="V553" s="958"/>
      <c r="W553" s="958"/>
      <c r="X553" s="958"/>
    </row>
    <row r="554" spans="1:24" ht="14.5" x14ac:dyDescent="0.3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958"/>
      <c r="M554" s="958"/>
      <c r="N554" s="958"/>
      <c r="O554" s="958"/>
      <c r="P554" s="958"/>
      <c r="Q554" s="958"/>
      <c r="R554" s="958"/>
      <c r="S554" s="958"/>
      <c r="T554" s="958"/>
      <c r="U554" s="958"/>
      <c r="V554" s="958"/>
      <c r="W554" s="958"/>
      <c r="X554" s="958"/>
    </row>
    <row r="555" spans="1:24" ht="14.5" x14ac:dyDescent="0.3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958"/>
      <c r="M555" s="958"/>
      <c r="N555" s="958"/>
      <c r="O555" s="958"/>
      <c r="P555" s="958"/>
      <c r="Q555" s="958"/>
      <c r="R555" s="958"/>
      <c r="S555" s="958"/>
      <c r="T555" s="958"/>
      <c r="U555" s="958"/>
      <c r="V555" s="958"/>
      <c r="W555" s="958"/>
      <c r="X555" s="958"/>
    </row>
    <row r="556" spans="1:24" ht="14.5" x14ac:dyDescent="0.3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958"/>
      <c r="M556" s="958"/>
      <c r="N556" s="958"/>
      <c r="O556" s="958"/>
      <c r="P556" s="958"/>
      <c r="Q556" s="958"/>
      <c r="R556" s="958"/>
      <c r="S556" s="958"/>
      <c r="T556" s="958"/>
      <c r="U556" s="958"/>
      <c r="V556" s="958"/>
      <c r="W556" s="958"/>
      <c r="X556" s="958"/>
    </row>
    <row r="557" spans="1:24" ht="14.5" x14ac:dyDescent="0.3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958"/>
      <c r="M557" s="958"/>
      <c r="N557" s="958"/>
      <c r="O557" s="958"/>
      <c r="P557" s="958"/>
      <c r="Q557" s="958"/>
      <c r="R557" s="958"/>
      <c r="S557" s="958"/>
      <c r="T557" s="958"/>
      <c r="U557" s="958"/>
      <c r="V557" s="958"/>
      <c r="W557" s="958"/>
      <c r="X557" s="958"/>
    </row>
    <row r="558" spans="1:24" ht="14.5" x14ac:dyDescent="0.3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958"/>
      <c r="M558" s="958"/>
      <c r="N558" s="958"/>
      <c r="O558" s="958"/>
      <c r="P558" s="958"/>
      <c r="Q558" s="958"/>
      <c r="R558" s="958"/>
      <c r="S558" s="958"/>
      <c r="T558" s="958"/>
      <c r="U558" s="958"/>
      <c r="V558" s="958"/>
      <c r="W558" s="958"/>
      <c r="X558" s="958"/>
    </row>
    <row r="559" spans="1:24" ht="14.5" x14ac:dyDescent="0.3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958"/>
      <c r="M559" s="958"/>
      <c r="N559" s="958"/>
      <c r="O559" s="958"/>
      <c r="P559" s="958"/>
      <c r="Q559" s="958"/>
      <c r="R559" s="958"/>
      <c r="S559" s="958"/>
      <c r="T559" s="958"/>
      <c r="U559" s="958"/>
      <c r="V559" s="958"/>
      <c r="W559" s="958"/>
      <c r="X559" s="958"/>
    </row>
    <row r="560" spans="1:24" ht="14.5" x14ac:dyDescent="0.3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958"/>
      <c r="M560" s="958"/>
      <c r="N560" s="958"/>
      <c r="O560" s="958"/>
      <c r="P560" s="958"/>
      <c r="Q560" s="958"/>
      <c r="R560" s="958"/>
      <c r="S560" s="958"/>
      <c r="T560" s="958"/>
      <c r="U560" s="958"/>
      <c r="V560" s="958"/>
      <c r="W560" s="958"/>
      <c r="X560" s="958"/>
    </row>
    <row r="561" spans="1:24" ht="14.5" x14ac:dyDescent="0.3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958"/>
      <c r="M561" s="958"/>
      <c r="N561" s="958"/>
      <c r="O561" s="958"/>
      <c r="P561" s="958"/>
      <c r="Q561" s="958"/>
      <c r="R561" s="958"/>
      <c r="S561" s="958"/>
      <c r="T561" s="958"/>
      <c r="U561" s="958"/>
      <c r="V561" s="958"/>
      <c r="W561" s="958"/>
      <c r="X561" s="958"/>
    </row>
    <row r="562" spans="1:24" ht="14.5" x14ac:dyDescent="0.3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958"/>
      <c r="M562" s="958"/>
      <c r="N562" s="958"/>
      <c r="O562" s="958"/>
      <c r="P562" s="958"/>
      <c r="Q562" s="958"/>
      <c r="R562" s="958"/>
      <c r="S562" s="958"/>
      <c r="T562" s="958"/>
      <c r="U562" s="958"/>
      <c r="V562" s="958"/>
      <c r="W562" s="958"/>
      <c r="X562" s="958"/>
    </row>
    <row r="563" spans="1:24" ht="14.5" x14ac:dyDescent="0.3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958"/>
      <c r="M563" s="958"/>
      <c r="N563" s="958"/>
      <c r="O563" s="958"/>
      <c r="P563" s="958"/>
      <c r="Q563" s="958"/>
      <c r="R563" s="958"/>
      <c r="S563" s="958"/>
      <c r="T563" s="958"/>
      <c r="U563" s="958"/>
      <c r="V563" s="958"/>
      <c r="W563" s="958"/>
      <c r="X563" s="958"/>
    </row>
    <row r="564" spans="1:24" ht="14.5" x14ac:dyDescent="0.3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958"/>
      <c r="M564" s="958"/>
      <c r="N564" s="958"/>
      <c r="O564" s="958"/>
      <c r="P564" s="958"/>
      <c r="Q564" s="958"/>
      <c r="R564" s="958"/>
      <c r="S564" s="958"/>
      <c r="T564" s="958"/>
      <c r="U564" s="958"/>
      <c r="V564" s="958"/>
      <c r="W564" s="958"/>
      <c r="X564" s="958"/>
    </row>
    <row r="565" spans="1:24" ht="14.5" x14ac:dyDescent="0.3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958"/>
      <c r="M565" s="958"/>
      <c r="N565" s="958"/>
      <c r="O565" s="958"/>
      <c r="P565" s="958"/>
      <c r="Q565" s="958"/>
      <c r="R565" s="958"/>
      <c r="S565" s="958"/>
      <c r="T565" s="958"/>
      <c r="U565" s="958"/>
      <c r="V565" s="958"/>
      <c r="W565" s="958"/>
      <c r="X565" s="958"/>
    </row>
    <row r="566" spans="1:24" ht="14.5" x14ac:dyDescent="0.3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958"/>
      <c r="M566" s="958"/>
      <c r="N566" s="958"/>
      <c r="O566" s="958"/>
      <c r="P566" s="958"/>
      <c r="Q566" s="958"/>
      <c r="R566" s="958"/>
      <c r="S566" s="958"/>
      <c r="T566" s="958"/>
      <c r="U566" s="958"/>
      <c r="V566" s="958"/>
      <c r="W566" s="958"/>
      <c r="X566" s="958"/>
    </row>
    <row r="567" spans="1:24" ht="14.5" x14ac:dyDescent="0.3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958"/>
      <c r="M567" s="958"/>
      <c r="N567" s="958"/>
      <c r="O567" s="958"/>
      <c r="P567" s="958"/>
      <c r="Q567" s="958"/>
      <c r="R567" s="958"/>
      <c r="S567" s="958"/>
      <c r="T567" s="958"/>
      <c r="U567" s="958"/>
      <c r="V567" s="958"/>
      <c r="W567" s="958"/>
      <c r="X567" s="958"/>
    </row>
    <row r="568" spans="1:24" ht="14.5" x14ac:dyDescent="0.3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958"/>
      <c r="M568" s="958"/>
      <c r="N568" s="958"/>
      <c r="O568" s="958"/>
      <c r="P568" s="958"/>
      <c r="Q568" s="958"/>
      <c r="R568" s="958"/>
      <c r="S568" s="958"/>
      <c r="T568" s="958"/>
      <c r="U568" s="958"/>
      <c r="V568" s="958"/>
      <c r="W568" s="958"/>
      <c r="X568" s="958"/>
    </row>
    <row r="569" spans="1:24" ht="14.5" x14ac:dyDescent="0.3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958"/>
      <c r="M569" s="958"/>
      <c r="N569" s="958"/>
      <c r="O569" s="958"/>
      <c r="P569" s="958"/>
      <c r="Q569" s="958"/>
      <c r="R569" s="958"/>
      <c r="S569" s="958"/>
      <c r="T569" s="958"/>
      <c r="U569" s="958"/>
      <c r="V569" s="958"/>
      <c r="W569" s="958"/>
      <c r="X569" s="958"/>
    </row>
    <row r="570" spans="1:24" ht="14.5" x14ac:dyDescent="0.3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958"/>
      <c r="M570" s="958"/>
      <c r="N570" s="958"/>
      <c r="O570" s="958"/>
      <c r="P570" s="958"/>
      <c r="Q570" s="958"/>
      <c r="R570" s="958"/>
      <c r="S570" s="958"/>
      <c r="T570" s="958"/>
      <c r="U570" s="958"/>
      <c r="V570" s="958"/>
      <c r="W570" s="958"/>
      <c r="X570" s="958"/>
    </row>
    <row r="571" spans="1:24" ht="14.5" x14ac:dyDescent="0.3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958"/>
      <c r="M571" s="958"/>
      <c r="N571" s="958"/>
      <c r="O571" s="958"/>
      <c r="P571" s="958"/>
      <c r="Q571" s="958"/>
      <c r="R571" s="958"/>
      <c r="S571" s="958"/>
      <c r="T571" s="958"/>
      <c r="U571" s="958"/>
      <c r="V571" s="958"/>
      <c r="W571" s="958"/>
      <c r="X571" s="958"/>
    </row>
    <row r="572" spans="1:24" ht="14.5" x14ac:dyDescent="0.3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958"/>
      <c r="M572" s="958"/>
      <c r="N572" s="958"/>
      <c r="O572" s="958"/>
      <c r="P572" s="958"/>
      <c r="Q572" s="958"/>
      <c r="R572" s="958"/>
      <c r="S572" s="958"/>
      <c r="T572" s="958"/>
      <c r="U572" s="958"/>
      <c r="V572" s="958"/>
      <c r="W572" s="958"/>
      <c r="X572" s="958"/>
    </row>
    <row r="573" spans="1:24" ht="14.5" x14ac:dyDescent="0.3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958"/>
      <c r="M573" s="958"/>
      <c r="N573" s="958"/>
      <c r="O573" s="958"/>
      <c r="P573" s="958"/>
      <c r="Q573" s="958"/>
      <c r="R573" s="958"/>
      <c r="S573" s="958"/>
      <c r="T573" s="958"/>
      <c r="U573" s="958"/>
      <c r="V573" s="958"/>
      <c r="W573" s="958"/>
      <c r="X573" s="958"/>
    </row>
    <row r="574" spans="1:24" ht="14.5" x14ac:dyDescent="0.3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958"/>
      <c r="M574" s="958"/>
      <c r="N574" s="958"/>
      <c r="O574" s="958"/>
      <c r="P574" s="958"/>
      <c r="Q574" s="958"/>
      <c r="R574" s="958"/>
      <c r="S574" s="958"/>
      <c r="T574" s="958"/>
      <c r="U574" s="958"/>
      <c r="V574" s="958"/>
      <c r="W574" s="958"/>
      <c r="X574" s="958"/>
    </row>
    <row r="575" spans="1:24" ht="14.5" x14ac:dyDescent="0.3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958"/>
      <c r="M575" s="958"/>
      <c r="N575" s="958"/>
      <c r="O575" s="958"/>
      <c r="P575" s="958"/>
      <c r="Q575" s="958"/>
      <c r="R575" s="958"/>
      <c r="S575" s="958"/>
      <c r="T575" s="958"/>
      <c r="U575" s="958"/>
      <c r="V575" s="958"/>
      <c r="W575" s="958"/>
      <c r="X575" s="958"/>
    </row>
    <row r="576" spans="1:24" ht="14.5" x14ac:dyDescent="0.3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958"/>
      <c r="M576" s="958"/>
      <c r="N576" s="958"/>
      <c r="O576" s="958"/>
      <c r="P576" s="958"/>
      <c r="Q576" s="958"/>
      <c r="R576" s="958"/>
      <c r="S576" s="958"/>
      <c r="T576" s="958"/>
      <c r="U576" s="958"/>
      <c r="V576" s="958"/>
      <c r="W576" s="958"/>
      <c r="X576" s="958"/>
    </row>
    <row r="577" spans="1:24" ht="14.5" x14ac:dyDescent="0.3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958"/>
      <c r="M577" s="958"/>
      <c r="N577" s="958"/>
      <c r="O577" s="958"/>
      <c r="P577" s="958"/>
      <c r="Q577" s="958"/>
      <c r="R577" s="958"/>
      <c r="S577" s="958"/>
      <c r="T577" s="958"/>
      <c r="U577" s="958"/>
      <c r="V577" s="958"/>
      <c r="W577" s="958"/>
      <c r="X577" s="958"/>
    </row>
    <row r="578" spans="1:24" ht="14.5" x14ac:dyDescent="0.3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958"/>
      <c r="M578" s="958"/>
      <c r="N578" s="958"/>
      <c r="O578" s="958"/>
      <c r="P578" s="958"/>
      <c r="Q578" s="958"/>
      <c r="R578" s="958"/>
      <c r="S578" s="958"/>
      <c r="T578" s="958"/>
      <c r="U578" s="958"/>
      <c r="V578" s="958"/>
      <c r="W578" s="958"/>
      <c r="X578" s="958"/>
    </row>
    <row r="579" spans="1:24" ht="14.5" x14ac:dyDescent="0.3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958"/>
      <c r="M579" s="958"/>
      <c r="N579" s="958"/>
      <c r="O579" s="958"/>
      <c r="P579" s="958"/>
      <c r="Q579" s="958"/>
      <c r="R579" s="958"/>
      <c r="S579" s="958"/>
      <c r="T579" s="958"/>
      <c r="U579" s="958"/>
      <c r="V579" s="958"/>
      <c r="W579" s="958"/>
      <c r="X579" s="958"/>
    </row>
    <row r="580" spans="1:24" ht="14.5" x14ac:dyDescent="0.3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958"/>
      <c r="M580" s="958"/>
      <c r="N580" s="958"/>
      <c r="O580" s="958"/>
      <c r="P580" s="958"/>
      <c r="Q580" s="958"/>
      <c r="R580" s="958"/>
      <c r="S580" s="958"/>
      <c r="T580" s="958"/>
      <c r="U580" s="958"/>
      <c r="V580" s="958"/>
      <c r="W580" s="958"/>
      <c r="X580" s="958"/>
    </row>
    <row r="581" spans="1:24" ht="14.5" x14ac:dyDescent="0.3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958"/>
      <c r="M581" s="958"/>
      <c r="N581" s="958"/>
      <c r="O581" s="958"/>
      <c r="P581" s="958"/>
      <c r="Q581" s="958"/>
      <c r="R581" s="958"/>
      <c r="S581" s="958"/>
      <c r="T581" s="958"/>
      <c r="U581" s="958"/>
      <c r="V581" s="958"/>
      <c r="W581" s="958"/>
      <c r="X581" s="958"/>
    </row>
    <row r="582" spans="1:24" ht="14.5" x14ac:dyDescent="0.3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958"/>
      <c r="M582" s="958"/>
      <c r="N582" s="958"/>
      <c r="O582" s="958"/>
      <c r="P582" s="958"/>
      <c r="Q582" s="958"/>
      <c r="R582" s="958"/>
      <c r="S582" s="958"/>
      <c r="T582" s="958"/>
      <c r="U582" s="958"/>
      <c r="V582" s="958"/>
      <c r="W582" s="958"/>
      <c r="X582" s="958"/>
    </row>
    <row r="583" spans="1:24" ht="14.5" x14ac:dyDescent="0.3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958"/>
      <c r="M583" s="958"/>
      <c r="N583" s="958"/>
      <c r="O583" s="958"/>
      <c r="P583" s="958"/>
      <c r="Q583" s="958"/>
      <c r="R583" s="958"/>
      <c r="S583" s="958"/>
      <c r="T583" s="958"/>
      <c r="U583" s="958"/>
      <c r="V583" s="958"/>
      <c r="W583" s="958"/>
      <c r="X583" s="958"/>
    </row>
    <row r="584" spans="1:24" ht="14.5" x14ac:dyDescent="0.3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958"/>
      <c r="M584" s="958"/>
      <c r="N584" s="958"/>
      <c r="O584" s="958"/>
      <c r="P584" s="958"/>
      <c r="Q584" s="958"/>
      <c r="R584" s="958"/>
      <c r="S584" s="958"/>
      <c r="T584" s="958"/>
      <c r="U584" s="958"/>
      <c r="V584" s="958"/>
      <c r="W584" s="958"/>
      <c r="X584" s="958"/>
    </row>
    <row r="585" spans="1:24" ht="14.5" x14ac:dyDescent="0.3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958"/>
      <c r="M585" s="958"/>
      <c r="N585" s="958"/>
      <c r="O585" s="958"/>
      <c r="P585" s="958"/>
      <c r="Q585" s="958"/>
      <c r="R585" s="958"/>
      <c r="S585" s="958"/>
      <c r="T585" s="958"/>
      <c r="U585" s="958"/>
      <c r="V585" s="958"/>
      <c r="W585" s="958"/>
      <c r="X585" s="958"/>
    </row>
    <row r="586" spans="1:24" ht="14.5" x14ac:dyDescent="0.3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958"/>
      <c r="M586" s="958"/>
      <c r="N586" s="958"/>
      <c r="O586" s="958"/>
      <c r="P586" s="958"/>
      <c r="Q586" s="958"/>
      <c r="R586" s="958"/>
      <c r="S586" s="958"/>
      <c r="T586" s="958"/>
      <c r="U586" s="958"/>
      <c r="V586" s="958"/>
      <c r="W586" s="958"/>
      <c r="X586" s="958"/>
    </row>
    <row r="587" spans="1:24" ht="14.5" x14ac:dyDescent="0.3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958"/>
      <c r="M587" s="958"/>
      <c r="N587" s="958"/>
      <c r="O587" s="958"/>
      <c r="P587" s="958"/>
      <c r="Q587" s="958"/>
      <c r="R587" s="958"/>
      <c r="S587" s="958"/>
      <c r="T587" s="958"/>
      <c r="U587" s="958"/>
      <c r="V587" s="958"/>
      <c r="W587" s="958"/>
      <c r="X587" s="958"/>
    </row>
    <row r="588" spans="1:24" ht="14.5" x14ac:dyDescent="0.3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958"/>
      <c r="M588" s="958"/>
      <c r="N588" s="958"/>
      <c r="O588" s="958"/>
      <c r="P588" s="958"/>
      <c r="Q588" s="958"/>
      <c r="R588" s="958"/>
      <c r="S588" s="958"/>
      <c r="T588" s="958"/>
      <c r="U588" s="958"/>
      <c r="V588" s="958"/>
      <c r="W588" s="958"/>
      <c r="X588" s="958"/>
    </row>
    <row r="589" spans="1:24" ht="14.5" x14ac:dyDescent="0.3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958"/>
      <c r="M589" s="958"/>
      <c r="N589" s="958"/>
      <c r="O589" s="958"/>
      <c r="P589" s="958"/>
      <c r="Q589" s="958"/>
      <c r="R589" s="958"/>
      <c r="S589" s="958"/>
      <c r="T589" s="958"/>
      <c r="U589" s="958"/>
      <c r="V589" s="958"/>
      <c r="W589" s="958"/>
      <c r="X589" s="958"/>
    </row>
    <row r="590" spans="1:24" ht="14.5" x14ac:dyDescent="0.3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958"/>
      <c r="M590" s="958"/>
      <c r="N590" s="958"/>
      <c r="O590" s="958"/>
      <c r="P590" s="958"/>
      <c r="Q590" s="958"/>
      <c r="R590" s="958"/>
      <c r="S590" s="958"/>
      <c r="T590" s="958"/>
      <c r="U590" s="958"/>
      <c r="V590" s="958"/>
      <c r="W590" s="958"/>
      <c r="X590" s="958"/>
    </row>
    <row r="591" spans="1:24" ht="14.5" x14ac:dyDescent="0.3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958"/>
      <c r="M591" s="958"/>
      <c r="N591" s="958"/>
      <c r="O591" s="958"/>
      <c r="P591" s="958"/>
      <c r="Q591" s="958"/>
      <c r="R591" s="958"/>
      <c r="S591" s="958"/>
      <c r="T591" s="958"/>
      <c r="U591" s="958"/>
      <c r="V591" s="958"/>
      <c r="W591" s="958"/>
      <c r="X591" s="958"/>
    </row>
    <row r="592" spans="1:24" ht="14.5" x14ac:dyDescent="0.3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958"/>
      <c r="M592" s="958"/>
      <c r="N592" s="958"/>
      <c r="O592" s="958"/>
      <c r="P592" s="958"/>
      <c r="Q592" s="958"/>
      <c r="R592" s="958"/>
      <c r="S592" s="958"/>
      <c r="T592" s="958"/>
      <c r="U592" s="958"/>
      <c r="V592" s="958"/>
      <c r="W592" s="958"/>
      <c r="X592" s="958"/>
    </row>
    <row r="593" spans="1:24" ht="14.5" x14ac:dyDescent="0.3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958"/>
      <c r="M593" s="958"/>
      <c r="N593" s="958"/>
      <c r="O593" s="958"/>
      <c r="P593" s="958"/>
      <c r="Q593" s="958"/>
      <c r="R593" s="958"/>
      <c r="S593" s="958"/>
      <c r="T593" s="958"/>
      <c r="U593" s="958"/>
      <c r="V593" s="958"/>
      <c r="W593" s="958"/>
      <c r="X593" s="958"/>
    </row>
    <row r="594" spans="1:24" ht="14.5" x14ac:dyDescent="0.3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958"/>
      <c r="M594" s="958"/>
      <c r="N594" s="958"/>
      <c r="O594" s="958"/>
      <c r="P594" s="958"/>
      <c r="Q594" s="958"/>
      <c r="R594" s="958"/>
      <c r="S594" s="958"/>
      <c r="T594" s="958"/>
      <c r="U594" s="958"/>
      <c r="V594" s="958"/>
      <c r="W594" s="958"/>
      <c r="X594" s="958"/>
    </row>
    <row r="595" spans="1:24" ht="14.5" x14ac:dyDescent="0.3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958"/>
      <c r="M595" s="958"/>
      <c r="N595" s="958"/>
      <c r="O595" s="958"/>
      <c r="P595" s="958"/>
      <c r="Q595" s="958"/>
      <c r="R595" s="958"/>
      <c r="S595" s="958"/>
      <c r="T595" s="958"/>
      <c r="U595" s="958"/>
      <c r="V595" s="958"/>
      <c r="W595" s="958"/>
      <c r="X595" s="958"/>
    </row>
    <row r="596" spans="1:24" ht="14.5" x14ac:dyDescent="0.3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958"/>
      <c r="M596" s="958"/>
      <c r="N596" s="958"/>
      <c r="O596" s="958"/>
      <c r="P596" s="958"/>
      <c r="Q596" s="958"/>
      <c r="R596" s="958"/>
      <c r="S596" s="958"/>
      <c r="T596" s="958"/>
      <c r="U596" s="958"/>
      <c r="V596" s="958"/>
      <c r="W596" s="958"/>
      <c r="X596" s="958"/>
    </row>
    <row r="597" spans="1:24" ht="14.5" x14ac:dyDescent="0.3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958"/>
      <c r="M597" s="958"/>
      <c r="N597" s="958"/>
      <c r="O597" s="958"/>
      <c r="P597" s="958"/>
      <c r="Q597" s="958"/>
      <c r="R597" s="958"/>
      <c r="S597" s="958"/>
      <c r="T597" s="958"/>
      <c r="U597" s="958"/>
      <c r="V597" s="958"/>
      <c r="W597" s="958"/>
      <c r="X597" s="958"/>
    </row>
    <row r="598" spans="1:24" ht="14.5" x14ac:dyDescent="0.3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958"/>
      <c r="M598" s="958"/>
      <c r="N598" s="958"/>
      <c r="O598" s="958"/>
      <c r="P598" s="958"/>
      <c r="Q598" s="958"/>
      <c r="R598" s="958"/>
      <c r="S598" s="958"/>
      <c r="T598" s="958"/>
      <c r="U598" s="958"/>
      <c r="V598" s="958"/>
      <c r="W598" s="958"/>
      <c r="X598" s="958"/>
    </row>
    <row r="599" spans="1:24" ht="14.5" x14ac:dyDescent="0.3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958"/>
      <c r="M599" s="958"/>
      <c r="N599" s="958"/>
      <c r="O599" s="958"/>
      <c r="P599" s="958"/>
      <c r="Q599" s="958"/>
      <c r="R599" s="958"/>
      <c r="S599" s="958"/>
      <c r="T599" s="958"/>
      <c r="U599" s="958"/>
      <c r="V599" s="958"/>
      <c r="W599" s="958"/>
      <c r="X599" s="958"/>
    </row>
    <row r="600" spans="1:24" ht="14.5" x14ac:dyDescent="0.3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958"/>
      <c r="M600" s="958"/>
      <c r="N600" s="958"/>
      <c r="O600" s="958"/>
      <c r="P600" s="958"/>
      <c r="Q600" s="958"/>
      <c r="R600" s="958"/>
      <c r="S600" s="958"/>
      <c r="T600" s="958"/>
      <c r="U600" s="958"/>
      <c r="V600" s="958"/>
      <c r="W600" s="958"/>
      <c r="X600" s="958"/>
    </row>
    <row r="601" spans="1:24" ht="14.5" x14ac:dyDescent="0.3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958"/>
      <c r="M601" s="958"/>
      <c r="N601" s="958"/>
      <c r="O601" s="958"/>
      <c r="P601" s="958"/>
      <c r="Q601" s="958"/>
      <c r="R601" s="958"/>
      <c r="S601" s="958"/>
      <c r="T601" s="958"/>
      <c r="U601" s="958"/>
      <c r="V601" s="958"/>
      <c r="W601" s="958"/>
      <c r="X601" s="958"/>
    </row>
    <row r="602" spans="1:24" ht="14.5" x14ac:dyDescent="0.3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958"/>
      <c r="M602" s="958"/>
      <c r="N602" s="958"/>
      <c r="O602" s="958"/>
      <c r="P602" s="958"/>
      <c r="Q602" s="958"/>
      <c r="R602" s="958"/>
      <c r="S602" s="958"/>
      <c r="T602" s="958"/>
      <c r="U602" s="958"/>
      <c r="V602" s="958"/>
      <c r="W602" s="958"/>
      <c r="X602" s="958"/>
    </row>
    <row r="603" spans="1:24" ht="14.5" x14ac:dyDescent="0.3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958"/>
      <c r="M603" s="958"/>
      <c r="N603" s="958"/>
      <c r="O603" s="958"/>
      <c r="P603" s="958"/>
      <c r="Q603" s="958"/>
      <c r="R603" s="958"/>
      <c r="S603" s="958"/>
      <c r="T603" s="958"/>
      <c r="U603" s="958"/>
      <c r="V603" s="958"/>
      <c r="W603" s="958"/>
      <c r="X603" s="958"/>
    </row>
    <row r="604" spans="1:24" ht="14.5" x14ac:dyDescent="0.3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958"/>
      <c r="M604" s="958"/>
      <c r="N604" s="958"/>
      <c r="O604" s="958"/>
      <c r="P604" s="958"/>
      <c r="Q604" s="958"/>
      <c r="R604" s="958"/>
      <c r="S604" s="958"/>
      <c r="T604" s="958"/>
      <c r="U604" s="958"/>
      <c r="V604" s="958"/>
      <c r="W604" s="958"/>
      <c r="X604" s="958"/>
    </row>
    <row r="605" spans="1:24" ht="14.5" x14ac:dyDescent="0.3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958"/>
      <c r="M605" s="958"/>
      <c r="N605" s="958"/>
      <c r="O605" s="958"/>
      <c r="P605" s="958"/>
      <c r="Q605" s="958"/>
      <c r="R605" s="958"/>
      <c r="S605" s="958"/>
      <c r="T605" s="958"/>
      <c r="U605" s="958"/>
      <c r="V605" s="958"/>
      <c r="W605" s="958"/>
      <c r="X605" s="958"/>
    </row>
    <row r="606" spans="1:24" ht="14.5" x14ac:dyDescent="0.3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958"/>
      <c r="M606" s="958"/>
      <c r="N606" s="958"/>
      <c r="O606" s="958"/>
      <c r="P606" s="958"/>
      <c r="Q606" s="958"/>
      <c r="R606" s="958"/>
      <c r="S606" s="958"/>
      <c r="T606" s="958"/>
      <c r="U606" s="958"/>
      <c r="V606" s="958"/>
      <c r="W606" s="958"/>
      <c r="X606" s="958"/>
    </row>
    <row r="607" spans="1:24" ht="14.5" x14ac:dyDescent="0.3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958"/>
      <c r="M607" s="958"/>
      <c r="N607" s="958"/>
      <c r="O607" s="958"/>
      <c r="P607" s="958"/>
      <c r="Q607" s="958"/>
      <c r="R607" s="958"/>
      <c r="S607" s="958"/>
      <c r="T607" s="958"/>
      <c r="U607" s="958"/>
      <c r="V607" s="958"/>
      <c r="W607" s="958"/>
      <c r="X607" s="958"/>
    </row>
    <row r="608" spans="1:24" ht="14.5" x14ac:dyDescent="0.3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958"/>
      <c r="M608" s="958"/>
      <c r="N608" s="958"/>
      <c r="O608" s="958"/>
      <c r="P608" s="958"/>
      <c r="Q608" s="958"/>
      <c r="R608" s="958"/>
      <c r="S608" s="958"/>
      <c r="T608" s="958"/>
      <c r="U608" s="958"/>
      <c r="V608" s="958"/>
      <c r="W608" s="958"/>
      <c r="X608" s="958"/>
    </row>
    <row r="609" spans="1:24" ht="14.5" x14ac:dyDescent="0.3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958"/>
      <c r="M609" s="958"/>
      <c r="N609" s="958"/>
      <c r="O609" s="958"/>
      <c r="P609" s="958"/>
      <c r="Q609" s="958"/>
      <c r="R609" s="958"/>
      <c r="S609" s="958"/>
      <c r="T609" s="958"/>
      <c r="U609" s="958"/>
      <c r="V609" s="958"/>
      <c r="W609" s="958"/>
      <c r="X609" s="958"/>
    </row>
    <row r="610" spans="1:24" ht="14.5" x14ac:dyDescent="0.3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958"/>
      <c r="M610" s="958"/>
      <c r="N610" s="958"/>
      <c r="O610" s="958"/>
      <c r="P610" s="958"/>
      <c r="Q610" s="958"/>
      <c r="R610" s="958"/>
      <c r="S610" s="958"/>
      <c r="T610" s="958"/>
      <c r="U610" s="958"/>
      <c r="V610" s="958"/>
      <c r="W610" s="958"/>
      <c r="X610" s="958"/>
    </row>
    <row r="611" spans="1:24" ht="14.5" x14ac:dyDescent="0.3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958"/>
      <c r="M611" s="958"/>
      <c r="N611" s="958"/>
      <c r="O611" s="958"/>
      <c r="P611" s="958"/>
      <c r="Q611" s="958"/>
      <c r="R611" s="958"/>
      <c r="S611" s="958"/>
      <c r="T611" s="958"/>
      <c r="U611" s="958"/>
      <c r="V611" s="958"/>
      <c r="W611" s="958"/>
      <c r="X611" s="958"/>
    </row>
    <row r="612" spans="1:24" ht="14.5" x14ac:dyDescent="0.3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958"/>
      <c r="M612" s="958"/>
      <c r="N612" s="958"/>
      <c r="O612" s="958"/>
      <c r="P612" s="958"/>
      <c r="Q612" s="958"/>
      <c r="R612" s="958"/>
      <c r="S612" s="958"/>
      <c r="T612" s="958"/>
      <c r="U612" s="958"/>
      <c r="V612" s="958"/>
      <c r="W612" s="958"/>
      <c r="X612" s="958"/>
    </row>
    <row r="613" spans="1:24" ht="14.5" x14ac:dyDescent="0.3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958"/>
      <c r="M613" s="958"/>
      <c r="N613" s="958"/>
      <c r="O613" s="958"/>
      <c r="P613" s="958"/>
      <c r="Q613" s="958"/>
      <c r="R613" s="958"/>
      <c r="S613" s="958"/>
      <c r="T613" s="958"/>
      <c r="U613" s="958"/>
      <c r="V613" s="958"/>
      <c r="W613" s="958"/>
      <c r="X613" s="958"/>
    </row>
    <row r="614" spans="1:24" ht="14.5" x14ac:dyDescent="0.3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958"/>
      <c r="M614" s="958"/>
      <c r="N614" s="958"/>
      <c r="O614" s="958"/>
      <c r="P614" s="958"/>
      <c r="Q614" s="958"/>
      <c r="R614" s="958"/>
      <c r="S614" s="958"/>
      <c r="T614" s="958"/>
      <c r="U614" s="958"/>
      <c r="V614" s="958"/>
      <c r="W614" s="958"/>
      <c r="X614" s="958"/>
    </row>
    <row r="615" spans="1:24" ht="14.5" x14ac:dyDescent="0.3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958"/>
      <c r="M615" s="958"/>
      <c r="N615" s="958"/>
      <c r="O615" s="958"/>
      <c r="P615" s="958"/>
      <c r="Q615" s="958"/>
      <c r="R615" s="958"/>
      <c r="S615" s="958"/>
      <c r="T615" s="958"/>
      <c r="U615" s="958"/>
      <c r="V615" s="958"/>
      <c r="W615" s="958"/>
      <c r="X615" s="958"/>
    </row>
    <row r="616" spans="1:24" ht="14.5" x14ac:dyDescent="0.3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958"/>
      <c r="M616" s="958"/>
      <c r="N616" s="958"/>
      <c r="O616" s="958"/>
      <c r="P616" s="958"/>
      <c r="Q616" s="958"/>
      <c r="R616" s="958"/>
      <c r="S616" s="958"/>
      <c r="T616" s="958"/>
      <c r="U616" s="958"/>
      <c r="V616" s="958"/>
      <c r="W616" s="958"/>
      <c r="X616" s="958"/>
    </row>
    <row r="617" spans="1:24" ht="14.5" x14ac:dyDescent="0.3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958"/>
      <c r="M617" s="958"/>
      <c r="N617" s="958"/>
      <c r="O617" s="958"/>
      <c r="P617" s="958"/>
      <c r="Q617" s="958"/>
      <c r="R617" s="958"/>
      <c r="S617" s="958"/>
      <c r="T617" s="958"/>
      <c r="U617" s="958"/>
      <c r="V617" s="958"/>
      <c r="W617" s="958"/>
      <c r="X617" s="958"/>
    </row>
    <row r="618" spans="1:24" ht="14.5" x14ac:dyDescent="0.3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958"/>
      <c r="M618" s="958"/>
      <c r="N618" s="958"/>
      <c r="O618" s="958"/>
      <c r="P618" s="958"/>
      <c r="Q618" s="958"/>
      <c r="R618" s="958"/>
      <c r="S618" s="958"/>
      <c r="T618" s="958"/>
      <c r="U618" s="958"/>
      <c r="V618" s="958"/>
      <c r="W618" s="958"/>
      <c r="X618" s="958"/>
    </row>
    <row r="619" spans="1:24" ht="14.5" x14ac:dyDescent="0.3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958"/>
      <c r="M619" s="958"/>
      <c r="N619" s="958"/>
      <c r="O619" s="958"/>
      <c r="P619" s="958"/>
      <c r="Q619" s="958"/>
      <c r="R619" s="958"/>
      <c r="S619" s="958"/>
      <c r="T619" s="958"/>
      <c r="U619" s="958"/>
      <c r="V619" s="958"/>
      <c r="W619" s="958"/>
      <c r="X619" s="958"/>
    </row>
    <row r="620" spans="1:24" ht="14.5" x14ac:dyDescent="0.3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958"/>
      <c r="M620" s="958"/>
      <c r="N620" s="958"/>
      <c r="O620" s="958"/>
      <c r="P620" s="958"/>
      <c r="Q620" s="958"/>
      <c r="R620" s="958"/>
      <c r="S620" s="958"/>
      <c r="T620" s="958"/>
      <c r="U620" s="958"/>
      <c r="V620" s="958"/>
      <c r="W620" s="958"/>
      <c r="X620" s="958"/>
    </row>
    <row r="621" spans="1:24" ht="14.5" x14ac:dyDescent="0.3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958"/>
      <c r="M621" s="958"/>
      <c r="N621" s="958"/>
      <c r="O621" s="958"/>
      <c r="P621" s="958"/>
      <c r="Q621" s="958"/>
      <c r="R621" s="958"/>
      <c r="S621" s="958"/>
      <c r="T621" s="958"/>
      <c r="U621" s="958"/>
      <c r="V621" s="958"/>
      <c r="W621" s="958"/>
      <c r="X621" s="958"/>
    </row>
    <row r="622" spans="1:24" ht="14.5" x14ac:dyDescent="0.3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958"/>
      <c r="M622" s="958"/>
      <c r="N622" s="958"/>
      <c r="O622" s="958"/>
      <c r="P622" s="958"/>
      <c r="Q622" s="958"/>
      <c r="R622" s="958"/>
      <c r="S622" s="958"/>
      <c r="T622" s="958"/>
      <c r="U622" s="958"/>
      <c r="V622" s="958"/>
      <c r="W622" s="958"/>
      <c r="X622" s="958"/>
    </row>
    <row r="623" spans="1:24" ht="14.5" x14ac:dyDescent="0.3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958"/>
      <c r="M623" s="958"/>
      <c r="N623" s="958"/>
      <c r="O623" s="958"/>
      <c r="P623" s="958"/>
      <c r="Q623" s="958"/>
      <c r="R623" s="958"/>
      <c r="S623" s="958"/>
      <c r="T623" s="958"/>
      <c r="U623" s="958"/>
      <c r="V623" s="958"/>
      <c r="W623" s="958"/>
      <c r="X623" s="958"/>
    </row>
    <row r="624" spans="1:24" ht="14.5" x14ac:dyDescent="0.3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958"/>
      <c r="M624" s="958"/>
      <c r="N624" s="958"/>
      <c r="O624" s="958"/>
      <c r="P624" s="958"/>
      <c r="Q624" s="958"/>
      <c r="R624" s="958"/>
      <c r="S624" s="958"/>
      <c r="T624" s="958"/>
      <c r="U624" s="958"/>
      <c r="V624" s="958"/>
      <c r="W624" s="958"/>
      <c r="X624" s="958"/>
    </row>
    <row r="625" spans="1:24" ht="14.5" x14ac:dyDescent="0.3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958"/>
      <c r="M625" s="958"/>
      <c r="N625" s="958"/>
      <c r="O625" s="958"/>
      <c r="P625" s="958"/>
      <c r="Q625" s="958"/>
      <c r="R625" s="958"/>
      <c r="S625" s="958"/>
      <c r="T625" s="958"/>
      <c r="U625" s="958"/>
      <c r="V625" s="958"/>
      <c r="W625" s="958"/>
      <c r="X625" s="958"/>
    </row>
    <row r="626" spans="1:24" ht="14.5" x14ac:dyDescent="0.3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958"/>
      <c r="M626" s="958"/>
      <c r="N626" s="958"/>
      <c r="O626" s="958"/>
      <c r="P626" s="958"/>
      <c r="Q626" s="958"/>
      <c r="R626" s="958"/>
      <c r="S626" s="958"/>
      <c r="T626" s="958"/>
      <c r="U626" s="958"/>
      <c r="V626" s="958"/>
      <c r="W626" s="958"/>
      <c r="X626" s="958"/>
    </row>
    <row r="627" spans="1:24" ht="14.5" x14ac:dyDescent="0.3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958"/>
      <c r="M627" s="958"/>
      <c r="N627" s="958"/>
      <c r="O627" s="958"/>
      <c r="P627" s="958"/>
      <c r="Q627" s="958"/>
      <c r="R627" s="958"/>
      <c r="S627" s="958"/>
      <c r="T627" s="958"/>
      <c r="U627" s="958"/>
      <c r="V627" s="958"/>
      <c r="W627" s="958"/>
      <c r="X627" s="958"/>
    </row>
    <row r="628" spans="1:24" ht="14.5" x14ac:dyDescent="0.3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958"/>
      <c r="M628" s="958"/>
      <c r="N628" s="958"/>
      <c r="O628" s="958"/>
      <c r="P628" s="958"/>
      <c r="Q628" s="958"/>
      <c r="R628" s="958"/>
      <c r="S628" s="958"/>
      <c r="T628" s="958"/>
      <c r="U628" s="958"/>
      <c r="V628" s="958"/>
      <c r="W628" s="958"/>
      <c r="X628" s="958"/>
    </row>
    <row r="629" spans="1:24" ht="14.5" x14ac:dyDescent="0.3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958"/>
      <c r="M629" s="958"/>
      <c r="N629" s="958"/>
      <c r="O629" s="958"/>
      <c r="P629" s="958"/>
      <c r="Q629" s="958"/>
      <c r="R629" s="958"/>
      <c r="S629" s="958"/>
      <c r="T629" s="958"/>
      <c r="U629" s="958"/>
      <c r="V629" s="958"/>
      <c r="W629" s="958"/>
      <c r="X629" s="958"/>
    </row>
    <row r="630" spans="1:24" ht="14.5" x14ac:dyDescent="0.3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958"/>
      <c r="M630" s="958"/>
      <c r="N630" s="958"/>
      <c r="O630" s="958"/>
      <c r="P630" s="958"/>
      <c r="Q630" s="958"/>
      <c r="R630" s="958"/>
      <c r="S630" s="958"/>
      <c r="T630" s="958"/>
      <c r="U630" s="958"/>
      <c r="V630" s="958"/>
      <c r="W630" s="958"/>
      <c r="X630" s="958"/>
    </row>
    <row r="631" spans="1:24" ht="14.5" x14ac:dyDescent="0.3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958"/>
      <c r="M631" s="958"/>
      <c r="N631" s="958"/>
      <c r="O631" s="958"/>
      <c r="P631" s="958"/>
      <c r="Q631" s="958"/>
      <c r="R631" s="958"/>
      <c r="S631" s="958"/>
      <c r="T631" s="958"/>
      <c r="U631" s="958"/>
      <c r="V631" s="958"/>
      <c r="W631" s="958"/>
      <c r="X631" s="958"/>
    </row>
    <row r="632" spans="1:24" ht="14.5" x14ac:dyDescent="0.3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958"/>
      <c r="M632" s="958"/>
      <c r="N632" s="958"/>
      <c r="O632" s="958"/>
      <c r="P632" s="958"/>
      <c r="Q632" s="958"/>
      <c r="R632" s="958"/>
      <c r="S632" s="958"/>
      <c r="T632" s="958"/>
      <c r="U632" s="958"/>
      <c r="V632" s="958"/>
      <c r="W632" s="958"/>
      <c r="X632" s="958"/>
    </row>
    <row r="633" spans="1:24" ht="14.5" x14ac:dyDescent="0.3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958"/>
      <c r="M633" s="958"/>
      <c r="N633" s="958"/>
      <c r="O633" s="958"/>
      <c r="P633" s="958"/>
      <c r="Q633" s="958"/>
      <c r="R633" s="958"/>
      <c r="S633" s="958"/>
      <c r="T633" s="958"/>
      <c r="U633" s="958"/>
      <c r="V633" s="958"/>
      <c r="W633" s="958"/>
      <c r="X633" s="958"/>
    </row>
    <row r="634" spans="1:24" ht="14.5" x14ac:dyDescent="0.3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958"/>
      <c r="M634" s="958"/>
      <c r="N634" s="958"/>
      <c r="O634" s="958"/>
      <c r="P634" s="958"/>
      <c r="Q634" s="958"/>
      <c r="R634" s="958"/>
      <c r="S634" s="958"/>
      <c r="T634" s="958"/>
      <c r="U634" s="958"/>
      <c r="V634" s="958"/>
      <c r="W634" s="958"/>
      <c r="X634" s="958"/>
    </row>
    <row r="635" spans="1:24" ht="14.5" x14ac:dyDescent="0.3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958"/>
      <c r="M635" s="958"/>
      <c r="N635" s="958"/>
      <c r="O635" s="958"/>
      <c r="P635" s="958"/>
      <c r="Q635" s="958"/>
      <c r="R635" s="958"/>
      <c r="S635" s="958"/>
      <c r="T635" s="958"/>
      <c r="U635" s="958"/>
      <c r="V635" s="958"/>
      <c r="W635" s="958"/>
      <c r="X635" s="958"/>
    </row>
    <row r="636" spans="1:24" ht="14.5" x14ac:dyDescent="0.3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958"/>
      <c r="M636" s="958"/>
      <c r="N636" s="958"/>
      <c r="O636" s="958"/>
      <c r="P636" s="958"/>
      <c r="Q636" s="958"/>
      <c r="R636" s="958"/>
      <c r="S636" s="958"/>
      <c r="T636" s="958"/>
      <c r="U636" s="958"/>
      <c r="V636" s="958"/>
      <c r="W636" s="958"/>
      <c r="X636" s="958"/>
    </row>
    <row r="637" spans="1:24" ht="14.5" x14ac:dyDescent="0.3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958"/>
      <c r="M637" s="958"/>
      <c r="N637" s="958"/>
      <c r="O637" s="958"/>
      <c r="P637" s="958"/>
      <c r="Q637" s="958"/>
      <c r="R637" s="958"/>
      <c r="S637" s="958"/>
      <c r="T637" s="958"/>
      <c r="U637" s="958"/>
      <c r="V637" s="958"/>
      <c r="W637" s="958"/>
      <c r="X637" s="958"/>
    </row>
    <row r="638" spans="1:24" ht="14.5" x14ac:dyDescent="0.3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958"/>
      <c r="M638" s="958"/>
      <c r="N638" s="958"/>
      <c r="O638" s="958"/>
      <c r="P638" s="958"/>
      <c r="Q638" s="958"/>
      <c r="R638" s="958"/>
      <c r="S638" s="958"/>
      <c r="T638" s="958"/>
      <c r="U638" s="958"/>
      <c r="V638" s="958"/>
      <c r="W638" s="958"/>
      <c r="X638" s="958"/>
    </row>
    <row r="639" spans="1:24" ht="14.5" x14ac:dyDescent="0.3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958"/>
      <c r="M639" s="958"/>
      <c r="N639" s="958"/>
      <c r="O639" s="958"/>
      <c r="P639" s="958"/>
      <c r="Q639" s="958"/>
      <c r="R639" s="958"/>
      <c r="S639" s="958"/>
      <c r="T639" s="958"/>
      <c r="U639" s="958"/>
      <c r="V639" s="958"/>
      <c r="W639" s="958"/>
      <c r="X639" s="958"/>
    </row>
    <row r="640" spans="1:24" ht="14.5" x14ac:dyDescent="0.3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958"/>
      <c r="M640" s="958"/>
      <c r="N640" s="958"/>
      <c r="O640" s="958"/>
      <c r="P640" s="958"/>
      <c r="Q640" s="958"/>
      <c r="R640" s="958"/>
      <c r="S640" s="958"/>
      <c r="T640" s="958"/>
      <c r="U640" s="958"/>
      <c r="V640" s="958"/>
      <c r="W640" s="958"/>
      <c r="X640" s="958"/>
    </row>
    <row r="641" spans="1:24" ht="14.5" x14ac:dyDescent="0.3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958"/>
      <c r="M641" s="958"/>
      <c r="N641" s="958"/>
      <c r="O641" s="958"/>
      <c r="P641" s="958"/>
      <c r="Q641" s="958"/>
      <c r="R641" s="958"/>
      <c r="S641" s="958"/>
      <c r="T641" s="958"/>
      <c r="U641" s="958"/>
      <c r="V641" s="958"/>
      <c r="W641" s="958"/>
      <c r="X641" s="958"/>
    </row>
    <row r="642" spans="1:24" ht="14.5" x14ac:dyDescent="0.3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958"/>
      <c r="M642" s="958"/>
      <c r="N642" s="958"/>
      <c r="O642" s="958"/>
      <c r="P642" s="958"/>
      <c r="Q642" s="958"/>
      <c r="R642" s="958"/>
      <c r="S642" s="958"/>
      <c r="T642" s="958"/>
      <c r="U642" s="958"/>
      <c r="V642" s="958"/>
      <c r="W642" s="958"/>
      <c r="X642" s="958"/>
    </row>
    <row r="643" spans="1:24" ht="14.5" x14ac:dyDescent="0.3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958"/>
      <c r="M643" s="958"/>
      <c r="N643" s="958"/>
      <c r="O643" s="958"/>
      <c r="P643" s="958"/>
      <c r="Q643" s="958"/>
      <c r="R643" s="958"/>
      <c r="S643" s="958"/>
      <c r="T643" s="958"/>
      <c r="U643" s="958"/>
      <c r="V643" s="958"/>
      <c r="W643" s="958"/>
      <c r="X643" s="958"/>
    </row>
    <row r="644" spans="1:24" ht="14.5" x14ac:dyDescent="0.3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958"/>
      <c r="M644" s="958"/>
      <c r="N644" s="958"/>
      <c r="O644" s="958"/>
      <c r="P644" s="958"/>
      <c r="Q644" s="958"/>
      <c r="R644" s="958"/>
      <c r="S644" s="958"/>
      <c r="T644" s="958"/>
      <c r="U644" s="958"/>
      <c r="V644" s="958"/>
      <c r="W644" s="958"/>
      <c r="X644" s="958"/>
    </row>
    <row r="645" spans="1:24" ht="14.5" x14ac:dyDescent="0.3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958"/>
      <c r="M645" s="958"/>
      <c r="N645" s="958"/>
      <c r="O645" s="958"/>
      <c r="P645" s="958"/>
      <c r="Q645" s="958"/>
      <c r="R645" s="958"/>
      <c r="S645" s="958"/>
      <c r="T645" s="958"/>
      <c r="U645" s="958"/>
      <c r="V645" s="958"/>
      <c r="W645" s="958"/>
      <c r="X645" s="958"/>
    </row>
    <row r="646" spans="1:24" ht="14.5" x14ac:dyDescent="0.3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958"/>
      <c r="M646" s="958"/>
      <c r="N646" s="958"/>
      <c r="O646" s="958"/>
      <c r="P646" s="958"/>
      <c r="Q646" s="958"/>
      <c r="R646" s="958"/>
      <c r="S646" s="958"/>
      <c r="T646" s="958"/>
      <c r="U646" s="958"/>
      <c r="V646" s="958"/>
      <c r="W646" s="958"/>
      <c r="X646" s="958"/>
    </row>
    <row r="647" spans="1:24" ht="14.5" x14ac:dyDescent="0.3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958"/>
      <c r="M647" s="958"/>
      <c r="N647" s="958"/>
      <c r="O647" s="958"/>
      <c r="P647" s="958"/>
      <c r="Q647" s="958"/>
      <c r="R647" s="958"/>
      <c r="S647" s="958"/>
      <c r="T647" s="958"/>
      <c r="U647" s="958"/>
      <c r="V647" s="958"/>
      <c r="W647" s="958"/>
      <c r="X647" s="958"/>
    </row>
    <row r="648" spans="1:24" ht="14.5" x14ac:dyDescent="0.3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958"/>
      <c r="M648" s="958"/>
      <c r="N648" s="958"/>
      <c r="O648" s="958"/>
      <c r="P648" s="958"/>
      <c r="Q648" s="958"/>
      <c r="R648" s="958"/>
      <c r="S648" s="958"/>
      <c r="T648" s="958"/>
      <c r="U648" s="958"/>
      <c r="V648" s="958"/>
      <c r="W648" s="958"/>
      <c r="X648" s="958"/>
    </row>
    <row r="649" spans="1:24" ht="14.5" x14ac:dyDescent="0.3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958"/>
      <c r="M649" s="958"/>
      <c r="N649" s="958"/>
      <c r="O649" s="958"/>
      <c r="P649" s="958"/>
      <c r="Q649" s="958"/>
      <c r="R649" s="958"/>
      <c r="S649" s="958"/>
      <c r="T649" s="958"/>
      <c r="U649" s="958"/>
      <c r="V649" s="958"/>
      <c r="W649" s="958"/>
      <c r="X649" s="958"/>
    </row>
    <row r="650" spans="1:24" ht="14.5" x14ac:dyDescent="0.3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958"/>
      <c r="M650" s="958"/>
      <c r="N650" s="958"/>
      <c r="O650" s="958"/>
      <c r="P650" s="958"/>
      <c r="Q650" s="958"/>
      <c r="R650" s="958"/>
      <c r="S650" s="958"/>
      <c r="T650" s="958"/>
      <c r="U650" s="958"/>
      <c r="V650" s="958"/>
      <c r="W650" s="958"/>
      <c r="X650" s="958"/>
    </row>
    <row r="651" spans="1:24" ht="14.5" x14ac:dyDescent="0.3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958"/>
      <c r="M651" s="958"/>
      <c r="N651" s="958"/>
      <c r="O651" s="958"/>
      <c r="P651" s="958"/>
      <c r="Q651" s="958"/>
      <c r="R651" s="958"/>
      <c r="S651" s="958"/>
      <c r="T651" s="958"/>
      <c r="U651" s="958"/>
      <c r="V651" s="958"/>
      <c r="W651" s="958"/>
      <c r="X651" s="958"/>
    </row>
    <row r="652" spans="1:24" ht="14.5" x14ac:dyDescent="0.3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958"/>
      <c r="M652" s="958"/>
      <c r="N652" s="958"/>
      <c r="O652" s="958"/>
      <c r="P652" s="958"/>
      <c r="Q652" s="958"/>
      <c r="R652" s="958"/>
      <c r="S652" s="958"/>
      <c r="T652" s="958"/>
      <c r="U652" s="958"/>
      <c r="V652" s="958"/>
      <c r="W652" s="958"/>
      <c r="X652" s="958"/>
    </row>
    <row r="653" spans="1:24" ht="14.5" x14ac:dyDescent="0.3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958"/>
      <c r="M653" s="958"/>
      <c r="N653" s="958"/>
      <c r="O653" s="958"/>
      <c r="P653" s="958"/>
      <c r="Q653" s="958"/>
      <c r="R653" s="958"/>
      <c r="S653" s="958"/>
      <c r="T653" s="958"/>
      <c r="U653" s="958"/>
      <c r="V653" s="958"/>
      <c r="W653" s="958"/>
      <c r="X653" s="958"/>
    </row>
    <row r="654" spans="1:24" ht="14.5" x14ac:dyDescent="0.3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958"/>
      <c r="M654" s="958"/>
      <c r="N654" s="958"/>
      <c r="O654" s="958"/>
      <c r="P654" s="958"/>
      <c r="Q654" s="958"/>
      <c r="R654" s="958"/>
      <c r="S654" s="958"/>
      <c r="T654" s="958"/>
      <c r="U654" s="958"/>
      <c r="V654" s="958"/>
      <c r="W654" s="958"/>
      <c r="X654" s="958"/>
    </row>
    <row r="655" spans="1:24" ht="14.5" x14ac:dyDescent="0.3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958"/>
      <c r="M655" s="958"/>
      <c r="N655" s="958"/>
      <c r="O655" s="958"/>
      <c r="P655" s="958"/>
      <c r="Q655" s="958"/>
      <c r="R655" s="958"/>
      <c r="S655" s="958"/>
      <c r="T655" s="958"/>
      <c r="U655" s="958"/>
      <c r="V655" s="958"/>
      <c r="W655" s="958"/>
      <c r="X655" s="958"/>
    </row>
    <row r="656" spans="1:24" ht="14.5" x14ac:dyDescent="0.3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958"/>
      <c r="M656" s="958"/>
      <c r="N656" s="958"/>
      <c r="O656" s="958"/>
      <c r="P656" s="958"/>
      <c r="Q656" s="958"/>
      <c r="R656" s="958"/>
      <c r="S656" s="958"/>
      <c r="T656" s="958"/>
      <c r="U656" s="958"/>
      <c r="V656" s="958"/>
      <c r="W656" s="958"/>
      <c r="X656" s="958"/>
    </row>
    <row r="657" spans="1:24" ht="14.5" x14ac:dyDescent="0.3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958"/>
      <c r="M657" s="958"/>
      <c r="N657" s="958"/>
      <c r="O657" s="958"/>
      <c r="P657" s="958"/>
      <c r="Q657" s="958"/>
      <c r="R657" s="958"/>
      <c r="S657" s="958"/>
      <c r="T657" s="958"/>
      <c r="U657" s="958"/>
      <c r="V657" s="958"/>
      <c r="W657" s="958"/>
      <c r="X657" s="958"/>
    </row>
    <row r="658" spans="1:24" ht="14.5" x14ac:dyDescent="0.3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958"/>
      <c r="M658" s="958"/>
      <c r="N658" s="958"/>
      <c r="O658" s="958"/>
      <c r="P658" s="958"/>
      <c r="Q658" s="958"/>
      <c r="R658" s="958"/>
      <c r="S658" s="958"/>
      <c r="T658" s="958"/>
      <c r="U658" s="958"/>
      <c r="V658" s="958"/>
      <c r="W658" s="958"/>
      <c r="X658" s="958"/>
    </row>
    <row r="659" spans="1:24" ht="14.5" x14ac:dyDescent="0.3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958"/>
      <c r="M659" s="958"/>
      <c r="N659" s="958"/>
      <c r="O659" s="958"/>
      <c r="P659" s="958"/>
      <c r="Q659" s="958"/>
      <c r="R659" s="958"/>
      <c r="S659" s="958"/>
      <c r="T659" s="958"/>
      <c r="U659" s="958"/>
      <c r="V659" s="958"/>
      <c r="W659" s="958"/>
      <c r="X659" s="958"/>
    </row>
    <row r="660" spans="1:24" ht="14.5" x14ac:dyDescent="0.3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958"/>
      <c r="M660" s="958"/>
      <c r="N660" s="958"/>
      <c r="O660" s="958"/>
      <c r="P660" s="958"/>
      <c r="Q660" s="958"/>
      <c r="R660" s="958"/>
      <c r="S660" s="958"/>
      <c r="T660" s="958"/>
      <c r="U660" s="958"/>
      <c r="V660" s="958"/>
      <c r="W660" s="958"/>
      <c r="X660" s="958"/>
    </row>
    <row r="661" spans="1:24" ht="14.5" x14ac:dyDescent="0.3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958"/>
      <c r="M661" s="958"/>
      <c r="N661" s="958"/>
      <c r="O661" s="958"/>
      <c r="P661" s="958"/>
      <c r="Q661" s="958"/>
      <c r="R661" s="958"/>
      <c r="S661" s="958"/>
      <c r="T661" s="958"/>
      <c r="U661" s="958"/>
      <c r="V661" s="958"/>
      <c r="W661" s="958"/>
      <c r="X661" s="958"/>
    </row>
    <row r="662" spans="1:24" ht="14.5" x14ac:dyDescent="0.3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958"/>
      <c r="M662" s="958"/>
      <c r="N662" s="958"/>
      <c r="O662" s="958"/>
      <c r="P662" s="958"/>
      <c r="Q662" s="958"/>
      <c r="R662" s="958"/>
      <c r="S662" s="958"/>
      <c r="T662" s="958"/>
      <c r="U662" s="958"/>
      <c r="V662" s="958"/>
      <c r="W662" s="958"/>
      <c r="X662" s="958"/>
    </row>
    <row r="663" spans="1:24" ht="14.5" x14ac:dyDescent="0.3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958"/>
      <c r="M663" s="958"/>
      <c r="N663" s="958"/>
      <c r="O663" s="958"/>
      <c r="P663" s="958"/>
      <c r="Q663" s="958"/>
      <c r="R663" s="958"/>
      <c r="S663" s="958"/>
      <c r="T663" s="958"/>
      <c r="U663" s="958"/>
      <c r="V663" s="958"/>
      <c r="W663" s="958"/>
      <c r="X663" s="958"/>
    </row>
    <row r="664" spans="1:24" ht="14.5" x14ac:dyDescent="0.3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958"/>
      <c r="M664" s="958"/>
      <c r="N664" s="958"/>
      <c r="O664" s="958"/>
      <c r="P664" s="958"/>
      <c r="Q664" s="958"/>
      <c r="R664" s="958"/>
      <c r="S664" s="958"/>
      <c r="T664" s="958"/>
      <c r="U664" s="958"/>
      <c r="V664" s="958"/>
      <c r="W664" s="958"/>
      <c r="X664" s="958"/>
    </row>
    <row r="665" spans="1:24" ht="14.5" x14ac:dyDescent="0.3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958"/>
      <c r="M665" s="958"/>
      <c r="N665" s="958"/>
      <c r="O665" s="958"/>
      <c r="P665" s="958"/>
      <c r="Q665" s="958"/>
      <c r="R665" s="958"/>
      <c r="S665" s="958"/>
      <c r="T665" s="958"/>
      <c r="U665" s="958"/>
      <c r="V665" s="958"/>
      <c r="W665" s="958"/>
      <c r="X665" s="958"/>
    </row>
    <row r="666" spans="1:24" ht="14.5" x14ac:dyDescent="0.3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958"/>
      <c r="M666" s="958"/>
      <c r="N666" s="958"/>
      <c r="O666" s="958"/>
      <c r="P666" s="958"/>
      <c r="Q666" s="958"/>
      <c r="R666" s="958"/>
      <c r="S666" s="958"/>
      <c r="T666" s="958"/>
      <c r="U666" s="958"/>
      <c r="V666" s="958"/>
      <c r="W666" s="958"/>
      <c r="X666" s="958"/>
    </row>
    <row r="667" spans="1:24" ht="14.5" x14ac:dyDescent="0.3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958"/>
      <c r="M667" s="958"/>
      <c r="N667" s="958"/>
      <c r="O667" s="958"/>
      <c r="P667" s="958"/>
      <c r="Q667" s="958"/>
      <c r="R667" s="958"/>
      <c r="S667" s="958"/>
      <c r="T667" s="958"/>
      <c r="U667" s="958"/>
      <c r="V667" s="958"/>
      <c r="W667" s="958"/>
      <c r="X667" s="958"/>
    </row>
    <row r="668" spans="1:24" ht="14.5" x14ac:dyDescent="0.3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958"/>
      <c r="M668" s="958"/>
      <c r="N668" s="958"/>
      <c r="O668" s="958"/>
      <c r="P668" s="958"/>
      <c r="Q668" s="958"/>
      <c r="R668" s="958"/>
      <c r="S668" s="958"/>
      <c r="T668" s="958"/>
      <c r="U668" s="958"/>
      <c r="V668" s="958"/>
      <c r="W668" s="958"/>
      <c r="X668" s="958"/>
    </row>
    <row r="669" spans="1:24" ht="14.5" x14ac:dyDescent="0.3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958"/>
      <c r="M669" s="958"/>
      <c r="N669" s="958"/>
      <c r="O669" s="958"/>
      <c r="P669" s="958"/>
      <c r="Q669" s="958"/>
      <c r="R669" s="958"/>
      <c r="S669" s="958"/>
      <c r="T669" s="958"/>
      <c r="U669" s="958"/>
      <c r="V669" s="958"/>
      <c r="W669" s="958"/>
      <c r="X669" s="958"/>
    </row>
    <row r="670" spans="1:24" ht="14.5" x14ac:dyDescent="0.3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958"/>
      <c r="M670" s="958"/>
      <c r="N670" s="958"/>
      <c r="O670" s="958"/>
      <c r="P670" s="958"/>
      <c r="Q670" s="958"/>
      <c r="R670" s="958"/>
      <c r="S670" s="958"/>
      <c r="T670" s="958"/>
      <c r="U670" s="958"/>
      <c r="V670" s="958"/>
      <c r="W670" s="958"/>
      <c r="X670" s="958"/>
    </row>
    <row r="671" spans="1:24" ht="14.5" x14ac:dyDescent="0.3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958"/>
      <c r="M671" s="958"/>
      <c r="N671" s="958"/>
      <c r="O671" s="958"/>
      <c r="P671" s="958"/>
      <c r="Q671" s="958"/>
      <c r="R671" s="958"/>
      <c r="S671" s="958"/>
      <c r="T671" s="958"/>
      <c r="U671" s="958"/>
      <c r="V671" s="958"/>
      <c r="W671" s="958"/>
      <c r="X671" s="958"/>
    </row>
    <row r="672" spans="1:24" ht="14.5" x14ac:dyDescent="0.3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958"/>
      <c r="M672" s="958"/>
      <c r="N672" s="958"/>
      <c r="O672" s="958"/>
      <c r="P672" s="958"/>
      <c r="Q672" s="958"/>
      <c r="R672" s="958"/>
      <c r="S672" s="958"/>
      <c r="T672" s="958"/>
      <c r="U672" s="958"/>
      <c r="V672" s="958"/>
      <c r="W672" s="958"/>
      <c r="X672" s="958"/>
    </row>
    <row r="673" spans="1:24" ht="14.5" x14ac:dyDescent="0.3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958"/>
      <c r="M673" s="958"/>
      <c r="N673" s="958"/>
      <c r="O673" s="958"/>
      <c r="P673" s="958"/>
      <c r="Q673" s="958"/>
      <c r="R673" s="958"/>
      <c r="S673" s="958"/>
      <c r="T673" s="958"/>
      <c r="U673" s="958"/>
      <c r="V673" s="958"/>
      <c r="W673" s="958"/>
      <c r="X673" s="958"/>
    </row>
    <row r="674" spans="1:24" ht="14.5" x14ac:dyDescent="0.3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958"/>
      <c r="M674" s="958"/>
      <c r="N674" s="958"/>
      <c r="O674" s="958"/>
      <c r="P674" s="958"/>
      <c r="Q674" s="958"/>
      <c r="R674" s="958"/>
      <c r="S674" s="958"/>
      <c r="T674" s="958"/>
      <c r="U674" s="958"/>
      <c r="V674" s="958"/>
      <c r="W674" s="958"/>
      <c r="X674" s="958"/>
    </row>
    <row r="675" spans="1:24" ht="14.5" x14ac:dyDescent="0.3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958"/>
      <c r="M675" s="958"/>
      <c r="N675" s="958"/>
      <c r="O675" s="958"/>
      <c r="P675" s="958"/>
      <c r="Q675" s="958"/>
      <c r="R675" s="958"/>
      <c r="S675" s="958"/>
      <c r="T675" s="958"/>
      <c r="U675" s="958"/>
      <c r="V675" s="958"/>
      <c r="W675" s="958"/>
      <c r="X675" s="958"/>
    </row>
    <row r="676" spans="1:24" ht="14.5" x14ac:dyDescent="0.3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958"/>
      <c r="M676" s="958"/>
      <c r="N676" s="958"/>
      <c r="O676" s="958"/>
      <c r="P676" s="958"/>
      <c r="Q676" s="958"/>
      <c r="R676" s="958"/>
      <c r="S676" s="958"/>
      <c r="T676" s="958"/>
      <c r="U676" s="958"/>
      <c r="V676" s="958"/>
      <c r="W676" s="958"/>
      <c r="X676" s="958"/>
    </row>
    <row r="677" spans="1:24" ht="14.5" x14ac:dyDescent="0.3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958"/>
      <c r="M677" s="958"/>
      <c r="N677" s="958"/>
      <c r="O677" s="958"/>
      <c r="P677" s="958"/>
      <c r="Q677" s="958"/>
      <c r="R677" s="958"/>
      <c r="S677" s="958"/>
      <c r="T677" s="958"/>
      <c r="U677" s="958"/>
      <c r="V677" s="958"/>
      <c r="W677" s="958"/>
      <c r="X677" s="958"/>
    </row>
    <row r="678" spans="1:24" ht="14.5" x14ac:dyDescent="0.3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958"/>
      <c r="M678" s="958"/>
      <c r="N678" s="958"/>
      <c r="O678" s="958"/>
      <c r="P678" s="958"/>
      <c r="Q678" s="958"/>
      <c r="R678" s="958"/>
      <c r="S678" s="958"/>
      <c r="T678" s="958"/>
      <c r="U678" s="958"/>
      <c r="V678" s="958"/>
      <c r="W678" s="958"/>
      <c r="X678" s="958"/>
    </row>
    <row r="679" spans="1:24" ht="14.5" x14ac:dyDescent="0.3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958"/>
      <c r="M679" s="958"/>
      <c r="N679" s="958"/>
      <c r="O679" s="958"/>
      <c r="P679" s="958"/>
      <c r="Q679" s="958"/>
      <c r="R679" s="958"/>
      <c r="S679" s="958"/>
      <c r="T679" s="958"/>
      <c r="U679" s="958"/>
      <c r="V679" s="958"/>
      <c r="W679" s="958"/>
      <c r="X679" s="958"/>
    </row>
    <row r="680" spans="1:24" ht="14.5" x14ac:dyDescent="0.3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958"/>
      <c r="M680" s="958"/>
      <c r="N680" s="958"/>
      <c r="O680" s="958"/>
      <c r="P680" s="958"/>
      <c r="Q680" s="958"/>
      <c r="R680" s="958"/>
      <c r="S680" s="958"/>
      <c r="T680" s="958"/>
      <c r="U680" s="958"/>
      <c r="V680" s="958"/>
      <c r="W680" s="958"/>
      <c r="X680" s="958"/>
    </row>
    <row r="681" spans="1:24" ht="14.5" x14ac:dyDescent="0.3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958"/>
      <c r="M681" s="958"/>
      <c r="N681" s="958"/>
      <c r="O681" s="958"/>
      <c r="P681" s="958"/>
      <c r="Q681" s="958"/>
      <c r="R681" s="958"/>
      <c r="S681" s="958"/>
      <c r="T681" s="958"/>
      <c r="U681" s="958"/>
      <c r="V681" s="958"/>
      <c r="W681" s="958"/>
      <c r="X681" s="958"/>
    </row>
    <row r="682" spans="1:24" ht="14.5" x14ac:dyDescent="0.3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958"/>
      <c r="M682" s="958"/>
      <c r="N682" s="958"/>
      <c r="O682" s="958"/>
      <c r="P682" s="958"/>
      <c r="Q682" s="958"/>
      <c r="R682" s="958"/>
      <c r="S682" s="958"/>
      <c r="T682" s="958"/>
      <c r="U682" s="958"/>
      <c r="V682" s="958"/>
      <c r="W682" s="958"/>
      <c r="X682" s="958"/>
    </row>
    <row r="683" spans="1:24" ht="14.5" x14ac:dyDescent="0.3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958"/>
      <c r="M683" s="958"/>
      <c r="N683" s="958"/>
      <c r="O683" s="958"/>
      <c r="P683" s="958"/>
      <c r="Q683" s="958"/>
      <c r="R683" s="958"/>
      <c r="S683" s="958"/>
      <c r="T683" s="958"/>
      <c r="U683" s="958"/>
      <c r="V683" s="958"/>
      <c r="W683" s="958"/>
      <c r="X683" s="958"/>
    </row>
    <row r="684" spans="1:24" ht="14.5" x14ac:dyDescent="0.3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958"/>
      <c r="M684" s="958"/>
      <c r="N684" s="958"/>
      <c r="O684" s="958"/>
      <c r="P684" s="958"/>
      <c r="Q684" s="958"/>
      <c r="R684" s="958"/>
      <c r="S684" s="958"/>
      <c r="T684" s="958"/>
      <c r="U684" s="958"/>
      <c r="V684" s="958"/>
      <c r="W684" s="958"/>
      <c r="X684" s="958"/>
    </row>
    <row r="685" spans="1:24" ht="14.5" x14ac:dyDescent="0.3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958"/>
      <c r="M685" s="958"/>
      <c r="N685" s="958"/>
      <c r="O685" s="958"/>
      <c r="P685" s="958"/>
      <c r="Q685" s="958"/>
      <c r="R685" s="958"/>
      <c r="S685" s="958"/>
      <c r="T685" s="958"/>
      <c r="U685" s="958"/>
      <c r="V685" s="958"/>
      <c r="W685" s="958"/>
      <c r="X685" s="958"/>
    </row>
    <row r="686" spans="1:24" ht="14.5" x14ac:dyDescent="0.3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958"/>
      <c r="M686" s="958"/>
      <c r="N686" s="958"/>
      <c r="O686" s="958"/>
      <c r="P686" s="958"/>
      <c r="Q686" s="958"/>
      <c r="R686" s="958"/>
      <c r="S686" s="958"/>
      <c r="T686" s="958"/>
      <c r="U686" s="958"/>
      <c r="V686" s="958"/>
      <c r="W686" s="958"/>
      <c r="X686" s="958"/>
    </row>
    <row r="687" spans="1:24" ht="14.5" x14ac:dyDescent="0.3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958"/>
      <c r="M687" s="958"/>
      <c r="N687" s="958"/>
      <c r="O687" s="958"/>
      <c r="P687" s="958"/>
      <c r="Q687" s="958"/>
      <c r="R687" s="958"/>
      <c r="S687" s="958"/>
      <c r="T687" s="958"/>
      <c r="U687" s="958"/>
      <c r="V687" s="958"/>
      <c r="W687" s="958"/>
      <c r="X687" s="958"/>
    </row>
    <row r="688" spans="1:24" ht="14.5" x14ac:dyDescent="0.3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958"/>
      <c r="M688" s="958"/>
      <c r="N688" s="958"/>
      <c r="O688" s="958"/>
      <c r="P688" s="958"/>
      <c r="Q688" s="958"/>
      <c r="R688" s="958"/>
      <c r="S688" s="958"/>
      <c r="T688" s="958"/>
      <c r="U688" s="958"/>
      <c r="V688" s="958"/>
      <c r="W688" s="958"/>
      <c r="X688" s="958"/>
    </row>
    <row r="689" spans="1:24" ht="14.5" x14ac:dyDescent="0.3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958"/>
      <c r="M689" s="958"/>
      <c r="N689" s="958"/>
      <c r="O689" s="958"/>
      <c r="P689" s="958"/>
      <c r="Q689" s="958"/>
      <c r="R689" s="958"/>
      <c r="S689" s="958"/>
      <c r="T689" s="958"/>
      <c r="U689" s="958"/>
      <c r="V689" s="958"/>
      <c r="W689" s="958"/>
      <c r="X689" s="958"/>
    </row>
    <row r="690" spans="1:24" ht="14.5" x14ac:dyDescent="0.3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958"/>
      <c r="M690" s="958"/>
      <c r="N690" s="958"/>
      <c r="O690" s="958"/>
      <c r="P690" s="958"/>
      <c r="Q690" s="958"/>
      <c r="R690" s="958"/>
      <c r="S690" s="958"/>
      <c r="T690" s="958"/>
      <c r="U690" s="958"/>
      <c r="V690" s="958"/>
      <c r="W690" s="958"/>
      <c r="X690" s="958"/>
    </row>
    <row r="691" spans="1:24" ht="14.5" x14ac:dyDescent="0.3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958"/>
      <c r="M691" s="958"/>
      <c r="N691" s="958"/>
      <c r="O691" s="958"/>
      <c r="P691" s="958"/>
      <c r="Q691" s="958"/>
      <c r="R691" s="958"/>
      <c r="S691" s="958"/>
      <c r="T691" s="958"/>
      <c r="U691" s="958"/>
      <c r="V691" s="958"/>
      <c r="W691" s="958"/>
      <c r="X691" s="958"/>
    </row>
    <row r="692" spans="1:24" ht="14.5" x14ac:dyDescent="0.3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958"/>
      <c r="M692" s="958"/>
      <c r="N692" s="958"/>
      <c r="O692" s="958"/>
      <c r="P692" s="958"/>
      <c r="Q692" s="958"/>
      <c r="R692" s="958"/>
      <c r="S692" s="958"/>
      <c r="T692" s="958"/>
      <c r="U692" s="958"/>
      <c r="V692" s="958"/>
      <c r="W692" s="958"/>
      <c r="X692" s="958"/>
    </row>
    <row r="693" spans="1:24" ht="14.5" x14ac:dyDescent="0.3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958"/>
      <c r="M693" s="958"/>
      <c r="N693" s="958"/>
      <c r="O693" s="958"/>
      <c r="P693" s="958"/>
      <c r="Q693" s="958"/>
      <c r="R693" s="958"/>
      <c r="S693" s="958"/>
      <c r="T693" s="958"/>
      <c r="U693" s="958"/>
      <c r="V693" s="958"/>
      <c r="W693" s="958"/>
      <c r="X693" s="958"/>
    </row>
    <row r="694" spans="1:24" ht="14.5" x14ac:dyDescent="0.3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958"/>
      <c r="M694" s="958"/>
      <c r="N694" s="958"/>
      <c r="O694" s="958"/>
      <c r="P694" s="958"/>
      <c r="Q694" s="958"/>
      <c r="R694" s="958"/>
      <c r="S694" s="958"/>
      <c r="T694" s="958"/>
      <c r="U694" s="958"/>
      <c r="V694" s="958"/>
      <c r="W694" s="958"/>
      <c r="X694" s="958"/>
    </row>
    <row r="695" spans="1:24" ht="14.5" x14ac:dyDescent="0.3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958"/>
      <c r="M695" s="958"/>
      <c r="N695" s="958"/>
      <c r="O695" s="958"/>
      <c r="P695" s="958"/>
      <c r="Q695" s="958"/>
      <c r="R695" s="958"/>
      <c r="S695" s="958"/>
      <c r="T695" s="958"/>
      <c r="U695" s="958"/>
      <c r="V695" s="958"/>
      <c r="W695" s="958"/>
      <c r="X695" s="958"/>
    </row>
    <row r="696" spans="1:24" ht="14.5" x14ac:dyDescent="0.3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958"/>
      <c r="M696" s="958"/>
      <c r="N696" s="958"/>
      <c r="O696" s="958"/>
      <c r="P696" s="958"/>
      <c r="Q696" s="958"/>
      <c r="R696" s="958"/>
      <c r="S696" s="958"/>
      <c r="T696" s="958"/>
      <c r="U696" s="958"/>
      <c r="V696" s="958"/>
      <c r="W696" s="958"/>
      <c r="X696" s="958"/>
    </row>
    <row r="697" spans="1:24" ht="14.5" x14ac:dyDescent="0.3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958"/>
      <c r="M697" s="958"/>
      <c r="N697" s="958"/>
      <c r="O697" s="958"/>
      <c r="P697" s="958"/>
      <c r="Q697" s="958"/>
      <c r="R697" s="958"/>
      <c r="S697" s="958"/>
      <c r="T697" s="958"/>
      <c r="U697" s="958"/>
      <c r="V697" s="958"/>
      <c r="W697" s="958"/>
      <c r="X697" s="958"/>
    </row>
    <row r="698" spans="1:24" ht="14.5" x14ac:dyDescent="0.3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958"/>
      <c r="M698" s="958"/>
      <c r="N698" s="958"/>
      <c r="O698" s="958"/>
      <c r="P698" s="958"/>
      <c r="Q698" s="958"/>
      <c r="R698" s="958"/>
      <c r="S698" s="958"/>
      <c r="T698" s="958"/>
      <c r="U698" s="958"/>
      <c r="V698" s="958"/>
      <c r="W698" s="958"/>
      <c r="X698" s="958"/>
    </row>
    <row r="699" spans="1:24" ht="14.5" x14ac:dyDescent="0.3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958"/>
      <c r="M699" s="958"/>
      <c r="N699" s="958"/>
      <c r="O699" s="958"/>
      <c r="P699" s="958"/>
      <c r="Q699" s="958"/>
      <c r="R699" s="958"/>
      <c r="S699" s="958"/>
      <c r="T699" s="958"/>
      <c r="U699" s="958"/>
      <c r="V699" s="958"/>
      <c r="W699" s="958"/>
      <c r="X699" s="958"/>
    </row>
    <row r="700" spans="1:24" ht="14.5" x14ac:dyDescent="0.3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958"/>
      <c r="M700" s="958"/>
      <c r="N700" s="958"/>
      <c r="O700" s="958"/>
      <c r="P700" s="958"/>
      <c r="Q700" s="958"/>
      <c r="R700" s="958"/>
      <c r="S700" s="958"/>
      <c r="T700" s="958"/>
      <c r="U700" s="958"/>
      <c r="V700" s="958"/>
      <c r="W700" s="958"/>
      <c r="X700" s="958"/>
    </row>
    <row r="701" spans="1:24" ht="14.5" x14ac:dyDescent="0.3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958"/>
      <c r="M701" s="958"/>
      <c r="N701" s="958"/>
      <c r="O701" s="958"/>
      <c r="P701" s="958"/>
      <c r="Q701" s="958"/>
      <c r="R701" s="958"/>
      <c r="S701" s="958"/>
      <c r="T701" s="958"/>
      <c r="U701" s="958"/>
      <c r="V701" s="958"/>
      <c r="W701" s="958"/>
      <c r="X701" s="958"/>
    </row>
    <row r="702" spans="1:24" ht="14.5" x14ac:dyDescent="0.3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958"/>
      <c r="M702" s="958"/>
      <c r="N702" s="958"/>
      <c r="O702" s="958"/>
      <c r="P702" s="958"/>
      <c r="Q702" s="958"/>
      <c r="R702" s="958"/>
      <c r="S702" s="958"/>
      <c r="T702" s="958"/>
      <c r="U702" s="958"/>
      <c r="V702" s="958"/>
      <c r="W702" s="958"/>
      <c r="X702" s="958"/>
    </row>
    <row r="703" spans="1:24" ht="14.5" x14ac:dyDescent="0.3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958"/>
      <c r="M703" s="958"/>
      <c r="N703" s="958"/>
      <c r="O703" s="958"/>
      <c r="P703" s="958"/>
      <c r="Q703" s="958"/>
      <c r="R703" s="958"/>
      <c r="S703" s="958"/>
      <c r="T703" s="958"/>
      <c r="U703" s="958"/>
      <c r="V703" s="958"/>
      <c r="W703" s="958"/>
      <c r="X703" s="958"/>
    </row>
    <row r="704" spans="1:24" ht="14.5" x14ac:dyDescent="0.3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958"/>
      <c r="M704" s="958"/>
      <c r="N704" s="958"/>
      <c r="O704" s="958"/>
      <c r="P704" s="958"/>
      <c r="Q704" s="958"/>
      <c r="R704" s="958"/>
      <c r="S704" s="958"/>
      <c r="T704" s="958"/>
      <c r="U704" s="958"/>
      <c r="V704" s="958"/>
      <c r="W704" s="958"/>
      <c r="X704" s="958"/>
    </row>
    <row r="705" spans="1:24" ht="14.5" x14ac:dyDescent="0.3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958"/>
      <c r="M705" s="958"/>
      <c r="N705" s="958"/>
      <c r="O705" s="958"/>
      <c r="P705" s="958"/>
      <c r="Q705" s="958"/>
      <c r="R705" s="958"/>
      <c r="S705" s="958"/>
      <c r="T705" s="958"/>
      <c r="U705" s="958"/>
      <c r="V705" s="958"/>
      <c r="W705" s="958"/>
      <c r="X705" s="958"/>
    </row>
    <row r="706" spans="1:24" ht="14.5" x14ac:dyDescent="0.3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958"/>
      <c r="M706" s="958"/>
      <c r="N706" s="958"/>
      <c r="O706" s="958"/>
      <c r="P706" s="958"/>
      <c r="Q706" s="958"/>
      <c r="R706" s="958"/>
      <c r="S706" s="958"/>
      <c r="T706" s="958"/>
      <c r="U706" s="958"/>
      <c r="V706" s="958"/>
      <c r="W706" s="958"/>
      <c r="X706" s="958"/>
    </row>
    <row r="707" spans="1:24" ht="14.5" x14ac:dyDescent="0.3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958"/>
      <c r="M707" s="958"/>
      <c r="N707" s="958"/>
      <c r="O707" s="958"/>
      <c r="P707" s="958"/>
      <c r="Q707" s="958"/>
      <c r="R707" s="958"/>
      <c r="S707" s="958"/>
      <c r="T707" s="958"/>
      <c r="U707" s="958"/>
      <c r="V707" s="958"/>
      <c r="W707" s="958"/>
      <c r="X707" s="958"/>
    </row>
    <row r="708" spans="1:24" ht="14.5" x14ac:dyDescent="0.3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958"/>
      <c r="M708" s="958"/>
      <c r="N708" s="958"/>
      <c r="O708" s="958"/>
      <c r="P708" s="958"/>
      <c r="Q708" s="958"/>
      <c r="R708" s="958"/>
      <c r="S708" s="958"/>
      <c r="T708" s="958"/>
      <c r="U708" s="958"/>
      <c r="V708" s="958"/>
      <c r="W708" s="958"/>
      <c r="X708" s="958"/>
    </row>
    <row r="709" spans="1:24" ht="14.5" x14ac:dyDescent="0.3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958"/>
      <c r="M709" s="958"/>
      <c r="N709" s="958"/>
      <c r="O709" s="958"/>
      <c r="P709" s="958"/>
      <c r="Q709" s="958"/>
      <c r="R709" s="958"/>
      <c r="S709" s="958"/>
      <c r="T709" s="958"/>
      <c r="U709" s="958"/>
      <c r="V709" s="958"/>
      <c r="W709" s="958"/>
      <c r="X709" s="958"/>
    </row>
    <row r="710" spans="1:24" ht="14.5" x14ac:dyDescent="0.3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958"/>
      <c r="M710" s="958"/>
      <c r="N710" s="958"/>
      <c r="O710" s="958"/>
      <c r="P710" s="958"/>
      <c r="Q710" s="958"/>
      <c r="R710" s="958"/>
      <c r="S710" s="958"/>
      <c r="T710" s="958"/>
      <c r="U710" s="958"/>
      <c r="V710" s="958"/>
      <c r="W710" s="958"/>
      <c r="X710" s="958"/>
    </row>
    <row r="711" spans="1:24" ht="14.5" x14ac:dyDescent="0.3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958"/>
      <c r="M711" s="958"/>
      <c r="N711" s="958"/>
      <c r="O711" s="958"/>
      <c r="P711" s="958"/>
      <c r="Q711" s="958"/>
      <c r="R711" s="958"/>
      <c r="S711" s="958"/>
      <c r="T711" s="958"/>
      <c r="U711" s="958"/>
      <c r="V711" s="958"/>
      <c r="W711" s="958"/>
      <c r="X711" s="958"/>
    </row>
    <row r="712" spans="1:24" ht="14.5" x14ac:dyDescent="0.3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958"/>
      <c r="M712" s="958"/>
      <c r="N712" s="958"/>
      <c r="O712" s="958"/>
      <c r="P712" s="958"/>
      <c r="Q712" s="958"/>
      <c r="R712" s="958"/>
      <c r="S712" s="958"/>
      <c r="T712" s="958"/>
      <c r="U712" s="958"/>
      <c r="V712" s="958"/>
      <c r="W712" s="958"/>
      <c r="X712" s="958"/>
    </row>
    <row r="713" spans="1:24" ht="14.5" x14ac:dyDescent="0.3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958"/>
      <c r="M713" s="958"/>
      <c r="N713" s="958"/>
      <c r="O713" s="958"/>
      <c r="P713" s="958"/>
      <c r="Q713" s="958"/>
      <c r="R713" s="958"/>
      <c r="S713" s="958"/>
      <c r="T713" s="958"/>
      <c r="U713" s="958"/>
      <c r="V713" s="958"/>
      <c r="W713" s="958"/>
      <c r="X713" s="958"/>
    </row>
    <row r="714" spans="1:24" ht="14.5" x14ac:dyDescent="0.3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958"/>
      <c r="M714" s="958"/>
      <c r="N714" s="958"/>
      <c r="O714" s="958"/>
      <c r="P714" s="958"/>
      <c r="Q714" s="958"/>
      <c r="R714" s="958"/>
      <c r="S714" s="958"/>
      <c r="T714" s="958"/>
      <c r="U714" s="958"/>
      <c r="V714" s="958"/>
      <c r="W714" s="958"/>
      <c r="X714" s="958"/>
    </row>
    <row r="715" spans="1:24" ht="14.5" x14ac:dyDescent="0.3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958"/>
      <c r="M715" s="958"/>
      <c r="N715" s="958"/>
      <c r="O715" s="958"/>
      <c r="P715" s="958"/>
      <c r="Q715" s="958"/>
      <c r="R715" s="958"/>
      <c r="S715" s="958"/>
      <c r="T715" s="958"/>
      <c r="U715" s="958"/>
      <c r="V715" s="958"/>
      <c r="W715" s="958"/>
      <c r="X715" s="958"/>
    </row>
    <row r="716" spans="1:24" ht="14.5" x14ac:dyDescent="0.3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958"/>
      <c r="M716" s="958"/>
      <c r="N716" s="958"/>
      <c r="O716" s="958"/>
      <c r="P716" s="958"/>
      <c r="Q716" s="958"/>
      <c r="R716" s="958"/>
      <c r="S716" s="958"/>
      <c r="T716" s="958"/>
      <c r="U716" s="958"/>
      <c r="V716" s="958"/>
      <c r="W716" s="958"/>
      <c r="X716" s="958"/>
    </row>
    <row r="717" spans="1:24" ht="14.5" x14ac:dyDescent="0.3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958"/>
      <c r="M717" s="958"/>
      <c r="N717" s="958"/>
      <c r="O717" s="958"/>
      <c r="P717" s="958"/>
      <c r="Q717" s="958"/>
      <c r="R717" s="958"/>
      <c r="S717" s="958"/>
      <c r="T717" s="958"/>
      <c r="U717" s="958"/>
      <c r="V717" s="958"/>
      <c r="W717" s="958"/>
      <c r="X717" s="958"/>
    </row>
    <row r="718" spans="1:24" ht="14.5" x14ac:dyDescent="0.3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958"/>
      <c r="M718" s="958"/>
      <c r="N718" s="958"/>
      <c r="O718" s="958"/>
      <c r="P718" s="958"/>
      <c r="Q718" s="958"/>
      <c r="R718" s="958"/>
      <c r="S718" s="958"/>
      <c r="T718" s="958"/>
      <c r="U718" s="958"/>
      <c r="V718" s="958"/>
      <c r="W718" s="958"/>
      <c r="X718" s="958"/>
    </row>
    <row r="719" spans="1:24" ht="14.5" x14ac:dyDescent="0.3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958"/>
      <c r="M719" s="958"/>
      <c r="N719" s="958"/>
      <c r="O719" s="958"/>
      <c r="P719" s="958"/>
      <c r="Q719" s="958"/>
      <c r="R719" s="958"/>
      <c r="S719" s="958"/>
      <c r="T719" s="958"/>
      <c r="U719" s="958"/>
      <c r="V719" s="958"/>
      <c r="W719" s="958"/>
      <c r="X719" s="958"/>
    </row>
    <row r="720" spans="1:24" ht="14.5" x14ac:dyDescent="0.3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958"/>
      <c r="M720" s="958"/>
      <c r="N720" s="958"/>
      <c r="O720" s="958"/>
      <c r="P720" s="958"/>
      <c r="Q720" s="958"/>
      <c r="R720" s="958"/>
      <c r="S720" s="958"/>
      <c r="T720" s="958"/>
      <c r="U720" s="958"/>
      <c r="V720" s="958"/>
      <c r="W720" s="958"/>
      <c r="X720" s="958"/>
    </row>
    <row r="721" spans="1:24" ht="14.5" x14ac:dyDescent="0.3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958"/>
      <c r="M721" s="958"/>
      <c r="N721" s="958"/>
      <c r="O721" s="958"/>
      <c r="P721" s="958"/>
      <c r="Q721" s="958"/>
      <c r="R721" s="958"/>
      <c r="S721" s="958"/>
      <c r="T721" s="958"/>
      <c r="U721" s="958"/>
      <c r="V721" s="958"/>
      <c r="W721" s="958"/>
      <c r="X721" s="958"/>
    </row>
    <row r="722" spans="1:24" ht="14.5" x14ac:dyDescent="0.3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958"/>
      <c r="M722" s="958"/>
      <c r="N722" s="958"/>
      <c r="O722" s="958"/>
      <c r="P722" s="958"/>
      <c r="Q722" s="958"/>
      <c r="R722" s="958"/>
      <c r="S722" s="958"/>
      <c r="T722" s="958"/>
      <c r="U722" s="958"/>
      <c r="V722" s="958"/>
      <c r="W722" s="958"/>
      <c r="X722" s="958"/>
    </row>
    <row r="723" spans="1:24" ht="14.5" x14ac:dyDescent="0.3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958"/>
      <c r="M723" s="958"/>
      <c r="N723" s="958"/>
      <c r="O723" s="958"/>
      <c r="P723" s="958"/>
      <c r="Q723" s="958"/>
      <c r="R723" s="958"/>
      <c r="S723" s="958"/>
      <c r="T723" s="958"/>
      <c r="U723" s="958"/>
      <c r="V723" s="958"/>
      <c r="W723" s="958"/>
      <c r="X723" s="958"/>
    </row>
    <row r="724" spans="1:24" ht="14.5" x14ac:dyDescent="0.3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958"/>
      <c r="M724" s="958"/>
      <c r="N724" s="958"/>
      <c r="O724" s="958"/>
      <c r="P724" s="958"/>
      <c r="Q724" s="958"/>
      <c r="R724" s="958"/>
      <c r="S724" s="958"/>
      <c r="T724" s="958"/>
      <c r="U724" s="958"/>
      <c r="V724" s="958"/>
      <c r="W724" s="958"/>
      <c r="X724" s="958"/>
    </row>
    <row r="725" spans="1:24" ht="14.5" x14ac:dyDescent="0.3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958"/>
      <c r="M725" s="958"/>
      <c r="N725" s="958"/>
      <c r="O725" s="958"/>
      <c r="P725" s="958"/>
      <c r="Q725" s="958"/>
      <c r="R725" s="958"/>
      <c r="S725" s="958"/>
      <c r="T725" s="958"/>
      <c r="U725" s="958"/>
      <c r="V725" s="958"/>
      <c r="W725" s="958"/>
      <c r="X725" s="958"/>
    </row>
    <row r="726" spans="1:24" ht="14.5" x14ac:dyDescent="0.3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958"/>
      <c r="M726" s="958"/>
      <c r="N726" s="958"/>
      <c r="O726" s="958"/>
      <c r="P726" s="958"/>
      <c r="Q726" s="958"/>
      <c r="R726" s="958"/>
      <c r="S726" s="958"/>
      <c r="T726" s="958"/>
      <c r="U726" s="958"/>
      <c r="V726" s="958"/>
      <c r="W726" s="958"/>
      <c r="X726" s="958"/>
    </row>
    <row r="727" spans="1:24" ht="14.5" x14ac:dyDescent="0.3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958"/>
      <c r="M727" s="958"/>
      <c r="N727" s="958"/>
      <c r="O727" s="958"/>
      <c r="P727" s="958"/>
      <c r="Q727" s="958"/>
      <c r="R727" s="958"/>
      <c r="S727" s="958"/>
      <c r="T727" s="958"/>
      <c r="U727" s="958"/>
      <c r="V727" s="958"/>
      <c r="W727" s="958"/>
      <c r="X727" s="958"/>
    </row>
    <row r="728" spans="1:24" ht="14.5" x14ac:dyDescent="0.3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958"/>
      <c r="M728" s="958"/>
      <c r="N728" s="958"/>
      <c r="O728" s="958"/>
      <c r="P728" s="958"/>
      <c r="Q728" s="958"/>
      <c r="R728" s="958"/>
      <c r="S728" s="958"/>
      <c r="T728" s="958"/>
      <c r="U728" s="958"/>
      <c r="V728" s="958"/>
      <c r="W728" s="958"/>
      <c r="X728" s="958"/>
    </row>
    <row r="729" spans="1:24" ht="14.5" x14ac:dyDescent="0.3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958"/>
      <c r="M729" s="958"/>
      <c r="N729" s="958"/>
      <c r="O729" s="958"/>
      <c r="P729" s="958"/>
      <c r="Q729" s="958"/>
      <c r="R729" s="958"/>
      <c r="S729" s="958"/>
      <c r="T729" s="958"/>
      <c r="U729" s="958"/>
      <c r="V729" s="958"/>
      <c r="W729" s="958"/>
      <c r="X729" s="958"/>
    </row>
    <row r="730" spans="1:24" ht="14.5" x14ac:dyDescent="0.3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958"/>
      <c r="M730" s="958"/>
      <c r="N730" s="958"/>
      <c r="O730" s="958"/>
      <c r="P730" s="958"/>
      <c r="Q730" s="958"/>
      <c r="R730" s="958"/>
      <c r="S730" s="958"/>
      <c r="T730" s="958"/>
      <c r="U730" s="958"/>
      <c r="V730" s="958"/>
      <c r="W730" s="958"/>
      <c r="X730" s="958"/>
    </row>
    <row r="731" spans="1:24" ht="14.5" x14ac:dyDescent="0.3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958"/>
      <c r="M731" s="958"/>
      <c r="N731" s="958"/>
      <c r="O731" s="958"/>
      <c r="P731" s="958"/>
      <c r="Q731" s="958"/>
      <c r="R731" s="958"/>
      <c r="S731" s="958"/>
      <c r="T731" s="958"/>
      <c r="U731" s="958"/>
      <c r="V731" s="958"/>
      <c r="W731" s="958"/>
      <c r="X731" s="958"/>
    </row>
    <row r="732" spans="1:24" ht="14.5" x14ac:dyDescent="0.3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958"/>
      <c r="M732" s="958"/>
      <c r="N732" s="958"/>
      <c r="O732" s="958"/>
      <c r="P732" s="958"/>
      <c r="Q732" s="958"/>
      <c r="R732" s="958"/>
      <c r="S732" s="958"/>
      <c r="T732" s="958"/>
      <c r="U732" s="958"/>
      <c r="V732" s="958"/>
      <c r="W732" s="958"/>
      <c r="X732" s="958"/>
    </row>
    <row r="733" spans="1:24" ht="14.5" x14ac:dyDescent="0.3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958"/>
      <c r="M733" s="958"/>
      <c r="N733" s="958"/>
      <c r="O733" s="958"/>
      <c r="P733" s="958"/>
      <c r="Q733" s="958"/>
      <c r="R733" s="958"/>
      <c r="S733" s="958"/>
      <c r="T733" s="958"/>
      <c r="U733" s="958"/>
      <c r="V733" s="958"/>
      <c r="W733" s="958"/>
      <c r="X733" s="958"/>
    </row>
    <row r="734" spans="1:24" ht="14.5" x14ac:dyDescent="0.3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958"/>
      <c r="M734" s="958"/>
      <c r="N734" s="958"/>
      <c r="O734" s="958"/>
      <c r="P734" s="958"/>
      <c r="Q734" s="958"/>
      <c r="R734" s="958"/>
      <c r="S734" s="958"/>
      <c r="T734" s="958"/>
      <c r="U734" s="958"/>
      <c r="V734" s="958"/>
      <c r="W734" s="958"/>
      <c r="X734" s="958"/>
    </row>
    <row r="735" spans="1:24" ht="14.5" x14ac:dyDescent="0.3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958"/>
      <c r="M735" s="958"/>
      <c r="N735" s="958"/>
      <c r="O735" s="958"/>
      <c r="P735" s="958"/>
      <c r="Q735" s="958"/>
      <c r="R735" s="958"/>
      <c r="S735" s="958"/>
      <c r="T735" s="958"/>
      <c r="U735" s="958"/>
      <c r="V735" s="958"/>
      <c r="W735" s="958"/>
      <c r="X735" s="958"/>
    </row>
    <row r="736" spans="1:24" ht="14.5" x14ac:dyDescent="0.3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958"/>
      <c r="M736" s="958"/>
      <c r="N736" s="958"/>
      <c r="O736" s="958"/>
      <c r="P736" s="958"/>
      <c r="Q736" s="958"/>
      <c r="R736" s="958"/>
      <c r="S736" s="958"/>
      <c r="T736" s="958"/>
      <c r="U736" s="958"/>
      <c r="V736" s="958"/>
      <c r="W736" s="958"/>
      <c r="X736" s="958"/>
    </row>
    <row r="737" spans="1:24" ht="14.5" x14ac:dyDescent="0.3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958"/>
      <c r="M737" s="958"/>
      <c r="N737" s="958"/>
      <c r="O737" s="958"/>
      <c r="P737" s="958"/>
      <c r="Q737" s="958"/>
      <c r="R737" s="958"/>
      <c r="S737" s="958"/>
      <c r="T737" s="958"/>
      <c r="U737" s="958"/>
      <c r="V737" s="958"/>
      <c r="W737" s="958"/>
      <c r="X737" s="958"/>
    </row>
    <row r="738" spans="1:24" ht="14.5" x14ac:dyDescent="0.3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958"/>
      <c r="M738" s="958"/>
      <c r="N738" s="958"/>
      <c r="O738" s="958"/>
      <c r="P738" s="958"/>
      <c r="Q738" s="958"/>
      <c r="R738" s="958"/>
      <c r="S738" s="958"/>
      <c r="T738" s="958"/>
      <c r="U738" s="958"/>
      <c r="V738" s="958"/>
      <c r="W738" s="958"/>
      <c r="X738" s="958"/>
    </row>
    <row r="739" spans="1:24" ht="14.5" x14ac:dyDescent="0.3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958"/>
      <c r="M739" s="958"/>
      <c r="N739" s="958"/>
      <c r="O739" s="958"/>
      <c r="P739" s="958"/>
      <c r="Q739" s="958"/>
      <c r="R739" s="958"/>
      <c r="S739" s="958"/>
      <c r="T739" s="958"/>
      <c r="U739" s="958"/>
      <c r="V739" s="958"/>
      <c r="W739" s="958"/>
      <c r="X739" s="958"/>
    </row>
    <row r="740" spans="1:24" ht="14.5" x14ac:dyDescent="0.3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958"/>
      <c r="M740" s="958"/>
      <c r="N740" s="958"/>
      <c r="O740" s="958"/>
      <c r="P740" s="958"/>
      <c r="Q740" s="958"/>
      <c r="R740" s="958"/>
      <c r="S740" s="958"/>
      <c r="T740" s="958"/>
      <c r="U740" s="958"/>
      <c r="V740" s="958"/>
      <c r="W740" s="958"/>
      <c r="X740" s="958"/>
    </row>
    <row r="741" spans="1:24" ht="14.5" x14ac:dyDescent="0.3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958"/>
      <c r="M741" s="958"/>
      <c r="N741" s="958"/>
      <c r="O741" s="958"/>
      <c r="P741" s="958"/>
      <c r="Q741" s="958"/>
      <c r="R741" s="958"/>
      <c r="S741" s="958"/>
      <c r="T741" s="958"/>
      <c r="U741" s="958"/>
      <c r="V741" s="958"/>
      <c r="W741" s="958"/>
      <c r="X741" s="958"/>
    </row>
    <row r="742" spans="1:24" ht="14.5" x14ac:dyDescent="0.3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958"/>
      <c r="M742" s="958"/>
      <c r="N742" s="958"/>
      <c r="O742" s="958"/>
      <c r="P742" s="958"/>
      <c r="Q742" s="958"/>
      <c r="R742" s="958"/>
      <c r="S742" s="958"/>
      <c r="T742" s="958"/>
      <c r="U742" s="958"/>
      <c r="V742" s="958"/>
      <c r="W742" s="958"/>
      <c r="X742" s="958"/>
    </row>
    <row r="743" spans="1:24" ht="14.5" x14ac:dyDescent="0.3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958"/>
      <c r="M743" s="958"/>
      <c r="N743" s="958"/>
      <c r="O743" s="958"/>
      <c r="P743" s="958"/>
      <c r="Q743" s="958"/>
      <c r="R743" s="958"/>
      <c r="S743" s="958"/>
      <c r="T743" s="958"/>
      <c r="U743" s="958"/>
      <c r="V743" s="958"/>
      <c r="W743" s="958"/>
      <c r="X743" s="958"/>
    </row>
    <row r="744" spans="1:24" ht="14.5" x14ac:dyDescent="0.3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958"/>
      <c r="M744" s="958"/>
      <c r="N744" s="958"/>
      <c r="O744" s="958"/>
      <c r="P744" s="958"/>
      <c r="Q744" s="958"/>
      <c r="R744" s="958"/>
      <c r="S744" s="958"/>
      <c r="T744" s="958"/>
      <c r="U744" s="958"/>
      <c r="V744" s="958"/>
      <c r="W744" s="958"/>
      <c r="X744" s="958"/>
    </row>
    <row r="745" spans="1:24" ht="14.5" x14ac:dyDescent="0.3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958"/>
      <c r="M745" s="958"/>
      <c r="N745" s="958"/>
      <c r="O745" s="958"/>
      <c r="P745" s="958"/>
      <c r="Q745" s="958"/>
      <c r="R745" s="958"/>
      <c r="S745" s="958"/>
      <c r="T745" s="958"/>
      <c r="U745" s="958"/>
      <c r="V745" s="958"/>
      <c r="W745" s="958"/>
      <c r="X745" s="958"/>
    </row>
    <row r="746" spans="1:24" ht="14.5" x14ac:dyDescent="0.3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958"/>
      <c r="M746" s="958"/>
      <c r="N746" s="958"/>
      <c r="O746" s="958"/>
      <c r="P746" s="958"/>
      <c r="Q746" s="958"/>
      <c r="R746" s="958"/>
      <c r="S746" s="958"/>
      <c r="T746" s="958"/>
      <c r="U746" s="958"/>
      <c r="V746" s="958"/>
      <c r="W746" s="958"/>
      <c r="X746" s="958"/>
    </row>
    <row r="747" spans="1:24" ht="14.5" x14ac:dyDescent="0.3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958"/>
      <c r="M747" s="958"/>
      <c r="N747" s="958"/>
      <c r="O747" s="958"/>
      <c r="P747" s="958"/>
      <c r="Q747" s="958"/>
      <c r="R747" s="958"/>
      <c r="S747" s="958"/>
      <c r="T747" s="958"/>
      <c r="U747" s="958"/>
      <c r="V747" s="958"/>
      <c r="W747" s="958"/>
      <c r="X747" s="958"/>
    </row>
    <row r="748" spans="1:24" ht="14.5" x14ac:dyDescent="0.3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958"/>
      <c r="M748" s="958"/>
      <c r="N748" s="958"/>
      <c r="O748" s="958"/>
      <c r="P748" s="958"/>
      <c r="Q748" s="958"/>
      <c r="R748" s="958"/>
      <c r="S748" s="958"/>
      <c r="T748" s="958"/>
      <c r="U748" s="958"/>
      <c r="V748" s="958"/>
      <c r="W748" s="958"/>
      <c r="X748" s="958"/>
    </row>
    <row r="749" spans="1:24" ht="14.5" x14ac:dyDescent="0.3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958"/>
      <c r="M749" s="958"/>
      <c r="N749" s="958"/>
      <c r="O749" s="958"/>
      <c r="P749" s="958"/>
      <c r="Q749" s="958"/>
      <c r="R749" s="958"/>
      <c r="S749" s="958"/>
      <c r="T749" s="958"/>
      <c r="U749" s="958"/>
      <c r="V749" s="958"/>
      <c r="W749" s="958"/>
      <c r="X749" s="958"/>
    </row>
    <row r="750" spans="1:24" ht="14.5" x14ac:dyDescent="0.3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958"/>
      <c r="M750" s="958"/>
      <c r="N750" s="958"/>
      <c r="O750" s="958"/>
      <c r="P750" s="958"/>
      <c r="Q750" s="958"/>
      <c r="R750" s="958"/>
      <c r="S750" s="958"/>
      <c r="T750" s="958"/>
      <c r="U750" s="958"/>
      <c r="V750" s="958"/>
      <c r="W750" s="958"/>
      <c r="X750" s="958"/>
    </row>
    <row r="751" spans="1:24" ht="14.5" x14ac:dyDescent="0.3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958"/>
      <c r="M751" s="958"/>
      <c r="N751" s="958"/>
      <c r="O751" s="958"/>
      <c r="P751" s="958"/>
      <c r="Q751" s="958"/>
      <c r="R751" s="958"/>
      <c r="S751" s="958"/>
      <c r="T751" s="958"/>
      <c r="U751" s="958"/>
      <c r="V751" s="958"/>
      <c r="W751" s="958"/>
      <c r="X751" s="958"/>
    </row>
    <row r="752" spans="1:24" ht="14.5" x14ac:dyDescent="0.3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958"/>
      <c r="M752" s="958"/>
      <c r="N752" s="958"/>
      <c r="O752" s="958"/>
      <c r="P752" s="958"/>
      <c r="Q752" s="958"/>
      <c r="R752" s="958"/>
      <c r="S752" s="958"/>
      <c r="T752" s="958"/>
      <c r="U752" s="958"/>
      <c r="V752" s="958"/>
      <c r="W752" s="958"/>
      <c r="X752" s="958"/>
    </row>
    <row r="753" spans="1:24" ht="14.5" x14ac:dyDescent="0.3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958"/>
      <c r="M753" s="958"/>
      <c r="N753" s="958"/>
      <c r="O753" s="958"/>
      <c r="P753" s="958"/>
      <c r="Q753" s="958"/>
      <c r="R753" s="958"/>
      <c r="S753" s="958"/>
      <c r="T753" s="958"/>
      <c r="U753" s="958"/>
      <c r="V753" s="958"/>
      <c r="W753" s="958"/>
      <c r="X753" s="958"/>
    </row>
    <row r="754" spans="1:24" ht="14.5" x14ac:dyDescent="0.3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958"/>
      <c r="M754" s="958"/>
      <c r="N754" s="958"/>
      <c r="O754" s="958"/>
      <c r="P754" s="958"/>
      <c r="Q754" s="958"/>
      <c r="R754" s="958"/>
      <c r="S754" s="958"/>
      <c r="T754" s="958"/>
      <c r="U754" s="958"/>
      <c r="V754" s="958"/>
      <c r="W754" s="958"/>
      <c r="X754" s="958"/>
    </row>
    <row r="755" spans="1:24" ht="14.5" x14ac:dyDescent="0.3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958"/>
      <c r="M755" s="958"/>
      <c r="N755" s="958"/>
      <c r="O755" s="958"/>
      <c r="P755" s="958"/>
      <c r="Q755" s="958"/>
      <c r="R755" s="958"/>
      <c r="S755" s="958"/>
      <c r="T755" s="958"/>
      <c r="U755" s="958"/>
      <c r="V755" s="958"/>
      <c r="W755" s="958"/>
      <c r="X755" s="958"/>
    </row>
    <row r="756" spans="1:24" ht="14.5" x14ac:dyDescent="0.3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958"/>
      <c r="M756" s="958"/>
      <c r="N756" s="958"/>
      <c r="O756" s="958"/>
      <c r="P756" s="958"/>
      <c r="Q756" s="958"/>
      <c r="R756" s="958"/>
      <c r="S756" s="958"/>
      <c r="T756" s="958"/>
      <c r="U756" s="958"/>
      <c r="V756" s="958"/>
      <c r="W756" s="958"/>
      <c r="X756" s="958"/>
    </row>
    <row r="757" spans="1:24" ht="14.5" x14ac:dyDescent="0.3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958"/>
      <c r="M757" s="958"/>
      <c r="N757" s="958"/>
      <c r="O757" s="958"/>
      <c r="P757" s="958"/>
      <c r="Q757" s="958"/>
      <c r="R757" s="958"/>
      <c r="S757" s="958"/>
      <c r="T757" s="958"/>
      <c r="U757" s="958"/>
      <c r="V757" s="958"/>
      <c r="W757" s="958"/>
      <c r="X757" s="958"/>
    </row>
    <row r="758" spans="1:24" ht="14.5" x14ac:dyDescent="0.3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958"/>
      <c r="M758" s="958"/>
      <c r="N758" s="958"/>
      <c r="O758" s="958"/>
      <c r="P758" s="958"/>
      <c r="Q758" s="958"/>
      <c r="R758" s="958"/>
      <c r="S758" s="958"/>
      <c r="T758" s="958"/>
      <c r="U758" s="958"/>
      <c r="V758" s="958"/>
      <c r="W758" s="958"/>
      <c r="X758" s="958"/>
    </row>
    <row r="759" spans="1:24" ht="14.5" x14ac:dyDescent="0.3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958"/>
      <c r="M759" s="958"/>
      <c r="N759" s="958"/>
      <c r="O759" s="958"/>
      <c r="P759" s="958"/>
      <c r="Q759" s="958"/>
      <c r="R759" s="958"/>
      <c r="S759" s="958"/>
      <c r="T759" s="958"/>
      <c r="U759" s="958"/>
      <c r="V759" s="958"/>
      <c r="W759" s="958"/>
      <c r="X759" s="958"/>
    </row>
    <row r="760" spans="1:24" ht="14.5" x14ac:dyDescent="0.3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958"/>
      <c r="M760" s="958"/>
      <c r="N760" s="958"/>
      <c r="O760" s="958"/>
      <c r="P760" s="958"/>
      <c r="Q760" s="958"/>
      <c r="R760" s="958"/>
      <c r="S760" s="958"/>
      <c r="T760" s="958"/>
      <c r="U760" s="958"/>
      <c r="V760" s="958"/>
      <c r="W760" s="958"/>
      <c r="X760" s="958"/>
    </row>
    <row r="761" spans="1:24" ht="14.5" x14ac:dyDescent="0.3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958"/>
      <c r="M761" s="958"/>
      <c r="N761" s="958"/>
      <c r="O761" s="958"/>
      <c r="P761" s="958"/>
      <c r="Q761" s="958"/>
      <c r="R761" s="958"/>
      <c r="S761" s="958"/>
      <c r="T761" s="958"/>
      <c r="U761" s="958"/>
      <c r="V761" s="958"/>
      <c r="W761" s="958"/>
      <c r="X761" s="958"/>
    </row>
    <row r="762" spans="1:24" ht="14.5" x14ac:dyDescent="0.3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958"/>
      <c r="M762" s="958"/>
      <c r="N762" s="958"/>
      <c r="O762" s="958"/>
      <c r="P762" s="958"/>
      <c r="Q762" s="958"/>
      <c r="R762" s="958"/>
      <c r="S762" s="958"/>
      <c r="T762" s="958"/>
      <c r="U762" s="958"/>
      <c r="V762" s="958"/>
      <c r="W762" s="958"/>
      <c r="X762" s="958"/>
    </row>
    <row r="763" spans="1:24" ht="14.5" x14ac:dyDescent="0.3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958"/>
      <c r="M763" s="958"/>
      <c r="N763" s="958"/>
      <c r="O763" s="958"/>
      <c r="P763" s="958"/>
      <c r="Q763" s="958"/>
      <c r="R763" s="958"/>
      <c r="S763" s="958"/>
      <c r="T763" s="958"/>
      <c r="U763" s="958"/>
      <c r="V763" s="958"/>
      <c r="W763" s="958"/>
      <c r="X763" s="958"/>
    </row>
    <row r="764" spans="1:24" ht="14.5" x14ac:dyDescent="0.3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958"/>
      <c r="M764" s="958"/>
      <c r="N764" s="958"/>
      <c r="O764" s="958"/>
      <c r="P764" s="958"/>
      <c r="Q764" s="958"/>
      <c r="R764" s="958"/>
      <c r="S764" s="958"/>
      <c r="T764" s="958"/>
      <c r="U764" s="958"/>
      <c r="V764" s="958"/>
      <c r="W764" s="958"/>
      <c r="X764" s="958"/>
    </row>
    <row r="765" spans="1:24" ht="14.5" x14ac:dyDescent="0.3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958"/>
      <c r="M765" s="958"/>
      <c r="N765" s="958"/>
      <c r="O765" s="958"/>
      <c r="P765" s="958"/>
      <c r="Q765" s="958"/>
      <c r="R765" s="958"/>
      <c r="S765" s="958"/>
      <c r="T765" s="958"/>
      <c r="U765" s="958"/>
      <c r="V765" s="958"/>
      <c r="W765" s="958"/>
      <c r="X765" s="958"/>
    </row>
    <row r="766" spans="1:24" ht="14.5" x14ac:dyDescent="0.3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958"/>
      <c r="M766" s="958"/>
      <c r="N766" s="958"/>
      <c r="O766" s="958"/>
      <c r="P766" s="958"/>
      <c r="Q766" s="958"/>
      <c r="R766" s="958"/>
      <c r="S766" s="958"/>
      <c r="T766" s="958"/>
      <c r="U766" s="958"/>
      <c r="V766" s="958"/>
      <c r="W766" s="958"/>
      <c r="X766" s="958"/>
    </row>
    <row r="767" spans="1:24" ht="14.5" x14ac:dyDescent="0.3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958"/>
      <c r="M767" s="958"/>
      <c r="N767" s="958"/>
      <c r="O767" s="958"/>
      <c r="P767" s="958"/>
      <c r="Q767" s="958"/>
      <c r="R767" s="958"/>
      <c r="S767" s="958"/>
      <c r="T767" s="958"/>
      <c r="U767" s="958"/>
      <c r="V767" s="958"/>
      <c r="W767" s="958"/>
      <c r="X767" s="958"/>
    </row>
    <row r="768" spans="1:24" ht="14.5" x14ac:dyDescent="0.3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958"/>
      <c r="M768" s="958"/>
      <c r="N768" s="958"/>
      <c r="O768" s="958"/>
      <c r="P768" s="958"/>
      <c r="Q768" s="958"/>
      <c r="R768" s="958"/>
      <c r="S768" s="958"/>
      <c r="T768" s="958"/>
      <c r="U768" s="958"/>
      <c r="V768" s="958"/>
      <c r="W768" s="958"/>
      <c r="X768" s="958"/>
    </row>
    <row r="769" spans="1:24" ht="14.5" x14ac:dyDescent="0.3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958"/>
      <c r="M769" s="958"/>
      <c r="N769" s="958"/>
      <c r="O769" s="958"/>
      <c r="P769" s="958"/>
      <c r="Q769" s="958"/>
      <c r="R769" s="958"/>
      <c r="S769" s="958"/>
      <c r="T769" s="958"/>
      <c r="U769" s="958"/>
      <c r="V769" s="958"/>
      <c r="W769" s="958"/>
      <c r="X769" s="958"/>
    </row>
    <row r="770" spans="1:24" ht="14.5" x14ac:dyDescent="0.3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958"/>
      <c r="M770" s="958"/>
      <c r="N770" s="958"/>
      <c r="O770" s="958"/>
      <c r="P770" s="958"/>
      <c r="Q770" s="958"/>
      <c r="R770" s="958"/>
      <c r="S770" s="958"/>
      <c r="T770" s="958"/>
      <c r="U770" s="958"/>
      <c r="V770" s="958"/>
      <c r="W770" s="958"/>
      <c r="X770" s="958"/>
    </row>
    <row r="771" spans="1:24" ht="14.5" x14ac:dyDescent="0.3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958"/>
      <c r="M771" s="958"/>
      <c r="N771" s="958"/>
      <c r="O771" s="958"/>
      <c r="P771" s="958"/>
      <c r="Q771" s="958"/>
      <c r="R771" s="958"/>
      <c r="S771" s="958"/>
      <c r="T771" s="958"/>
      <c r="U771" s="958"/>
      <c r="V771" s="958"/>
      <c r="W771" s="958"/>
      <c r="X771" s="958"/>
    </row>
    <row r="772" spans="1:24" ht="14.5" x14ac:dyDescent="0.3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958"/>
      <c r="M772" s="958"/>
      <c r="N772" s="958"/>
      <c r="O772" s="958"/>
      <c r="P772" s="958"/>
      <c r="Q772" s="958"/>
      <c r="R772" s="958"/>
      <c r="S772" s="958"/>
      <c r="T772" s="958"/>
      <c r="U772" s="958"/>
      <c r="V772" s="958"/>
      <c r="W772" s="958"/>
      <c r="X772" s="958"/>
    </row>
    <row r="773" spans="1:24" ht="14.5" x14ac:dyDescent="0.3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958"/>
      <c r="M773" s="958"/>
      <c r="N773" s="958"/>
      <c r="O773" s="958"/>
      <c r="P773" s="958"/>
      <c r="Q773" s="958"/>
      <c r="R773" s="958"/>
      <c r="S773" s="958"/>
      <c r="T773" s="958"/>
      <c r="U773" s="958"/>
      <c r="V773" s="958"/>
      <c r="W773" s="958"/>
      <c r="X773" s="958"/>
    </row>
    <row r="774" spans="1:24" ht="14.5" x14ac:dyDescent="0.3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958"/>
      <c r="M774" s="958"/>
      <c r="N774" s="958"/>
      <c r="O774" s="958"/>
      <c r="P774" s="958"/>
      <c r="Q774" s="958"/>
      <c r="R774" s="958"/>
      <c r="S774" s="958"/>
      <c r="T774" s="958"/>
      <c r="U774" s="958"/>
      <c r="V774" s="958"/>
      <c r="W774" s="958"/>
      <c r="X774" s="958"/>
    </row>
    <row r="775" spans="1:24" ht="14.5" x14ac:dyDescent="0.3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958"/>
      <c r="M775" s="958"/>
      <c r="N775" s="958"/>
      <c r="O775" s="958"/>
      <c r="P775" s="958"/>
      <c r="Q775" s="958"/>
      <c r="R775" s="958"/>
      <c r="S775" s="958"/>
      <c r="T775" s="958"/>
      <c r="U775" s="958"/>
      <c r="V775" s="958"/>
      <c r="W775" s="958"/>
      <c r="X775" s="958"/>
    </row>
    <row r="776" spans="1:24" ht="14.5" x14ac:dyDescent="0.3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958"/>
      <c r="M776" s="958"/>
      <c r="N776" s="958"/>
      <c r="O776" s="958"/>
      <c r="P776" s="958"/>
      <c r="Q776" s="958"/>
      <c r="R776" s="958"/>
      <c r="S776" s="958"/>
      <c r="T776" s="958"/>
      <c r="U776" s="958"/>
      <c r="V776" s="958"/>
      <c r="W776" s="958"/>
      <c r="X776" s="958"/>
    </row>
    <row r="777" spans="1:24" ht="14.5" x14ac:dyDescent="0.3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958"/>
      <c r="M777" s="958"/>
      <c r="N777" s="958"/>
      <c r="O777" s="958"/>
      <c r="P777" s="958"/>
      <c r="Q777" s="958"/>
      <c r="R777" s="958"/>
      <c r="S777" s="958"/>
      <c r="T777" s="958"/>
      <c r="U777" s="958"/>
      <c r="V777" s="958"/>
      <c r="W777" s="958"/>
      <c r="X777" s="958"/>
    </row>
    <row r="778" spans="1:24" ht="14.5" x14ac:dyDescent="0.3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958"/>
      <c r="M778" s="958"/>
      <c r="N778" s="958"/>
      <c r="O778" s="958"/>
      <c r="P778" s="958"/>
      <c r="Q778" s="958"/>
      <c r="R778" s="958"/>
      <c r="S778" s="958"/>
      <c r="T778" s="958"/>
      <c r="U778" s="958"/>
      <c r="V778" s="958"/>
      <c r="W778" s="958"/>
      <c r="X778" s="958"/>
    </row>
    <row r="779" spans="1:24" ht="14.5" x14ac:dyDescent="0.3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958"/>
      <c r="M779" s="958"/>
      <c r="N779" s="958"/>
      <c r="O779" s="958"/>
      <c r="P779" s="958"/>
      <c r="Q779" s="958"/>
      <c r="R779" s="958"/>
      <c r="S779" s="958"/>
      <c r="T779" s="958"/>
      <c r="U779" s="958"/>
      <c r="V779" s="958"/>
      <c r="W779" s="958"/>
      <c r="X779" s="958"/>
    </row>
    <row r="780" spans="1:24" ht="14.5" x14ac:dyDescent="0.3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958"/>
      <c r="M780" s="958"/>
      <c r="N780" s="958"/>
      <c r="O780" s="958"/>
      <c r="P780" s="958"/>
      <c r="Q780" s="958"/>
      <c r="R780" s="958"/>
      <c r="S780" s="958"/>
      <c r="T780" s="958"/>
      <c r="U780" s="958"/>
      <c r="V780" s="958"/>
      <c r="W780" s="958"/>
      <c r="X780" s="958"/>
    </row>
    <row r="781" spans="1:24" ht="14.5" x14ac:dyDescent="0.3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958"/>
      <c r="M781" s="958"/>
      <c r="N781" s="958"/>
      <c r="O781" s="958"/>
      <c r="P781" s="958"/>
      <c r="Q781" s="958"/>
      <c r="R781" s="958"/>
      <c r="S781" s="958"/>
      <c r="T781" s="958"/>
      <c r="U781" s="958"/>
      <c r="V781" s="958"/>
      <c r="W781" s="958"/>
      <c r="X781" s="958"/>
    </row>
    <row r="782" spans="1:24" ht="14.5" x14ac:dyDescent="0.3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958"/>
      <c r="M782" s="958"/>
      <c r="N782" s="958"/>
      <c r="O782" s="958"/>
      <c r="P782" s="958"/>
      <c r="Q782" s="958"/>
      <c r="R782" s="958"/>
      <c r="S782" s="958"/>
      <c r="T782" s="958"/>
      <c r="U782" s="958"/>
      <c r="V782" s="958"/>
      <c r="W782" s="958"/>
      <c r="X782" s="958"/>
    </row>
    <row r="783" spans="1:24" ht="14.5" x14ac:dyDescent="0.3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958"/>
      <c r="M783" s="958"/>
      <c r="N783" s="958"/>
      <c r="O783" s="958"/>
      <c r="P783" s="958"/>
      <c r="Q783" s="958"/>
      <c r="R783" s="958"/>
      <c r="S783" s="958"/>
      <c r="T783" s="958"/>
      <c r="U783" s="958"/>
      <c r="V783" s="958"/>
      <c r="W783" s="958"/>
      <c r="X783" s="958"/>
    </row>
    <row r="784" spans="1:24" ht="14.5" x14ac:dyDescent="0.3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958"/>
      <c r="M784" s="958"/>
      <c r="N784" s="958"/>
      <c r="O784" s="958"/>
      <c r="P784" s="958"/>
      <c r="Q784" s="958"/>
      <c r="R784" s="958"/>
      <c r="S784" s="958"/>
      <c r="T784" s="958"/>
      <c r="U784" s="958"/>
      <c r="V784" s="958"/>
      <c r="W784" s="958"/>
      <c r="X784" s="958"/>
    </row>
    <row r="785" spans="1:24" ht="14.5" x14ac:dyDescent="0.3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958"/>
      <c r="M785" s="958"/>
      <c r="N785" s="958"/>
      <c r="O785" s="958"/>
      <c r="P785" s="958"/>
      <c r="Q785" s="958"/>
      <c r="R785" s="958"/>
      <c r="S785" s="958"/>
      <c r="T785" s="958"/>
      <c r="U785" s="958"/>
      <c r="V785" s="958"/>
      <c r="W785" s="958"/>
      <c r="X785" s="958"/>
    </row>
    <row r="786" spans="1:24" ht="14.5" x14ac:dyDescent="0.3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958"/>
      <c r="M786" s="958"/>
      <c r="N786" s="958"/>
      <c r="O786" s="958"/>
      <c r="P786" s="958"/>
      <c r="Q786" s="958"/>
      <c r="R786" s="958"/>
      <c r="S786" s="958"/>
      <c r="T786" s="958"/>
      <c r="U786" s="958"/>
      <c r="V786" s="958"/>
      <c r="W786" s="958"/>
      <c r="X786" s="958"/>
    </row>
    <row r="787" spans="1:24" ht="14.5" x14ac:dyDescent="0.3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958"/>
      <c r="M787" s="958"/>
      <c r="N787" s="958"/>
      <c r="O787" s="958"/>
      <c r="P787" s="958"/>
      <c r="Q787" s="958"/>
      <c r="R787" s="958"/>
      <c r="S787" s="958"/>
      <c r="T787" s="958"/>
      <c r="U787" s="958"/>
      <c r="V787" s="958"/>
      <c r="W787" s="958"/>
      <c r="X787" s="958"/>
    </row>
    <row r="788" spans="1:24" ht="14.5" x14ac:dyDescent="0.3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958"/>
      <c r="M788" s="958"/>
      <c r="N788" s="958"/>
      <c r="O788" s="958"/>
      <c r="P788" s="958"/>
      <c r="Q788" s="958"/>
      <c r="R788" s="958"/>
      <c r="S788" s="958"/>
      <c r="T788" s="958"/>
      <c r="U788" s="958"/>
      <c r="V788" s="958"/>
      <c r="W788" s="958"/>
      <c r="X788" s="958"/>
    </row>
    <row r="789" spans="1:24" ht="14.5" x14ac:dyDescent="0.3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958"/>
      <c r="M789" s="958"/>
      <c r="N789" s="958"/>
      <c r="O789" s="958"/>
      <c r="P789" s="958"/>
      <c r="Q789" s="958"/>
      <c r="R789" s="958"/>
      <c r="S789" s="958"/>
      <c r="T789" s="958"/>
      <c r="U789" s="958"/>
      <c r="V789" s="958"/>
      <c r="W789" s="958"/>
      <c r="X789" s="958"/>
    </row>
    <row r="790" spans="1:24" ht="14.5" x14ac:dyDescent="0.3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958"/>
      <c r="M790" s="958"/>
      <c r="N790" s="958"/>
      <c r="O790" s="958"/>
      <c r="P790" s="958"/>
      <c r="Q790" s="958"/>
      <c r="R790" s="958"/>
      <c r="S790" s="958"/>
      <c r="T790" s="958"/>
      <c r="U790" s="958"/>
      <c r="V790" s="958"/>
      <c r="W790" s="958"/>
      <c r="X790" s="958"/>
    </row>
    <row r="791" spans="1:24" ht="14.5" x14ac:dyDescent="0.3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958"/>
      <c r="M791" s="958"/>
      <c r="N791" s="958"/>
      <c r="O791" s="958"/>
      <c r="P791" s="958"/>
      <c r="Q791" s="958"/>
      <c r="R791" s="958"/>
      <c r="S791" s="958"/>
      <c r="T791" s="958"/>
      <c r="U791" s="958"/>
      <c r="V791" s="958"/>
      <c r="W791" s="958"/>
      <c r="X791" s="958"/>
    </row>
    <row r="792" spans="1:24" ht="14.5" x14ac:dyDescent="0.3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958"/>
      <c r="M792" s="958"/>
      <c r="N792" s="958"/>
      <c r="O792" s="958"/>
      <c r="P792" s="958"/>
      <c r="Q792" s="958"/>
      <c r="R792" s="958"/>
      <c r="S792" s="958"/>
      <c r="T792" s="958"/>
      <c r="U792" s="958"/>
      <c r="V792" s="958"/>
      <c r="W792" s="958"/>
      <c r="X792" s="958"/>
    </row>
    <row r="793" spans="1:24" ht="14.5" x14ac:dyDescent="0.3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958"/>
      <c r="M793" s="958"/>
      <c r="N793" s="958"/>
      <c r="O793" s="958"/>
      <c r="P793" s="958"/>
      <c r="Q793" s="958"/>
      <c r="R793" s="958"/>
      <c r="S793" s="958"/>
      <c r="T793" s="958"/>
      <c r="U793" s="958"/>
      <c r="V793" s="958"/>
      <c r="W793" s="958"/>
      <c r="X793" s="958"/>
    </row>
    <row r="794" spans="1:24" ht="14.5" x14ac:dyDescent="0.3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958"/>
      <c r="M794" s="958"/>
      <c r="N794" s="958"/>
      <c r="O794" s="958"/>
      <c r="P794" s="958"/>
      <c r="Q794" s="958"/>
      <c r="R794" s="958"/>
      <c r="S794" s="958"/>
      <c r="T794" s="958"/>
      <c r="U794" s="958"/>
      <c r="V794" s="958"/>
      <c r="W794" s="958"/>
      <c r="X794" s="958"/>
    </row>
    <row r="795" spans="1:24" ht="14.5" x14ac:dyDescent="0.3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958"/>
      <c r="M795" s="958"/>
      <c r="N795" s="958"/>
      <c r="O795" s="958"/>
      <c r="P795" s="958"/>
      <c r="Q795" s="958"/>
      <c r="R795" s="958"/>
      <c r="S795" s="958"/>
      <c r="T795" s="958"/>
      <c r="U795" s="958"/>
      <c r="V795" s="958"/>
      <c r="W795" s="958"/>
      <c r="X795" s="958"/>
    </row>
    <row r="796" spans="1:24" ht="14.5" x14ac:dyDescent="0.3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958"/>
      <c r="M796" s="958"/>
      <c r="N796" s="958"/>
      <c r="O796" s="958"/>
      <c r="P796" s="958"/>
      <c r="Q796" s="958"/>
      <c r="R796" s="958"/>
      <c r="S796" s="958"/>
      <c r="T796" s="958"/>
      <c r="U796" s="958"/>
      <c r="V796" s="958"/>
      <c r="W796" s="958"/>
      <c r="X796" s="958"/>
    </row>
    <row r="797" spans="1:24" ht="14.5" x14ac:dyDescent="0.3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958"/>
      <c r="M797" s="958"/>
      <c r="N797" s="958"/>
      <c r="O797" s="958"/>
      <c r="P797" s="958"/>
      <c r="Q797" s="958"/>
      <c r="R797" s="958"/>
      <c r="S797" s="958"/>
      <c r="T797" s="958"/>
      <c r="U797" s="958"/>
      <c r="V797" s="958"/>
      <c r="W797" s="958"/>
      <c r="X797" s="958"/>
    </row>
    <row r="798" spans="1:24" ht="14.5" x14ac:dyDescent="0.3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958"/>
      <c r="M798" s="958"/>
      <c r="N798" s="958"/>
      <c r="O798" s="958"/>
      <c r="P798" s="958"/>
      <c r="Q798" s="958"/>
      <c r="R798" s="958"/>
      <c r="S798" s="958"/>
      <c r="T798" s="958"/>
      <c r="U798" s="958"/>
      <c r="V798" s="958"/>
      <c r="W798" s="958"/>
      <c r="X798" s="958"/>
    </row>
    <row r="799" spans="1:24" ht="14.5" x14ac:dyDescent="0.3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958"/>
      <c r="M799" s="958"/>
      <c r="N799" s="958"/>
      <c r="O799" s="958"/>
      <c r="P799" s="958"/>
      <c r="Q799" s="958"/>
      <c r="R799" s="958"/>
      <c r="S799" s="958"/>
      <c r="T799" s="958"/>
      <c r="U799" s="958"/>
      <c r="V799" s="958"/>
      <c r="W799" s="958"/>
      <c r="X799" s="958"/>
    </row>
    <row r="800" spans="1:24" ht="14.5" x14ac:dyDescent="0.3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958"/>
      <c r="M800" s="958"/>
      <c r="N800" s="958"/>
      <c r="O800" s="958"/>
      <c r="P800" s="958"/>
      <c r="Q800" s="958"/>
      <c r="R800" s="958"/>
      <c r="S800" s="958"/>
      <c r="T800" s="958"/>
      <c r="U800" s="958"/>
      <c r="V800" s="958"/>
      <c r="W800" s="958"/>
      <c r="X800" s="958"/>
    </row>
    <row r="801" spans="1:24" ht="14.5" x14ac:dyDescent="0.3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958"/>
      <c r="M801" s="958"/>
      <c r="N801" s="958"/>
      <c r="O801" s="958"/>
      <c r="P801" s="958"/>
      <c r="Q801" s="958"/>
      <c r="R801" s="958"/>
      <c r="S801" s="958"/>
      <c r="T801" s="958"/>
      <c r="U801" s="958"/>
      <c r="V801" s="958"/>
      <c r="W801" s="958"/>
      <c r="X801" s="958"/>
    </row>
    <row r="802" spans="1:24" ht="14.5" x14ac:dyDescent="0.3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958"/>
      <c r="M802" s="958"/>
      <c r="N802" s="958"/>
      <c r="O802" s="958"/>
      <c r="P802" s="958"/>
      <c r="Q802" s="958"/>
      <c r="R802" s="958"/>
      <c r="S802" s="958"/>
      <c r="T802" s="958"/>
      <c r="U802" s="958"/>
      <c r="V802" s="958"/>
      <c r="W802" s="958"/>
      <c r="X802" s="958"/>
    </row>
    <row r="803" spans="1:24" ht="14.5" x14ac:dyDescent="0.3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958"/>
      <c r="M803" s="958"/>
      <c r="N803" s="958"/>
      <c r="O803" s="958"/>
      <c r="P803" s="958"/>
      <c r="Q803" s="958"/>
      <c r="R803" s="958"/>
      <c r="S803" s="958"/>
      <c r="T803" s="958"/>
      <c r="U803" s="958"/>
      <c r="V803" s="958"/>
      <c r="W803" s="958"/>
      <c r="X803" s="958"/>
    </row>
    <row r="804" spans="1:24" ht="14.5" x14ac:dyDescent="0.3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958"/>
      <c r="M804" s="958"/>
      <c r="N804" s="958"/>
      <c r="O804" s="958"/>
      <c r="P804" s="958"/>
      <c r="Q804" s="958"/>
      <c r="R804" s="958"/>
      <c r="S804" s="958"/>
      <c r="T804" s="958"/>
      <c r="U804" s="958"/>
      <c r="V804" s="958"/>
      <c r="W804" s="958"/>
      <c r="X804" s="958"/>
    </row>
    <row r="805" spans="1:24" ht="14.5" x14ac:dyDescent="0.3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958"/>
      <c r="M805" s="958"/>
      <c r="N805" s="958"/>
      <c r="O805" s="958"/>
      <c r="P805" s="958"/>
      <c r="Q805" s="958"/>
      <c r="R805" s="958"/>
      <c r="S805" s="958"/>
      <c r="T805" s="958"/>
      <c r="U805" s="958"/>
      <c r="V805" s="958"/>
      <c r="W805" s="958"/>
      <c r="X805" s="958"/>
    </row>
    <row r="806" spans="1:24" ht="14.5" x14ac:dyDescent="0.3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958"/>
      <c r="M806" s="958"/>
      <c r="N806" s="958"/>
      <c r="O806" s="958"/>
      <c r="P806" s="958"/>
      <c r="Q806" s="958"/>
      <c r="R806" s="958"/>
      <c r="S806" s="958"/>
      <c r="T806" s="958"/>
      <c r="U806" s="958"/>
      <c r="V806" s="958"/>
      <c r="W806" s="958"/>
      <c r="X806" s="958"/>
    </row>
    <row r="807" spans="1:24" ht="14.5" x14ac:dyDescent="0.3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958"/>
      <c r="M807" s="958"/>
      <c r="N807" s="958"/>
      <c r="O807" s="958"/>
      <c r="P807" s="958"/>
      <c r="Q807" s="958"/>
      <c r="R807" s="958"/>
      <c r="S807" s="958"/>
      <c r="T807" s="958"/>
      <c r="U807" s="958"/>
      <c r="V807" s="958"/>
      <c r="W807" s="958"/>
      <c r="X807" s="958"/>
    </row>
    <row r="808" spans="1:24" ht="14.5" x14ac:dyDescent="0.3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958"/>
      <c r="M808" s="958"/>
      <c r="N808" s="958"/>
      <c r="O808" s="958"/>
      <c r="P808" s="958"/>
      <c r="Q808" s="958"/>
      <c r="R808" s="958"/>
      <c r="S808" s="958"/>
      <c r="T808" s="958"/>
      <c r="U808" s="958"/>
      <c r="V808" s="958"/>
      <c r="W808" s="958"/>
      <c r="X808" s="958"/>
    </row>
    <row r="809" spans="1:24" ht="14.5" x14ac:dyDescent="0.3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958"/>
      <c r="M809" s="958"/>
      <c r="N809" s="958"/>
      <c r="O809" s="958"/>
      <c r="P809" s="958"/>
      <c r="Q809" s="958"/>
      <c r="R809" s="958"/>
      <c r="S809" s="958"/>
      <c r="T809" s="958"/>
      <c r="U809" s="958"/>
      <c r="V809" s="958"/>
      <c r="W809" s="958"/>
      <c r="X809" s="958"/>
    </row>
    <row r="810" spans="1:24" ht="14.5" x14ac:dyDescent="0.3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958"/>
      <c r="M810" s="958"/>
      <c r="N810" s="958"/>
      <c r="O810" s="958"/>
      <c r="P810" s="958"/>
      <c r="Q810" s="958"/>
      <c r="R810" s="958"/>
      <c r="S810" s="958"/>
      <c r="T810" s="958"/>
      <c r="U810" s="958"/>
      <c r="V810" s="958"/>
      <c r="W810" s="958"/>
      <c r="X810" s="958"/>
    </row>
    <row r="811" spans="1:24" ht="14.5" x14ac:dyDescent="0.3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958"/>
      <c r="M811" s="958"/>
      <c r="N811" s="958"/>
      <c r="O811" s="958"/>
      <c r="P811" s="958"/>
      <c r="Q811" s="958"/>
      <c r="R811" s="958"/>
      <c r="S811" s="958"/>
      <c r="T811" s="958"/>
      <c r="U811" s="958"/>
      <c r="V811" s="958"/>
      <c r="W811" s="958"/>
      <c r="X811" s="958"/>
    </row>
    <row r="812" spans="1:24" ht="14.5" x14ac:dyDescent="0.3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958"/>
      <c r="M812" s="958"/>
      <c r="N812" s="958"/>
      <c r="O812" s="958"/>
      <c r="P812" s="958"/>
      <c r="Q812" s="958"/>
      <c r="R812" s="958"/>
      <c r="S812" s="958"/>
      <c r="T812" s="958"/>
      <c r="U812" s="958"/>
      <c r="V812" s="958"/>
      <c r="W812" s="958"/>
      <c r="X812" s="958"/>
    </row>
    <row r="813" spans="1:24" ht="14.5" x14ac:dyDescent="0.3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958"/>
      <c r="M813" s="958"/>
      <c r="N813" s="958"/>
      <c r="O813" s="958"/>
      <c r="P813" s="958"/>
      <c r="Q813" s="958"/>
      <c r="R813" s="958"/>
      <c r="S813" s="958"/>
      <c r="T813" s="958"/>
      <c r="U813" s="958"/>
      <c r="V813" s="958"/>
      <c r="W813" s="958"/>
      <c r="X813" s="958"/>
    </row>
    <row r="814" spans="1:24" ht="14.5" x14ac:dyDescent="0.3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958"/>
      <c r="M814" s="958"/>
      <c r="N814" s="958"/>
      <c r="O814" s="958"/>
      <c r="P814" s="958"/>
      <c r="Q814" s="958"/>
      <c r="R814" s="958"/>
      <c r="S814" s="958"/>
      <c r="T814" s="958"/>
      <c r="U814" s="958"/>
      <c r="V814" s="958"/>
      <c r="W814" s="958"/>
      <c r="X814" s="958"/>
    </row>
    <row r="815" spans="1:24" ht="14.5" x14ac:dyDescent="0.3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958"/>
      <c r="M815" s="958"/>
      <c r="N815" s="958"/>
      <c r="O815" s="958"/>
      <c r="P815" s="958"/>
      <c r="Q815" s="958"/>
      <c r="R815" s="958"/>
      <c r="S815" s="958"/>
      <c r="T815" s="958"/>
      <c r="U815" s="958"/>
      <c r="V815" s="958"/>
      <c r="W815" s="958"/>
      <c r="X815" s="958"/>
    </row>
    <row r="816" spans="1:24" ht="14.5" x14ac:dyDescent="0.3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958"/>
      <c r="M816" s="958"/>
      <c r="N816" s="958"/>
      <c r="O816" s="958"/>
      <c r="P816" s="958"/>
      <c r="Q816" s="958"/>
      <c r="R816" s="958"/>
      <c r="S816" s="958"/>
      <c r="T816" s="958"/>
      <c r="U816" s="958"/>
      <c r="V816" s="958"/>
      <c r="W816" s="958"/>
      <c r="X816" s="958"/>
    </row>
    <row r="817" spans="1:24" ht="14.5" x14ac:dyDescent="0.3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958"/>
      <c r="M817" s="958"/>
      <c r="N817" s="958"/>
      <c r="O817" s="958"/>
      <c r="P817" s="958"/>
      <c r="Q817" s="958"/>
      <c r="R817" s="958"/>
      <c r="S817" s="958"/>
      <c r="T817" s="958"/>
      <c r="U817" s="958"/>
      <c r="V817" s="958"/>
      <c r="W817" s="958"/>
      <c r="X817" s="958"/>
    </row>
    <row r="818" spans="1:24" ht="14.5" x14ac:dyDescent="0.3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958"/>
      <c r="M818" s="958"/>
      <c r="N818" s="958"/>
      <c r="O818" s="958"/>
      <c r="P818" s="958"/>
      <c r="Q818" s="958"/>
      <c r="R818" s="958"/>
      <c r="S818" s="958"/>
      <c r="T818" s="958"/>
      <c r="U818" s="958"/>
      <c r="V818" s="958"/>
      <c r="W818" s="958"/>
      <c r="X818" s="958"/>
    </row>
    <row r="819" spans="1:24" ht="14.5" x14ac:dyDescent="0.3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958"/>
      <c r="M819" s="958"/>
      <c r="N819" s="958"/>
      <c r="O819" s="958"/>
      <c r="P819" s="958"/>
      <c r="Q819" s="958"/>
      <c r="R819" s="958"/>
      <c r="S819" s="958"/>
      <c r="T819" s="958"/>
      <c r="U819" s="958"/>
      <c r="V819" s="958"/>
      <c r="W819" s="958"/>
      <c r="X819" s="958"/>
    </row>
    <row r="820" spans="1:24" ht="14.5" x14ac:dyDescent="0.3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958"/>
      <c r="M820" s="958"/>
      <c r="N820" s="958"/>
      <c r="O820" s="958"/>
      <c r="P820" s="958"/>
      <c r="Q820" s="958"/>
      <c r="R820" s="958"/>
      <c r="S820" s="958"/>
      <c r="T820" s="958"/>
      <c r="U820" s="958"/>
      <c r="V820" s="958"/>
      <c r="W820" s="958"/>
      <c r="X820" s="958"/>
    </row>
    <row r="821" spans="1:24" ht="14.5" x14ac:dyDescent="0.3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958"/>
      <c r="M821" s="958"/>
      <c r="N821" s="958"/>
      <c r="O821" s="958"/>
      <c r="P821" s="958"/>
      <c r="Q821" s="958"/>
      <c r="R821" s="958"/>
      <c r="S821" s="958"/>
      <c r="T821" s="958"/>
      <c r="U821" s="958"/>
      <c r="V821" s="958"/>
      <c r="W821" s="958"/>
      <c r="X821" s="958"/>
    </row>
    <row r="822" spans="1:24" ht="14.5" x14ac:dyDescent="0.3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958"/>
      <c r="M822" s="958"/>
      <c r="N822" s="958"/>
      <c r="O822" s="958"/>
      <c r="P822" s="958"/>
      <c r="Q822" s="958"/>
      <c r="R822" s="958"/>
      <c r="S822" s="958"/>
      <c r="T822" s="958"/>
      <c r="U822" s="958"/>
      <c r="V822" s="958"/>
      <c r="W822" s="958"/>
      <c r="X822" s="958"/>
    </row>
    <row r="823" spans="1:24" ht="14.5" x14ac:dyDescent="0.3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958"/>
      <c r="M823" s="958"/>
      <c r="N823" s="958"/>
      <c r="O823" s="958"/>
      <c r="P823" s="958"/>
      <c r="Q823" s="958"/>
      <c r="R823" s="958"/>
      <c r="S823" s="958"/>
      <c r="T823" s="958"/>
      <c r="U823" s="958"/>
      <c r="V823" s="958"/>
      <c r="W823" s="958"/>
      <c r="X823" s="958"/>
    </row>
    <row r="824" spans="1:24" ht="14.5" x14ac:dyDescent="0.3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958"/>
      <c r="M824" s="958"/>
      <c r="N824" s="958"/>
      <c r="O824" s="958"/>
      <c r="P824" s="958"/>
      <c r="Q824" s="958"/>
      <c r="R824" s="958"/>
      <c r="S824" s="958"/>
      <c r="T824" s="958"/>
      <c r="U824" s="958"/>
      <c r="V824" s="958"/>
      <c r="W824" s="958"/>
      <c r="X824" s="958"/>
    </row>
    <row r="825" spans="1:24" ht="14.5" x14ac:dyDescent="0.3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958"/>
      <c r="M825" s="958"/>
      <c r="N825" s="958"/>
      <c r="O825" s="958"/>
      <c r="P825" s="958"/>
      <c r="Q825" s="958"/>
      <c r="R825" s="958"/>
      <c r="S825" s="958"/>
      <c r="T825" s="958"/>
      <c r="U825" s="958"/>
      <c r="V825" s="958"/>
      <c r="W825" s="958"/>
      <c r="X825" s="958"/>
    </row>
    <row r="826" spans="1:24" ht="14.5" x14ac:dyDescent="0.3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958"/>
      <c r="M826" s="958"/>
      <c r="N826" s="958"/>
      <c r="O826" s="958"/>
      <c r="P826" s="958"/>
      <c r="Q826" s="958"/>
      <c r="R826" s="958"/>
      <c r="S826" s="958"/>
      <c r="T826" s="958"/>
      <c r="U826" s="958"/>
      <c r="V826" s="958"/>
      <c r="W826" s="958"/>
      <c r="X826" s="958"/>
    </row>
    <row r="827" spans="1:24" ht="14.5" x14ac:dyDescent="0.3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958"/>
      <c r="M827" s="958"/>
      <c r="N827" s="958"/>
      <c r="O827" s="958"/>
      <c r="P827" s="958"/>
      <c r="Q827" s="958"/>
      <c r="R827" s="958"/>
      <c r="S827" s="958"/>
      <c r="T827" s="958"/>
      <c r="U827" s="958"/>
      <c r="V827" s="958"/>
      <c r="W827" s="958"/>
      <c r="X827" s="958"/>
    </row>
    <row r="828" spans="1:24" ht="14.5" x14ac:dyDescent="0.3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958"/>
      <c r="M828" s="958"/>
      <c r="N828" s="958"/>
      <c r="O828" s="958"/>
      <c r="P828" s="958"/>
      <c r="Q828" s="958"/>
      <c r="R828" s="958"/>
      <c r="S828" s="958"/>
      <c r="T828" s="958"/>
      <c r="U828" s="958"/>
      <c r="V828" s="958"/>
      <c r="W828" s="958"/>
      <c r="X828" s="958"/>
    </row>
    <row r="829" spans="1:24" ht="14.5" x14ac:dyDescent="0.3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958"/>
      <c r="M829" s="958"/>
      <c r="N829" s="958"/>
      <c r="O829" s="958"/>
      <c r="P829" s="958"/>
      <c r="Q829" s="958"/>
      <c r="R829" s="958"/>
      <c r="S829" s="958"/>
      <c r="T829" s="958"/>
      <c r="U829" s="958"/>
      <c r="V829" s="958"/>
      <c r="W829" s="958"/>
      <c r="X829" s="958"/>
    </row>
    <row r="830" spans="1:24" ht="14.5" x14ac:dyDescent="0.3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958"/>
      <c r="M830" s="958"/>
      <c r="N830" s="958"/>
      <c r="O830" s="958"/>
      <c r="P830" s="958"/>
      <c r="Q830" s="958"/>
      <c r="R830" s="958"/>
      <c r="S830" s="958"/>
      <c r="T830" s="958"/>
      <c r="U830" s="958"/>
      <c r="V830" s="958"/>
      <c r="W830" s="958"/>
      <c r="X830" s="958"/>
    </row>
    <row r="831" spans="1:24" ht="14.5" x14ac:dyDescent="0.3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958"/>
      <c r="M831" s="958"/>
      <c r="N831" s="958"/>
      <c r="O831" s="958"/>
      <c r="P831" s="958"/>
      <c r="Q831" s="958"/>
      <c r="R831" s="958"/>
      <c r="S831" s="958"/>
      <c r="T831" s="958"/>
      <c r="U831" s="958"/>
      <c r="V831" s="958"/>
      <c r="W831" s="958"/>
      <c r="X831" s="958"/>
    </row>
    <row r="832" spans="1:24" ht="14.5" x14ac:dyDescent="0.3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958"/>
      <c r="M832" s="958"/>
      <c r="N832" s="958"/>
      <c r="O832" s="958"/>
      <c r="P832" s="958"/>
      <c r="Q832" s="958"/>
      <c r="R832" s="958"/>
      <c r="S832" s="958"/>
      <c r="T832" s="958"/>
      <c r="U832" s="958"/>
      <c r="V832" s="958"/>
      <c r="W832" s="958"/>
      <c r="X832" s="958"/>
    </row>
    <row r="833" spans="1:24" ht="14.5" x14ac:dyDescent="0.3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958"/>
      <c r="M833" s="958"/>
      <c r="N833" s="958"/>
      <c r="O833" s="958"/>
      <c r="P833" s="958"/>
      <c r="Q833" s="958"/>
      <c r="R833" s="958"/>
      <c r="S833" s="958"/>
      <c r="T833" s="958"/>
      <c r="U833" s="958"/>
      <c r="V833" s="958"/>
      <c r="W833" s="958"/>
      <c r="X833" s="958"/>
    </row>
    <row r="834" spans="1:24" ht="14.5" x14ac:dyDescent="0.3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958"/>
      <c r="M834" s="958"/>
      <c r="N834" s="958"/>
      <c r="O834" s="958"/>
      <c r="P834" s="958"/>
      <c r="Q834" s="958"/>
      <c r="R834" s="958"/>
      <c r="S834" s="958"/>
      <c r="T834" s="958"/>
      <c r="U834" s="958"/>
      <c r="V834" s="958"/>
      <c r="W834" s="958"/>
      <c r="X834" s="958"/>
    </row>
    <row r="835" spans="1:24" ht="14.5" x14ac:dyDescent="0.3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958"/>
      <c r="M835" s="958"/>
      <c r="N835" s="958"/>
      <c r="O835" s="958"/>
      <c r="P835" s="958"/>
      <c r="Q835" s="958"/>
      <c r="R835" s="958"/>
      <c r="S835" s="958"/>
      <c r="T835" s="958"/>
      <c r="U835" s="958"/>
      <c r="V835" s="958"/>
      <c r="W835" s="958"/>
      <c r="X835" s="958"/>
    </row>
    <row r="836" spans="1:24" ht="14.5" x14ac:dyDescent="0.3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958"/>
      <c r="M836" s="958"/>
      <c r="N836" s="958"/>
      <c r="O836" s="958"/>
      <c r="P836" s="958"/>
      <c r="Q836" s="958"/>
      <c r="R836" s="958"/>
      <c r="S836" s="958"/>
      <c r="T836" s="958"/>
      <c r="U836" s="958"/>
      <c r="V836" s="958"/>
      <c r="W836" s="958"/>
      <c r="X836" s="958"/>
    </row>
    <row r="837" spans="1:24" ht="14.5" x14ac:dyDescent="0.3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958"/>
      <c r="M837" s="958"/>
      <c r="N837" s="958"/>
      <c r="O837" s="958"/>
      <c r="P837" s="958"/>
      <c r="Q837" s="958"/>
      <c r="R837" s="958"/>
      <c r="S837" s="958"/>
      <c r="T837" s="958"/>
      <c r="U837" s="958"/>
      <c r="V837" s="958"/>
      <c r="W837" s="958"/>
      <c r="X837" s="958"/>
    </row>
    <row r="838" spans="1:24" ht="14.5" x14ac:dyDescent="0.3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958"/>
      <c r="M838" s="958"/>
      <c r="N838" s="958"/>
      <c r="O838" s="958"/>
      <c r="P838" s="958"/>
      <c r="Q838" s="958"/>
      <c r="R838" s="958"/>
      <c r="S838" s="958"/>
      <c r="T838" s="958"/>
      <c r="U838" s="958"/>
      <c r="V838" s="958"/>
      <c r="W838" s="958"/>
      <c r="X838" s="958"/>
    </row>
    <row r="839" spans="1:24" ht="14.5" x14ac:dyDescent="0.3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958"/>
      <c r="M839" s="958"/>
      <c r="N839" s="958"/>
      <c r="O839" s="958"/>
      <c r="P839" s="958"/>
      <c r="Q839" s="958"/>
      <c r="R839" s="958"/>
      <c r="S839" s="958"/>
      <c r="T839" s="958"/>
      <c r="U839" s="958"/>
      <c r="V839" s="958"/>
      <c r="W839" s="958"/>
      <c r="X839" s="958"/>
    </row>
    <row r="840" spans="1:24" ht="14.5" x14ac:dyDescent="0.3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958"/>
      <c r="M840" s="958"/>
      <c r="N840" s="958"/>
      <c r="O840" s="958"/>
      <c r="P840" s="958"/>
      <c r="Q840" s="958"/>
      <c r="R840" s="958"/>
      <c r="S840" s="958"/>
      <c r="T840" s="958"/>
      <c r="U840" s="958"/>
      <c r="V840" s="958"/>
      <c r="W840" s="958"/>
      <c r="X840" s="958"/>
    </row>
    <row r="841" spans="1:24" ht="14.5" x14ac:dyDescent="0.3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958"/>
      <c r="M841" s="958"/>
      <c r="N841" s="958"/>
      <c r="O841" s="958"/>
      <c r="P841" s="958"/>
      <c r="Q841" s="958"/>
      <c r="R841" s="958"/>
      <c r="S841" s="958"/>
      <c r="T841" s="958"/>
      <c r="U841" s="958"/>
      <c r="V841" s="958"/>
      <c r="W841" s="958"/>
      <c r="X841" s="958"/>
    </row>
    <row r="842" spans="1:24" ht="14.5" x14ac:dyDescent="0.3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958"/>
      <c r="M842" s="958"/>
      <c r="N842" s="958"/>
      <c r="O842" s="958"/>
      <c r="P842" s="958"/>
      <c r="Q842" s="958"/>
      <c r="R842" s="958"/>
      <c r="S842" s="958"/>
      <c r="T842" s="958"/>
      <c r="U842" s="958"/>
      <c r="V842" s="958"/>
      <c r="W842" s="958"/>
      <c r="X842" s="958"/>
    </row>
    <row r="843" spans="1:24" ht="14.5" x14ac:dyDescent="0.3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958"/>
      <c r="M843" s="958"/>
      <c r="N843" s="958"/>
      <c r="O843" s="958"/>
      <c r="P843" s="958"/>
      <c r="Q843" s="958"/>
      <c r="R843" s="958"/>
      <c r="S843" s="958"/>
      <c r="T843" s="958"/>
      <c r="U843" s="958"/>
      <c r="V843" s="958"/>
      <c r="W843" s="958"/>
      <c r="X843" s="958"/>
    </row>
    <row r="844" spans="1:24" ht="14.5" x14ac:dyDescent="0.3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958"/>
      <c r="M844" s="958"/>
      <c r="N844" s="958"/>
      <c r="O844" s="958"/>
      <c r="P844" s="958"/>
      <c r="Q844" s="958"/>
      <c r="R844" s="958"/>
      <c r="S844" s="958"/>
      <c r="T844" s="958"/>
      <c r="U844" s="958"/>
      <c r="V844" s="958"/>
      <c r="W844" s="958"/>
      <c r="X844" s="958"/>
    </row>
    <row r="845" spans="1:24" ht="14.5" x14ac:dyDescent="0.3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958"/>
      <c r="M845" s="958"/>
      <c r="N845" s="958"/>
      <c r="O845" s="958"/>
      <c r="P845" s="958"/>
      <c r="Q845" s="958"/>
      <c r="R845" s="958"/>
      <c r="S845" s="958"/>
      <c r="T845" s="958"/>
      <c r="U845" s="958"/>
      <c r="V845" s="958"/>
      <c r="W845" s="958"/>
      <c r="X845" s="958"/>
    </row>
    <row r="846" spans="1:24" ht="14.5" x14ac:dyDescent="0.3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958"/>
      <c r="M846" s="958"/>
      <c r="N846" s="958"/>
      <c r="O846" s="958"/>
      <c r="P846" s="958"/>
      <c r="Q846" s="958"/>
      <c r="R846" s="958"/>
      <c r="S846" s="958"/>
      <c r="T846" s="958"/>
      <c r="U846" s="958"/>
      <c r="V846" s="958"/>
      <c r="W846" s="958"/>
      <c r="X846" s="958"/>
    </row>
    <row r="847" spans="1:24" ht="14.5" x14ac:dyDescent="0.3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958"/>
      <c r="M847" s="958"/>
      <c r="N847" s="958"/>
      <c r="O847" s="958"/>
      <c r="P847" s="958"/>
      <c r="Q847" s="958"/>
      <c r="R847" s="958"/>
      <c r="S847" s="958"/>
      <c r="T847" s="958"/>
      <c r="U847" s="958"/>
      <c r="V847" s="958"/>
      <c r="W847" s="958"/>
      <c r="X847" s="958"/>
    </row>
    <row r="848" spans="1:24" ht="14.5" x14ac:dyDescent="0.3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958"/>
      <c r="M848" s="958"/>
      <c r="N848" s="958"/>
      <c r="O848" s="958"/>
      <c r="P848" s="958"/>
      <c r="Q848" s="958"/>
      <c r="R848" s="958"/>
      <c r="S848" s="958"/>
      <c r="T848" s="958"/>
      <c r="U848" s="958"/>
      <c r="V848" s="958"/>
      <c r="W848" s="958"/>
      <c r="X848" s="958"/>
    </row>
    <row r="849" spans="1:24" ht="14.5" x14ac:dyDescent="0.3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958"/>
      <c r="M849" s="958"/>
      <c r="N849" s="958"/>
      <c r="O849" s="958"/>
      <c r="P849" s="958"/>
      <c r="Q849" s="958"/>
      <c r="R849" s="958"/>
      <c r="S849" s="958"/>
      <c r="T849" s="958"/>
      <c r="U849" s="958"/>
      <c r="V849" s="958"/>
      <c r="W849" s="958"/>
      <c r="X849" s="958"/>
    </row>
    <row r="850" spans="1:24" ht="14.5" x14ac:dyDescent="0.3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958"/>
      <c r="M850" s="958"/>
      <c r="N850" s="958"/>
      <c r="O850" s="958"/>
      <c r="P850" s="958"/>
      <c r="Q850" s="958"/>
      <c r="R850" s="958"/>
      <c r="S850" s="958"/>
      <c r="T850" s="958"/>
      <c r="U850" s="958"/>
      <c r="V850" s="958"/>
      <c r="W850" s="958"/>
      <c r="X850" s="958"/>
    </row>
    <row r="851" spans="1:24" ht="14.5" x14ac:dyDescent="0.3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958"/>
      <c r="M851" s="958"/>
      <c r="N851" s="958"/>
      <c r="O851" s="958"/>
      <c r="P851" s="958"/>
      <c r="Q851" s="958"/>
      <c r="R851" s="958"/>
      <c r="S851" s="958"/>
      <c r="T851" s="958"/>
      <c r="U851" s="958"/>
      <c r="V851" s="958"/>
      <c r="W851" s="958"/>
      <c r="X851" s="958"/>
    </row>
    <row r="852" spans="1:24" ht="14.5" x14ac:dyDescent="0.3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958"/>
      <c r="M852" s="958"/>
      <c r="N852" s="958"/>
      <c r="O852" s="958"/>
      <c r="P852" s="958"/>
      <c r="Q852" s="958"/>
      <c r="R852" s="958"/>
      <c r="S852" s="958"/>
      <c r="T852" s="958"/>
      <c r="U852" s="958"/>
      <c r="V852" s="958"/>
      <c r="W852" s="958"/>
      <c r="X852" s="958"/>
    </row>
    <row r="853" spans="1:24" ht="14.5" x14ac:dyDescent="0.3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958"/>
      <c r="M853" s="958"/>
      <c r="N853" s="958"/>
      <c r="O853" s="958"/>
      <c r="P853" s="958"/>
      <c r="Q853" s="958"/>
      <c r="R853" s="958"/>
      <c r="S853" s="958"/>
      <c r="T853" s="958"/>
      <c r="U853" s="958"/>
      <c r="V853" s="958"/>
      <c r="W853" s="958"/>
      <c r="X853" s="958"/>
    </row>
    <row r="854" spans="1:24" ht="14.5" x14ac:dyDescent="0.3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958"/>
      <c r="M854" s="958"/>
      <c r="N854" s="958"/>
      <c r="O854" s="958"/>
      <c r="P854" s="958"/>
      <c r="Q854" s="958"/>
      <c r="R854" s="958"/>
      <c r="S854" s="958"/>
      <c r="T854" s="958"/>
      <c r="U854" s="958"/>
      <c r="V854" s="958"/>
      <c r="W854" s="958"/>
      <c r="X854" s="958"/>
    </row>
    <row r="855" spans="1:24" ht="14.5" x14ac:dyDescent="0.3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958"/>
      <c r="M855" s="958"/>
      <c r="N855" s="958"/>
      <c r="O855" s="958"/>
      <c r="P855" s="958"/>
      <c r="Q855" s="958"/>
      <c r="R855" s="958"/>
      <c r="S855" s="958"/>
      <c r="T855" s="958"/>
      <c r="U855" s="958"/>
      <c r="V855" s="958"/>
      <c r="W855" s="958"/>
      <c r="X855" s="958"/>
    </row>
    <row r="856" spans="1:24" ht="14.5" x14ac:dyDescent="0.3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958"/>
      <c r="M856" s="958"/>
      <c r="N856" s="958"/>
      <c r="O856" s="958"/>
      <c r="P856" s="958"/>
      <c r="Q856" s="958"/>
      <c r="R856" s="958"/>
      <c r="S856" s="958"/>
      <c r="T856" s="958"/>
      <c r="U856" s="958"/>
      <c r="V856" s="958"/>
      <c r="W856" s="958"/>
      <c r="X856" s="958"/>
    </row>
    <row r="857" spans="1:24" ht="14.5" x14ac:dyDescent="0.3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958"/>
      <c r="M857" s="958"/>
      <c r="N857" s="958"/>
      <c r="O857" s="958"/>
      <c r="P857" s="958"/>
      <c r="Q857" s="958"/>
      <c r="R857" s="958"/>
      <c r="S857" s="958"/>
      <c r="T857" s="958"/>
      <c r="U857" s="958"/>
      <c r="V857" s="958"/>
      <c r="W857" s="958"/>
      <c r="X857" s="958"/>
    </row>
    <row r="858" spans="1:24" ht="14.5" x14ac:dyDescent="0.3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958"/>
      <c r="M858" s="958"/>
      <c r="N858" s="958"/>
      <c r="O858" s="958"/>
      <c r="P858" s="958"/>
      <c r="Q858" s="958"/>
      <c r="R858" s="958"/>
      <c r="S858" s="958"/>
      <c r="T858" s="958"/>
      <c r="U858" s="958"/>
      <c r="V858" s="958"/>
      <c r="W858" s="958"/>
      <c r="X858" s="958"/>
    </row>
    <row r="859" spans="1:24" ht="14.5" x14ac:dyDescent="0.3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958"/>
      <c r="M859" s="958"/>
      <c r="N859" s="958"/>
      <c r="O859" s="958"/>
      <c r="P859" s="958"/>
      <c r="Q859" s="958"/>
      <c r="R859" s="958"/>
      <c r="S859" s="958"/>
      <c r="T859" s="958"/>
      <c r="U859" s="958"/>
      <c r="V859" s="958"/>
      <c r="W859" s="958"/>
      <c r="X859" s="958"/>
    </row>
    <row r="860" spans="1:24" ht="14.5" x14ac:dyDescent="0.3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958"/>
      <c r="M860" s="958"/>
      <c r="N860" s="958"/>
      <c r="O860" s="958"/>
      <c r="P860" s="958"/>
      <c r="Q860" s="958"/>
      <c r="R860" s="958"/>
      <c r="S860" s="958"/>
      <c r="T860" s="958"/>
      <c r="U860" s="958"/>
      <c r="V860" s="958"/>
      <c r="W860" s="958"/>
      <c r="X860" s="958"/>
    </row>
    <row r="861" spans="1:24" ht="14.5" x14ac:dyDescent="0.3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958"/>
      <c r="M861" s="958"/>
      <c r="N861" s="958"/>
      <c r="O861" s="958"/>
      <c r="P861" s="958"/>
      <c r="Q861" s="958"/>
      <c r="R861" s="958"/>
      <c r="S861" s="958"/>
      <c r="T861" s="958"/>
      <c r="U861" s="958"/>
      <c r="V861" s="958"/>
      <c r="W861" s="958"/>
      <c r="X861" s="958"/>
    </row>
    <row r="862" spans="1:24" ht="14.5" x14ac:dyDescent="0.3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958"/>
      <c r="M862" s="958"/>
      <c r="N862" s="958"/>
      <c r="O862" s="958"/>
      <c r="P862" s="958"/>
      <c r="Q862" s="958"/>
      <c r="R862" s="958"/>
      <c r="S862" s="958"/>
      <c r="T862" s="958"/>
      <c r="U862" s="958"/>
      <c r="V862" s="958"/>
      <c r="W862" s="958"/>
      <c r="X862" s="958"/>
    </row>
    <row r="863" spans="1:24" ht="14.5" x14ac:dyDescent="0.3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958"/>
      <c r="M863" s="958"/>
      <c r="N863" s="958"/>
      <c r="O863" s="958"/>
      <c r="P863" s="958"/>
      <c r="Q863" s="958"/>
      <c r="R863" s="958"/>
      <c r="S863" s="958"/>
      <c r="T863" s="958"/>
      <c r="U863" s="958"/>
      <c r="V863" s="958"/>
      <c r="W863" s="958"/>
      <c r="X863" s="958"/>
    </row>
    <row r="864" spans="1:24" ht="14.5" x14ac:dyDescent="0.3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958"/>
      <c r="M864" s="958"/>
      <c r="N864" s="958"/>
      <c r="O864" s="958"/>
      <c r="P864" s="958"/>
      <c r="Q864" s="958"/>
      <c r="R864" s="958"/>
      <c r="S864" s="958"/>
      <c r="T864" s="958"/>
      <c r="U864" s="958"/>
      <c r="V864" s="958"/>
      <c r="W864" s="958"/>
      <c r="X864" s="958"/>
    </row>
    <row r="865" spans="1:24" ht="14.5" x14ac:dyDescent="0.3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958"/>
      <c r="M865" s="958"/>
      <c r="N865" s="958"/>
      <c r="O865" s="958"/>
      <c r="P865" s="958"/>
      <c r="Q865" s="958"/>
      <c r="R865" s="958"/>
      <c r="S865" s="958"/>
      <c r="T865" s="958"/>
      <c r="U865" s="958"/>
      <c r="V865" s="958"/>
      <c r="W865" s="958"/>
      <c r="X865" s="958"/>
    </row>
    <row r="866" spans="1:24" ht="14.5" x14ac:dyDescent="0.3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958"/>
      <c r="M866" s="958"/>
      <c r="N866" s="958"/>
      <c r="O866" s="958"/>
      <c r="P866" s="958"/>
      <c r="Q866" s="958"/>
      <c r="R866" s="958"/>
      <c r="S866" s="958"/>
      <c r="T866" s="958"/>
      <c r="U866" s="958"/>
      <c r="V866" s="958"/>
      <c r="W866" s="958"/>
      <c r="X866" s="958"/>
    </row>
    <row r="867" spans="1:24" ht="14.5" x14ac:dyDescent="0.3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958"/>
      <c r="M867" s="958"/>
      <c r="N867" s="958"/>
      <c r="O867" s="958"/>
      <c r="P867" s="958"/>
      <c r="Q867" s="958"/>
      <c r="R867" s="958"/>
      <c r="S867" s="958"/>
      <c r="T867" s="958"/>
      <c r="U867" s="958"/>
      <c r="V867" s="958"/>
      <c r="W867" s="958"/>
      <c r="X867" s="958"/>
    </row>
    <row r="868" spans="1:24" ht="14.5" x14ac:dyDescent="0.3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958"/>
      <c r="M868" s="958"/>
      <c r="N868" s="958"/>
      <c r="O868" s="958"/>
      <c r="P868" s="958"/>
      <c r="Q868" s="958"/>
      <c r="R868" s="958"/>
      <c r="S868" s="958"/>
      <c r="T868" s="958"/>
      <c r="U868" s="958"/>
      <c r="V868" s="958"/>
      <c r="W868" s="958"/>
      <c r="X868" s="958"/>
    </row>
    <row r="869" spans="1:24" ht="14.5" x14ac:dyDescent="0.3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958"/>
      <c r="M869" s="958"/>
      <c r="N869" s="958"/>
      <c r="O869" s="958"/>
      <c r="P869" s="958"/>
      <c r="Q869" s="958"/>
      <c r="R869" s="958"/>
      <c r="S869" s="958"/>
      <c r="T869" s="958"/>
      <c r="U869" s="958"/>
      <c r="V869" s="958"/>
      <c r="W869" s="958"/>
      <c r="X869" s="958"/>
    </row>
    <row r="870" spans="1:24" ht="14.5" x14ac:dyDescent="0.3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958"/>
      <c r="M870" s="958"/>
      <c r="N870" s="958"/>
      <c r="O870" s="958"/>
      <c r="P870" s="958"/>
      <c r="Q870" s="958"/>
      <c r="R870" s="958"/>
      <c r="S870" s="958"/>
      <c r="T870" s="958"/>
      <c r="U870" s="958"/>
      <c r="V870" s="958"/>
      <c r="W870" s="958"/>
      <c r="X870" s="958"/>
    </row>
    <row r="871" spans="1:24" ht="14.5" x14ac:dyDescent="0.3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958"/>
      <c r="M871" s="958"/>
      <c r="N871" s="958"/>
      <c r="O871" s="958"/>
      <c r="P871" s="958"/>
      <c r="Q871" s="958"/>
      <c r="R871" s="958"/>
      <c r="S871" s="958"/>
      <c r="T871" s="958"/>
      <c r="U871" s="958"/>
      <c r="V871" s="958"/>
      <c r="W871" s="958"/>
      <c r="X871" s="958"/>
    </row>
    <row r="872" spans="1:24" ht="14.5" x14ac:dyDescent="0.3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958"/>
      <c r="M872" s="958"/>
      <c r="N872" s="958"/>
      <c r="O872" s="958"/>
      <c r="P872" s="958"/>
      <c r="Q872" s="958"/>
      <c r="R872" s="958"/>
      <c r="S872" s="958"/>
      <c r="T872" s="958"/>
      <c r="U872" s="958"/>
      <c r="V872" s="958"/>
      <c r="W872" s="958"/>
      <c r="X872" s="958"/>
    </row>
    <row r="873" spans="1:24" ht="14.5" x14ac:dyDescent="0.3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958"/>
      <c r="M873" s="958"/>
      <c r="N873" s="958"/>
      <c r="O873" s="958"/>
      <c r="P873" s="958"/>
      <c r="Q873" s="958"/>
      <c r="R873" s="958"/>
      <c r="S873" s="958"/>
      <c r="T873" s="958"/>
      <c r="U873" s="958"/>
      <c r="V873" s="958"/>
      <c r="W873" s="958"/>
      <c r="X873" s="958"/>
    </row>
    <row r="874" spans="1:24" ht="14.5" x14ac:dyDescent="0.3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958"/>
      <c r="M874" s="958"/>
      <c r="N874" s="958"/>
      <c r="O874" s="958"/>
      <c r="P874" s="958"/>
      <c r="Q874" s="958"/>
      <c r="R874" s="958"/>
      <c r="S874" s="958"/>
      <c r="T874" s="958"/>
      <c r="U874" s="958"/>
      <c r="V874" s="958"/>
      <c r="W874" s="958"/>
      <c r="X874" s="958"/>
    </row>
    <row r="875" spans="1:24" ht="14.5" x14ac:dyDescent="0.3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958"/>
      <c r="M875" s="958"/>
      <c r="N875" s="958"/>
      <c r="O875" s="958"/>
      <c r="P875" s="958"/>
      <c r="Q875" s="958"/>
      <c r="R875" s="958"/>
      <c r="S875" s="958"/>
      <c r="T875" s="958"/>
      <c r="U875" s="958"/>
      <c r="V875" s="958"/>
      <c r="W875" s="958"/>
      <c r="X875" s="958"/>
    </row>
    <row r="876" spans="1:24" ht="14.5" x14ac:dyDescent="0.3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958"/>
      <c r="M876" s="958"/>
      <c r="N876" s="958"/>
      <c r="O876" s="958"/>
      <c r="P876" s="958"/>
      <c r="Q876" s="958"/>
      <c r="R876" s="958"/>
      <c r="S876" s="958"/>
      <c r="T876" s="958"/>
      <c r="U876" s="958"/>
      <c r="V876" s="958"/>
      <c r="W876" s="958"/>
      <c r="X876" s="958"/>
    </row>
    <row r="877" spans="1:24" ht="14.5" x14ac:dyDescent="0.3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958"/>
      <c r="M877" s="958"/>
      <c r="N877" s="958"/>
      <c r="O877" s="958"/>
      <c r="P877" s="958"/>
      <c r="Q877" s="958"/>
      <c r="R877" s="958"/>
      <c r="S877" s="958"/>
      <c r="T877" s="958"/>
      <c r="U877" s="958"/>
      <c r="V877" s="958"/>
      <c r="W877" s="958"/>
      <c r="X877" s="958"/>
    </row>
    <row r="878" spans="1:24" ht="14.5" x14ac:dyDescent="0.3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958"/>
      <c r="M878" s="958"/>
      <c r="N878" s="958"/>
      <c r="O878" s="958"/>
      <c r="P878" s="958"/>
      <c r="Q878" s="958"/>
      <c r="R878" s="958"/>
      <c r="S878" s="958"/>
      <c r="T878" s="958"/>
      <c r="U878" s="958"/>
      <c r="V878" s="958"/>
      <c r="W878" s="958"/>
      <c r="X878" s="958"/>
    </row>
    <row r="879" spans="1:24" ht="14.5" x14ac:dyDescent="0.3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958"/>
      <c r="M879" s="958"/>
      <c r="N879" s="958"/>
      <c r="O879" s="958"/>
      <c r="P879" s="958"/>
      <c r="Q879" s="958"/>
      <c r="R879" s="958"/>
      <c r="S879" s="958"/>
      <c r="T879" s="958"/>
      <c r="U879" s="958"/>
      <c r="V879" s="958"/>
      <c r="W879" s="958"/>
      <c r="X879" s="958"/>
    </row>
    <row r="880" spans="1:24" ht="14.5" x14ac:dyDescent="0.3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958"/>
      <c r="M880" s="958"/>
      <c r="N880" s="958"/>
      <c r="O880" s="958"/>
      <c r="P880" s="958"/>
      <c r="Q880" s="958"/>
      <c r="R880" s="958"/>
      <c r="S880" s="958"/>
      <c r="T880" s="958"/>
      <c r="U880" s="958"/>
      <c r="V880" s="958"/>
      <c r="W880" s="958"/>
      <c r="X880" s="958"/>
    </row>
    <row r="881" spans="1:24" ht="14.5" x14ac:dyDescent="0.3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958"/>
      <c r="M881" s="958"/>
      <c r="N881" s="958"/>
      <c r="O881" s="958"/>
      <c r="P881" s="958"/>
      <c r="Q881" s="958"/>
      <c r="R881" s="958"/>
      <c r="S881" s="958"/>
      <c r="T881" s="958"/>
      <c r="U881" s="958"/>
      <c r="V881" s="958"/>
      <c r="W881" s="958"/>
      <c r="X881" s="958"/>
    </row>
    <row r="882" spans="1:24" ht="14.5" x14ac:dyDescent="0.3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958"/>
      <c r="M882" s="958"/>
      <c r="N882" s="958"/>
      <c r="O882" s="958"/>
      <c r="P882" s="958"/>
      <c r="Q882" s="958"/>
      <c r="R882" s="958"/>
      <c r="S882" s="958"/>
      <c r="T882" s="958"/>
      <c r="U882" s="958"/>
      <c r="V882" s="958"/>
      <c r="W882" s="958"/>
      <c r="X882" s="958"/>
    </row>
    <row r="883" spans="1:24" ht="14.5" x14ac:dyDescent="0.3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958"/>
      <c r="M883" s="958"/>
      <c r="N883" s="958"/>
      <c r="O883" s="958"/>
      <c r="P883" s="958"/>
      <c r="Q883" s="958"/>
      <c r="R883" s="958"/>
      <c r="S883" s="958"/>
      <c r="T883" s="958"/>
      <c r="U883" s="958"/>
      <c r="V883" s="958"/>
      <c r="W883" s="958"/>
      <c r="X883" s="958"/>
    </row>
    <row r="884" spans="1:24" ht="14.5" x14ac:dyDescent="0.3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958"/>
      <c r="M884" s="958"/>
      <c r="N884" s="958"/>
      <c r="O884" s="958"/>
      <c r="P884" s="958"/>
      <c r="Q884" s="958"/>
      <c r="R884" s="958"/>
      <c r="S884" s="958"/>
      <c r="T884" s="958"/>
      <c r="U884" s="958"/>
      <c r="V884" s="958"/>
      <c r="W884" s="958"/>
      <c r="X884" s="958"/>
    </row>
    <row r="885" spans="1:24" ht="14.5" x14ac:dyDescent="0.3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958"/>
      <c r="M885" s="958"/>
      <c r="N885" s="958"/>
      <c r="O885" s="958"/>
      <c r="P885" s="958"/>
      <c r="Q885" s="958"/>
      <c r="R885" s="958"/>
      <c r="S885" s="958"/>
      <c r="T885" s="958"/>
      <c r="U885" s="958"/>
      <c r="V885" s="958"/>
      <c r="W885" s="958"/>
      <c r="X885" s="958"/>
    </row>
    <row r="886" spans="1:24" ht="14.5" x14ac:dyDescent="0.3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958"/>
      <c r="M886" s="958"/>
      <c r="N886" s="958"/>
      <c r="O886" s="958"/>
      <c r="P886" s="958"/>
      <c r="Q886" s="958"/>
      <c r="R886" s="958"/>
      <c r="S886" s="958"/>
      <c r="T886" s="958"/>
      <c r="U886" s="958"/>
      <c r="V886" s="958"/>
      <c r="W886" s="958"/>
      <c r="X886" s="958"/>
    </row>
    <row r="887" spans="1:24" ht="14.5" x14ac:dyDescent="0.3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958"/>
      <c r="M887" s="958"/>
      <c r="N887" s="958"/>
      <c r="O887" s="958"/>
      <c r="P887" s="958"/>
      <c r="Q887" s="958"/>
      <c r="R887" s="958"/>
      <c r="S887" s="958"/>
      <c r="T887" s="958"/>
      <c r="U887" s="958"/>
      <c r="V887" s="958"/>
      <c r="W887" s="958"/>
      <c r="X887" s="958"/>
    </row>
    <row r="888" spans="1:24" ht="14.5" x14ac:dyDescent="0.3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958"/>
      <c r="M888" s="958"/>
      <c r="N888" s="958"/>
      <c r="O888" s="958"/>
      <c r="P888" s="958"/>
      <c r="Q888" s="958"/>
      <c r="R888" s="958"/>
      <c r="S888" s="958"/>
      <c r="T888" s="958"/>
      <c r="U888" s="958"/>
      <c r="V888" s="958"/>
      <c r="W888" s="958"/>
      <c r="X888" s="958"/>
    </row>
    <row r="889" spans="1:24" ht="14.5" x14ac:dyDescent="0.3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958"/>
      <c r="M889" s="958"/>
      <c r="N889" s="958"/>
      <c r="O889" s="958"/>
      <c r="P889" s="958"/>
      <c r="Q889" s="958"/>
      <c r="R889" s="958"/>
      <c r="S889" s="958"/>
      <c r="T889" s="958"/>
      <c r="U889" s="958"/>
      <c r="V889" s="958"/>
      <c r="W889" s="958"/>
      <c r="X889" s="958"/>
    </row>
    <row r="890" spans="1:24" ht="14.5" x14ac:dyDescent="0.3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958"/>
      <c r="M890" s="958"/>
      <c r="N890" s="958"/>
      <c r="O890" s="958"/>
      <c r="P890" s="958"/>
      <c r="Q890" s="958"/>
      <c r="R890" s="958"/>
      <c r="S890" s="958"/>
      <c r="T890" s="958"/>
      <c r="U890" s="958"/>
      <c r="V890" s="958"/>
      <c r="W890" s="958"/>
      <c r="X890" s="958"/>
    </row>
    <row r="891" spans="1:24" ht="14.5" x14ac:dyDescent="0.3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958"/>
      <c r="M891" s="958"/>
      <c r="N891" s="958"/>
      <c r="O891" s="958"/>
      <c r="P891" s="958"/>
      <c r="Q891" s="958"/>
      <c r="R891" s="958"/>
      <c r="S891" s="958"/>
      <c r="T891" s="958"/>
      <c r="U891" s="958"/>
      <c r="V891" s="958"/>
      <c r="W891" s="958"/>
      <c r="X891" s="958"/>
    </row>
    <row r="892" spans="1:24" ht="14.5" x14ac:dyDescent="0.3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958"/>
      <c r="M892" s="958"/>
      <c r="N892" s="958"/>
      <c r="O892" s="958"/>
      <c r="P892" s="958"/>
      <c r="Q892" s="958"/>
      <c r="R892" s="958"/>
      <c r="S892" s="958"/>
      <c r="T892" s="958"/>
      <c r="U892" s="958"/>
      <c r="V892" s="958"/>
      <c r="W892" s="958"/>
      <c r="X892" s="958"/>
    </row>
    <row r="893" spans="1:24" ht="14.5" x14ac:dyDescent="0.3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958"/>
      <c r="M893" s="958"/>
      <c r="N893" s="958"/>
      <c r="O893" s="958"/>
      <c r="P893" s="958"/>
      <c r="Q893" s="958"/>
      <c r="R893" s="958"/>
      <c r="S893" s="958"/>
      <c r="T893" s="958"/>
      <c r="U893" s="958"/>
      <c r="V893" s="958"/>
      <c r="W893" s="958"/>
      <c r="X893" s="958"/>
    </row>
    <row r="894" spans="1:24" ht="14.5" x14ac:dyDescent="0.3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958"/>
      <c r="M894" s="958"/>
      <c r="N894" s="958"/>
      <c r="O894" s="958"/>
      <c r="P894" s="958"/>
      <c r="Q894" s="958"/>
      <c r="R894" s="958"/>
      <c r="S894" s="958"/>
      <c r="T894" s="958"/>
      <c r="U894" s="958"/>
      <c r="V894" s="958"/>
      <c r="W894" s="958"/>
      <c r="X894" s="958"/>
    </row>
    <row r="895" spans="1:24" ht="14.5" x14ac:dyDescent="0.3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958"/>
      <c r="M895" s="958"/>
      <c r="N895" s="958"/>
      <c r="O895" s="958"/>
      <c r="P895" s="958"/>
      <c r="Q895" s="958"/>
      <c r="R895" s="958"/>
      <c r="S895" s="958"/>
      <c r="T895" s="958"/>
      <c r="U895" s="958"/>
      <c r="V895" s="958"/>
      <c r="W895" s="958"/>
      <c r="X895" s="958"/>
    </row>
    <row r="896" spans="1:24" ht="14.5" x14ac:dyDescent="0.3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958"/>
      <c r="M896" s="958"/>
      <c r="N896" s="958"/>
      <c r="O896" s="958"/>
      <c r="P896" s="958"/>
      <c r="Q896" s="958"/>
      <c r="R896" s="958"/>
      <c r="S896" s="958"/>
      <c r="T896" s="958"/>
      <c r="U896" s="958"/>
      <c r="V896" s="958"/>
      <c r="W896" s="958"/>
      <c r="X896" s="958"/>
    </row>
    <row r="897" spans="1:24" ht="14.5" x14ac:dyDescent="0.3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958"/>
      <c r="M897" s="958"/>
      <c r="N897" s="958"/>
      <c r="O897" s="958"/>
      <c r="P897" s="958"/>
      <c r="Q897" s="958"/>
      <c r="R897" s="958"/>
      <c r="S897" s="958"/>
      <c r="T897" s="958"/>
      <c r="U897" s="958"/>
      <c r="V897" s="958"/>
      <c r="W897" s="958"/>
      <c r="X897" s="958"/>
    </row>
    <row r="898" spans="1:24" ht="14.5" x14ac:dyDescent="0.3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958"/>
      <c r="M898" s="958"/>
      <c r="N898" s="958"/>
      <c r="O898" s="958"/>
      <c r="P898" s="958"/>
      <c r="Q898" s="958"/>
      <c r="R898" s="958"/>
      <c r="S898" s="958"/>
      <c r="T898" s="958"/>
      <c r="U898" s="958"/>
      <c r="V898" s="958"/>
      <c r="W898" s="958"/>
      <c r="X898" s="958"/>
    </row>
    <row r="899" spans="1:24" ht="14.5" x14ac:dyDescent="0.3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958"/>
      <c r="M899" s="958"/>
      <c r="N899" s="958"/>
      <c r="O899" s="958"/>
      <c r="P899" s="958"/>
      <c r="Q899" s="958"/>
      <c r="R899" s="958"/>
      <c r="S899" s="958"/>
      <c r="T899" s="958"/>
      <c r="U899" s="958"/>
      <c r="V899" s="958"/>
      <c r="W899" s="958"/>
      <c r="X899" s="958"/>
    </row>
    <row r="900" spans="1:24" ht="14.5" x14ac:dyDescent="0.3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958"/>
      <c r="M900" s="958"/>
      <c r="N900" s="958"/>
      <c r="O900" s="958"/>
      <c r="P900" s="958"/>
      <c r="Q900" s="958"/>
      <c r="R900" s="958"/>
      <c r="S900" s="958"/>
      <c r="T900" s="958"/>
      <c r="U900" s="958"/>
      <c r="V900" s="958"/>
      <c r="W900" s="958"/>
      <c r="X900" s="958"/>
    </row>
    <row r="901" spans="1:24" ht="14.5" x14ac:dyDescent="0.3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958"/>
      <c r="M901" s="958"/>
      <c r="N901" s="958"/>
      <c r="O901" s="958"/>
      <c r="P901" s="958"/>
      <c r="Q901" s="958"/>
      <c r="R901" s="958"/>
      <c r="S901" s="958"/>
      <c r="T901" s="958"/>
      <c r="U901" s="958"/>
      <c r="V901" s="958"/>
      <c r="W901" s="958"/>
      <c r="X901" s="958"/>
    </row>
    <row r="902" spans="1:24" ht="14.5" x14ac:dyDescent="0.3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958"/>
      <c r="M902" s="958"/>
      <c r="N902" s="958"/>
      <c r="O902" s="958"/>
      <c r="P902" s="958"/>
      <c r="Q902" s="958"/>
      <c r="R902" s="958"/>
      <c r="S902" s="958"/>
      <c r="T902" s="958"/>
      <c r="U902" s="958"/>
      <c r="V902" s="958"/>
      <c r="W902" s="958"/>
      <c r="X902" s="958"/>
    </row>
    <row r="903" spans="1:24" ht="14.5" x14ac:dyDescent="0.3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958"/>
      <c r="M903" s="958"/>
      <c r="N903" s="958"/>
      <c r="O903" s="958"/>
      <c r="P903" s="958"/>
      <c r="Q903" s="958"/>
      <c r="R903" s="958"/>
      <c r="S903" s="958"/>
      <c r="T903" s="958"/>
      <c r="U903" s="958"/>
      <c r="V903" s="958"/>
      <c r="W903" s="958"/>
      <c r="X903" s="958"/>
    </row>
    <row r="904" spans="1:24" ht="14.5" x14ac:dyDescent="0.3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958"/>
      <c r="M904" s="958"/>
      <c r="N904" s="958"/>
      <c r="O904" s="958"/>
      <c r="P904" s="958"/>
      <c r="Q904" s="958"/>
      <c r="R904" s="958"/>
      <c r="S904" s="958"/>
      <c r="T904" s="958"/>
      <c r="U904" s="958"/>
      <c r="V904" s="958"/>
      <c r="W904" s="958"/>
      <c r="X904" s="958"/>
    </row>
    <row r="905" spans="1:24" ht="14.5" x14ac:dyDescent="0.3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958"/>
      <c r="M905" s="958"/>
      <c r="N905" s="958"/>
      <c r="O905" s="958"/>
      <c r="P905" s="958"/>
      <c r="Q905" s="958"/>
      <c r="R905" s="958"/>
      <c r="S905" s="958"/>
      <c r="T905" s="958"/>
      <c r="U905" s="958"/>
      <c r="V905" s="958"/>
      <c r="W905" s="958"/>
      <c r="X905" s="958"/>
    </row>
    <row r="906" spans="1:24" ht="14.5" x14ac:dyDescent="0.3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958"/>
      <c r="M906" s="958"/>
      <c r="N906" s="958"/>
      <c r="O906" s="958"/>
      <c r="P906" s="958"/>
      <c r="Q906" s="958"/>
      <c r="R906" s="958"/>
      <c r="S906" s="958"/>
      <c r="T906" s="958"/>
      <c r="U906" s="958"/>
      <c r="V906" s="958"/>
      <c r="W906" s="958"/>
      <c r="X906" s="958"/>
    </row>
    <row r="907" spans="1:24" ht="14.5" x14ac:dyDescent="0.3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958"/>
      <c r="M907" s="958"/>
      <c r="N907" s="958"/>
      <c r="O907" s="958"/>
      <c r="P907" s="958"/>
      <c r="Q907" s="958"/>
      <c r="R907" s="958"/>
      <c r="S907" s="958"/>
      <c r="T907" s="958"/>
      <c r="U907" s="958"/>
      <c r="V907" s="958"/>
      <c r="W907" s="958"/>
      <c r="X907" s="958"/>
    </row>
    <row r="908" spans="1:24" ht="14.5" x14ac:dyDescent="0.3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958"/>
      <c r="M908" s="958"/>
      <c r="N908" s="958"/>
      <c r="O908" s="958"/>
      <c r="P908" s="958"/>
      <c r="Q908" s="958"/>
      <c r="R908" s="958"/>
      <c r="S908" s="958"/>
      <c r="T908" s="958"/>
      <c r="U908" s="958"/>
      <c r="V908" s="958"/>
      <c r="W908" s="958"/>
      <c r="X908" s="958"/>
    </row>
    <row r="909" spans="1:24" ht="14.5" x14ac:dyDescent="0.3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958"/>
      <c r="M909" s="958"/>
      <c r="N909" s="958"/>
      <c r="O909" s="958"/>
      <c r="P909" s="958"/>
      <c r="Q909" s="958"/>
      <c r="R909" s="958"/>
      <c r="S909" s="958"/>
      <c r="T909" s="958"/>
      <c r="U909" s="958"/>
      <c r="V909" s="958"/>
      <c r="W909" s="958"/>
      <c r="X909" s="958"/>
    </row>
    <row r="910" spans="1:24" ht="14.5" x14ac:dyDescent="0.3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958"/>
      <c r="M910" s="958"/>
      <c r="N910" s="958"/>
      <c r="O910" s="958"/>
      <c r="P910" s="958"/>
      <c r="Q910" s="958"/>
      <c r="R910" s="958"/>
      <c r="S910" s="958"/>
      <c r="T910" s="958"/>
      <c r="U910" s="958"/>
      <c r="V910" s="958"/>
      <c r="W910" s="958"/>
      <c r="X910" s="958"/>
    </row>
    <row r="911" spans="1:24" ht="14.5" x14ac:dyDescent="0.3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958"/>
      <c r="M911" s="958"/>
      <c r="N911" s="958"/>
      <c r="O911" s="958"/>
      <c r="P911" s="958"/>
      <c r="Q911" s="958"/>
      <c r="R911" s="958"/>
      <c r="S911" s="958"/>
      <c r="T911" s="958"/>
      <c r="U911" s="958"/>
      <c r="V911" s="958"/>
      <c r="W911" s="958"/>
      <c r="X911" s="958"/>
    </row>
    <row r="912" spans="1:24" ht="14.5" x14ac:dyDescent="0.3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958"/>
      <c r="M912" s="958"/>
      <c r="N912" s="958"/>
      <c r="O912" s="958"/>
      <c r="P912" s="958"/>
      <c r="Q912" s="958"/>
      <c r="R912" s="958"/>
      <c r="S912" s="958"/>
      <c r="T912" s="958"/>
      <c r="U912" s="958"/>
      <c r="V912" s="958"/>
      <c r="W912" s="958"/>
      <c r="X912" s="958"/>
    </row>
    <row r="913" spans="1:24" ht="14.5" x14ac:dyDescent="0.3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958"/>
      <c r="M913" s="958"/>
      <c r="N913" s="958"/>
      <c r="O913" s="958"/>
      <c r="P913" s="958"/>
      <c r="Q913" s="958"/>
      <c r="R913" s="958"/>
      <c r="S913" s="958"/>
      <c r="T913" s="958"/>
      <c r="U913" s="958"/>
      <c r="V913" s="958"/>
      <c r="W913" s="958"/>
      <c r="X913" s="958"/>
    </row>
    <row r="914" spans="1:24" ht="14.5" x14ac:dyDescent="0.3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958"/>
      <c r="M914" s="958"/>
      <c r="N914" s="958"/>
      <c r="O914" s="958"/>
      <c r="P914" s="958"/>
      <c r="Q914" s="958"/>
      <c r="R914" s="958"/>
      <c r="S914" s="958"/>
      <c r="T914" s="958"/>
      <c r="U914" s="958"/>
      <c r="V914" s="958"/>
      <c r="W914" s="958"/>
      <c r="X914" s="958"/>
    </row>
    <row r="915" spans="1:24" ht="14.5" x14ac:dyDescent="0.3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958"/>
      <c r="M915" s="958"/>
      <c r="N915" s="958"/>
      <c r="O915" s="958"/>
      <c r="P915" s="958"/>
      <c r="Q915" s="958"/>
      <c r="R915" s="958"/>
      <c r="S915" s="958"/>
      <c r="T915" s="958"/>
      <c r="U915" s="958"/>
      <c r="V915" s="958"/>
      <c r="W915" s="958"/>
      <c r="X915" s="958"/>
    </row>
    <row r="916" spans="1:24" ht="14.5" x14ac:dyDescent="0.3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958"/>
      <c r="M916" s="958"/>
      <c r="N916" s="958"/>
      <c r="O916" s="958"/>
      <c r="P916" s="958"/>
      <c r="Q916" s="958"/>
      <c r="R916" s="958"/>
      <c r="S916" s="958"/>
      <c r="T916" s="958"/>
      <c r="U916" s="958"/>
      <c r="V916" s="958"/>
      <c r="W916" s="958"/>
      <c r="X916" s="958"/>
    </row>
    <row r="917" spans="1:24" ht="14.5" x14ac:dyDescent="0.3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958"/>
      <c r="M917" s="958"/>
      <c r="N917" s="958"/>
      <c r="O917" s="958"/>
      <c r="P917" s="958"/>
      <c r="Q917" s="958"/>
      <c r="R917" s="958"/>
      <c r="S917" s="958"/>
      <c r="T917" s="958"/>
      <c r="U917" s="958"/>
      <c r="V917" s="958"/>
      <c r="W917" s="958"/>
      <c r="X917" s="958"/>
    </row>
    <row r="918" spans="1:24" ht="14.5" x14ac:dyDescent="0.3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958"/>
      <c r="M918" s="958"/>
      <c r="N918" s="958"/>
      <c r="O918" s="958"/>
      <c r="P918" s="958"/>
      <c r="Q918" s="958"/>
      <c r="R918" s="958"/>
      <c r="S918" s="958"/>
      <c r="T918" s="958"/>
      <c r="U918" s="958"/>
      <c r="V918" s="958"/>
      <c r="W918" s="958"/>
      <c r="X918" s="958"/>
    </row>
    <row r="919" spans="1:24" ht="14.5" x14ac:dyDescent="0.3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958"/>
      <c r="M919" s="958"/>
      <c r="N919" s="958"/>
      <c r="O919" s="958"/>
      <c r="P919" s="958"/>
      <c r="Q919" s="958"/>
      <c r="R919" s="958"/>
      <c r="S919" s="958"/>
      <c r="T919" s="958"/>
      <c r="U919" s="958"/>
      <c r="V919" s="958"/>
      <c r="W919" s="958"/>
      <c r="X919" s="958"/>
    </row>
    <row r="920" spans="1:24" ht="14.5" x14ac:dyDescent="0.3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958"/>
      <c r="M920" s="958"/>
      <c r="N920" s="958"/>
      <c r="O920" s="958"/>
      <c r="P920" s="958"/>
      <c r="Q920" s="958"/>
      <c r="R920" s="958"/>
      <c r="S920" s="958"/>
      <c r="T920" s="958"/>
      <c r="U920" s="958"/>
      <c r="V920" s="958"/>
      <c r="W920" s="958"/>
      <c r="X920" s="958"/>
    </row>
    <row r="921" spans="1:24" ht="14.5" x14ac:dyDescent="0.3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958"/>
      <c r="M921" s="958"/>
      <c r="N921" s="958"/>
      <c r="O921" s="958"/>
      <c r="P921" s="958"/>
      <c r="Q921" s="958"/>
      <c r="R921" s="958"/>
      <c r="S921" s="958"/>
      <c r="T921" s="958"/>
      <c r="U921" s="958"/>
      <c r="V921" s="958"/>
      <c r="W921" s="958"/>
      <c r="X921" s="958"/>
    </row>
    <row r="922" spans="1:24" ht="14.5" x14ac:dyDescent="0.3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958"/>
      <c r="M922" s="958"/>
      <c r="N922" s="958"/>
      <c r="O922" s="958"/>
      <c r="P922" s="958"/>
      <c r="Q922" s="958"/>
      <c r="R922" s="958"/>
      <c r="S922" s="958"/>
      <c r="T922" s="958"/>
      <c r="U922" s="958"/>
      <c r="V922" s="958"/>
      <c r="W922" s="958"/>
      <c r="X922" s="958"/>
    </row>
    <row r="923" spans="1:24" ht="14.5" x14ac:dyDescent="0.3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958"/>
      <c r="M923" s="958"/>
      <c r="N923" s="958"/>
      <c r="O923" s="958"/>
      <c r="P923" s="958"/>
      <c r="Q923" s="958"/>
      <c r="R923" s="958"/>
      <c r="S923" s="958"/>
      <c r="T923" s="958"/>
      <c r="U923" s="958"/>
      <c r="V923" s="958"/>
      <c r="W923" s="958"/>
      <c r="X923" s="958"/>
    </row>
    <row r="924" spans="1:24" ht="14.5" x14ac:dyDescent="0.3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958"/>
      <c r="M924" s="958"/>
      <c r="N924" s="958"/>
      <c r="O924" s="958"/>
      <c r="P924" s="958"/>
      <c r="Q924" s="958"/>
      <c r="R924" s="958"/>
      <c r="S924" s="958"/>
      <c r="T924" s="958"/>
      <c r="U924" s="958"/>
      <c r="V924" s="958"/>
      <c r="W924" s="958"/>
      <c r="X924" s="958"/>
    </row>
    <row r="925" spans="1:24" ht="14.5" x14ac:dyDescent="0.3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958"/>
      <c r="M925" s="958"/>
      <c r="N925" s="958"/>
      <c r="O925" s="958"/>
      <c r="P925" s="958"/>
      <c r="Q925" s="958"/>
      <c r="R925" s="958"/>
      <c r="S925" s="958"/>
      <c r="T925" s="958"/>
      <c r="U925" s="958"/>
      <c r="V925" s="958"/>
      <c r="W925" s="958"/>
      <c r="X925" s="958"/>
    </row>
    <row r="926" spans="1:24" ht="14.5" x14ac:dyDescent="0.3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958"/>
      <c r="M926" s="958"/>
      <c r="N926" s="958"/>
      <c r="O926" s="958"/>
      <c r="P926" s="958"/>
      <c r="Q926" s="958"/>
      <c r="R926" s="958"/>
      <c r="S926" s="958"/>
      <c r="T926" s="958"/>
      <c r="U926" s="958"/>
      <c r="V926" s="958"/>
      <c r="W926" s="958"/>
      <c r="X926" s="958"/>
    </row>
    <row r="927" spans="1:24" ht="14.5" x14ac:dyDescent="0.3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958"/>
      <c r="M927" s="958"/>
      <c r="N927" s="958"/>
      <c r="O927" s="958"/>
      <c r="P927" s="958"/>
      <c r="Q927" s="958"/>
      <c r="R927" s="958"/>
      <c r="S927" s="958"/>
      <c r="T927" s="958"/>
      <c r="U927" s="958"/>
      <c r="V927" s="958"/>
      <c r="W927" s="958"/>
      <c r="X927" s="958"/>
    </row>
    <row r="928" spans="1:24" ht="14.5" x14ac:dyDescent="0.3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958"/>
      <c r="M928" s="958"/>
      <c r="N928" s="958"/>
      <c r="O928" s="958"/>
      <c r="P928" s="958"/>
      <c r="Q928" s="958"/>
      <c r="R928" s="958"/>
      <c r="S928" s="958"/>
      <c r="T928" s="958"/>
      <c r="U928" s="958"/>
      <c r="V928" s="958"/>
      <c r="W928" s="958"/>
      <c r="X928" s="958"/>
    </row>
    <row r="929" spans="1:24" ht="14.5" x14ac:dyDescent="0.3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958"/>
      <c r="M929" s="958"/>
      <c r="N929" s="958"/>
      <c r="O929" s="958"/>
      <c r="P929" s="958"/>
      <c r="Q929" s="958"/>
      <c r="R929" s="958"/>
      <c r="S929" s="958"/>
      <c r="T929" s="958"/>
      <c r="U929" s="958"/>
      <c r="V929" s="958"/>
      <c r="W929" s="958"/>
      <c r="X929" s="958"/>
    </row>
    <row r="930" spans="1:24" ht="14.5" x14ac:dyDescent="0.3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958"/>
      <c r="M930" s="958"/>
      <c r="N930" s="958"/>
      <c r="O930" s="958"/>
      <c r="P930" s="958"/>
      <c r="Q930" s="958"/>
      <c r="R930" s="958"/>
      <c r="S930" s="958"/>
      <c r="T930" s="958"/>
      <c r="U930" s="958"/>
      <c r="V930" s="958"/>
      <c r="W930" s="958"/>
      <c r="X930" s="958"/>
    </row>
    <row r="931" spans="1:24" ht="14.5" x14ac:dyDescent="0.3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958"/>
      <c r="M931" s="958"/>
      <c r="N931" s="958"/>
      <c r="O931" s="958"/>
      <c r="P931" s="958"/>
      <c r="Q931" s="958"/>
      <c r="R931" s="958"/>
      <c r="S931" s="958"/>
      <c r="T931" s="958"/>
      <c r="U931" s="958"/>
      <c r="V931" s="958"/>
      <c r="W931" s="958"/>
      <c r="X931" s="958"/>
    </row>
    <row r="932" spans="1:24" ht="14.5" x14ac:dyDescent="0.3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958"/>
      <c r="M932" s="958"/>
      <c r="N932" s="958"/>
      <c r="O932" s="958"/>
      <c r="P932" s="958"/>
      <c r="Q932" s="958"/>
      <c r="R932" s="958"/>
      <c r="S932" s="958"/>
      <c r="T932" s="958"/>
      <c r="U932" s="958"/>
      <c r="V932" s="958"/>
      <c r="W932" s="958"/>
      <c r="X932" s="958"/>
    </row>
    <row r="933" spans="1:24" ht="14.5" x14ac:dyDescent="0.3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958"/>
      <c r="M933" s="958"/>
      <c r="N933" s="958"/>
      <c r="O933" s="958"/>
      <c r="P933" s="958"/>
      <c r="Q933" s="958"/>
      <c r="R933" s="958"/>
      <c r="S933" s="958"/>
      <c r="T933" s="958"/>
      <c r="U933" s="958"/>
      <c r="V933" s="958"/>
      <c r="W933" s="958"/>
      <c r="X933" s="958"/>
    </row>
    <row r="934" spans="1:24" ht="14.5" x14ac:dyDescent="0.3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958"/>
      <c r="M934" s="958"/>
      <c r="N934" s="958"/>
      <c r="O934" s="958"/>
      <c r="P934" s="958"/>
      <c r="Q934" s="958"/>
      <c r="R934" s="958"/>
      <c r="S934" s="958"/>
      <c r="T934" s="958"/>
      <c r="U934" s="958"/>
      <c r="V934" s="958"/>
      <c r="W934" s="958"/>
      <c r="X934" s="958"/>
    </row>
    <row r="935" spans="1:24" ht="14.5" x14ac:dyDescent="0.3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958"/>
      <c r="M935" s="958"/>
      <c r="N935" s="958"/>
      <c r="O935" s="958"/>
      <c r="P935" s="958"/>
      <c r="Q935" s="958"/>
      <c r="R935" s="958"/>
      <c r="S935" s="958"/>
      <c r="T935" s="958"/>
      <c r="U935" s="958"/>
      <c r="V935" s="958"/>
      <c r="W935" s="958"/>
      <c r="X935" s="958"/>
    </row>
    <row r="936" spans="1:24" ht="14.5" x14ac:dyDescent="0.3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958"/>
      <c r="M936" s="958"/>
      <c r="N936" s="958"/>
      <c r="O936" s="958"/>
      <c r="P936" s="958"/>
      <c r="Q936" s="958"/>
      <c r="R936" s="958"/>
      <c r="S936" s="958"/>
      <c r="T936" s="958"/>
      <c r="U936" s="958"/>
      <c r="V936" s="958"/>
      <c r="W936" s="958"/>
      <c r="X936" s="958"/>
    </row>
    <row r="937" spans="1:24" ht="14.5" x14ac:dyDescent="0.3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958"/>
      <c r="M937" s="958"/>
      <c r="N937" s="958"/>
      <c r="O937" s="958"/>
      <c r="P937" s="958"/>
      <c r="Q937" s="958"/>
      <c r="R937" s="958"/>
      <c r="S937" s="958"/>
      <c r="T937" s="958"/>
      <c r="U937" s="958"/>
      <c r="V937" s="958"/>
      <c r="W937" s="958"/>
      <c r="X937" s="958"/>
    </row>
    <row r="938" spans="1:24" ht="14.5" x14ac:dyDescent="0.3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958"/>
      <c r="M938" s="958"/>
      <c r="N938" s="958"/>
      <c r="O938" s="958"/>
      <c r="P938" s="958"/>
      <c r="Q938" s="958"/>
      <c r="R938" s="958"/>
      <c r="S938" s="958"/>
      <c r="T938" s="958"/>
      <c r="U938" s="958"/>
      <c r="V938" s="958"/>
      <c r="W938" s="958"/>
      <c r="X938" s="958"/>
    </row>
    <row r="939" spans="1:24" ht="14.5" x14ac:dyDescent="0.3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958"/>
      <c r="M939" s="958"/>
      <c r="N939" s="958"/>
      <c r="O939" s="958"/>
      <c r="P939" s="958"/>
      <c r="Q939" s="958"/>
      <c r="R939" s="958"/>
      <c r="S939" s="958"/>
      <c r="T939" s="958"/>
      <c r="U939" s="958"/>
      <c r="V939" s="958"/>
      <c r="W939" s="958"/>
      <c r="X939" s="958"/>
    </row>
    <row r="940" spans="1:24" ht="14.5" x14ac:dyDescent="0.3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958"/>
      <c r="M940" s="958"/>
      <c r="N940" s="958"/>
      <c r="O940" s="958"/>
      <c r="P940" s="958"/>
      <c r="Q940" s="958"/>
      <c r="R940" s="958"/>
      <c r="S940" s="958"/>
      <c r="T940" s="958"/>
      <c r="U940" s="958"/>
      <c r="V940" s="958"/>
      <c r="W940" s="958"/>
      <c r="X940" s="958"/>
    </row>
    <row r="941" spans="1:24" ht="14.5" x14ac:dyDescent="0.3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958"/>
      <c r="M941" s="958"/>
      <c r="N941" s="958"/>
      <c r="O941" s="958"/>
      <c r="P941" s="958"/>
      <c r="Q941" s="958"/>
      <c r="R941" s="958"/>
      <c r="S941" s="958"/>
      <c r="T941" s="958"/>
      <c r="U941" s="958"/>
      <c r="V941" s="958"/>
      <c r="W941" s="958"/>
      <c r="X941" s="958"/>
    </row>
    <row r="942" spans="1:24" ht="14.5" x14ac:dyDescent="0.3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958"/>
      <c r="M942" s="958"/>
      <c r="N942" s="958"/>
      <c r="O942" s="958"/>
      <c r="P942" s="958"/>
      <c r="Q942" s="958"/>
      <c r="R942" s="958"/>
      <c r="S942" s="958"/>
      <c r="T942" s="958"/>
      <c r="U942" s="958"/>
      <c r="V942" s="958"/>
      <c r="W942" s="958"/>
      <c r="X942" s="958"/>
    </row>
    <row r="943" spans="1:24" ht="14.5" x14ac:dyDescent="0.35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958"/>
      <c r="M943" s="958"/>
      <c r="N943" s="958"/>
      <c r="O943" s="958"/>
      <c r="P943" s="958"/>
      <c r="Q943" s="958"/>
      <c r="R943" s="958"/>
      <c r="S943" s="958"/>
      <c r="T943" s="958"/>
      <c r="U943" s="958"/>
      <c r="V943" s="958"/>
      <c r="W943" s="958"/>
      <c r="X943" s="958"/>
    </row>
    <row r="944" spans="1:24" ht="14.5" x14ac:dyDescent="0.35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958"/>
      <c r="M944" s="958"/>
      <c r="N944" s="958"/>
      <c r="O944" s="958"/>
      <c r="P944" s="958"/>
      <c r="Q944" s="958"/>
      <c r="R944" s="958"/>
      <c r="S944" s="958"/>
      <c r="T944" s="958"/>
      <c r="U944" s="958"/>
      <c r="V944" s="958"/>
      <c r="W944" s="958"/>
      <c r="X944" s="958"/>
    </row>
    <row r="945" spans="1:24" ht="14.5" x14ac:dyDescent="0.35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958"/>
      <c r="M945" s="958"/>
      <c r="N945" s="958"/>
      <c r="O945" s="958"/>
      <c r="P945" s="958"/>
      <c r="Q945" s="958"/>
      <c r="R945" s="958"/>
      <c r="S945" s="958"/>
      <c r="T945" s="958"/>
      <c r="U945" s="958"/>
      <c r="V945" s="958"/>
      <c r="W945" s="958"/>
      <c r="X945" s="958"/>
    </row>
    <row r="946" spans="1:24" ht="14.5" x14ac:dyDescent="0.35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958"/>
      <c r="M946" s="958"/>
      <c r="N946" s="958"/>
      <c r="O946" s="958"/>
      <c r="P946" s="958"/>
      <c r="Q946" s="958"/>
      <c r="R946" s="958"/>
      <c r="S946" s="958"/>
      <c r="T946" s="958"/>
      <c r="U946" s="958"/>
      <c r="V946" s="958"/>
      <c r="W946" s="958"/>
      <c r="X946" s="958"/>
    </row>
    <row r="947" spans="1:24" ht="14.5" x14ac:dyDescent="0.35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958"/>
      <c r="M947" s="958"/>
      <c r="N947" s="958"/>
      <c r="O947" s="958"/>
      <c r="P947" s="958"/>
      <c r="Q947" s="958"/>
      <c r="R947" s="958"/>
      <c r="S947" s="958"/>
      <c r="T947" s="958"/>
      <c r="U947" s="958"/>
      <c r="V947" s="958"/>
      <c r="W947" s="958"/>
      <c r="X947" s="958"/>
    </row>
    <row r="948" spans="1:24" ht="14.5" x14ac:dyDescent="0.35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958"/>
      <c r="M948" s="958"/>
      <c r="N948" s="958"/>
      <c r="O948" s="958"/>
      <c r="P948" s="958"/>
      <c r="Q948" s="958"/>
      <c r="R948" s="958"/>
      <c r="S948" s="958"/>
      <c r="T948" s="958"/>
      <c r="U948" s="958"/>
      <c r="V948" s="958"/>
      <c r="W948" s="958"/>
      <c r="X948" s="958"/>
    </row>
    <row r="949" spans="1:24" ht="14.5" x14ac:dyDescent="0.35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958"/>
      <c r="M949" s="958"/>
      <c r="N949" s="958"/>
      <c r="O949" s="958"/>
      <c r="P949" s="958"/>
      <c r="Q949" s="958"/>
      <c r="R949" s="958"/>
      <c r="S949" s="958"/>
      <c r="T949" s="958"/>
      <c r="U949" s="958"/>
      <c r="V949" s="958"/>
      <c r="W949" s="958"/>
      <c r="X949" s="958"/>
    </row>
    <row r="950" spans="1:24" ht="14.5" x14ac:dyDescent="0.35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958"/>
      <c r="M950" s="958"/>
      <c r="N950" s="958"/>
      <c r="O950" s="958"/>
      <c r="P950" s="958"/>
      <c r="Q950" s="958"/>
      <c r="R950" s="958"/>
      <c r="S950" s="958"/>
      <c r="T950" s="958"/>
      <c r="U950" s="958"/>
      <c r="V950" s="958"/>
      <c r="W950" s="958"/>
      <c r="X950" s="958"/>
    </row>
    <row r="951" spans="1:24" ht="14.5" x14ac:dyDescent="0.35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958"/>
      <c r="M951" s="958"/>
      <c r="N951" s="958"/>
      <c r="O951" s="958"/>
      <c r="P951" s="958"/>
      <c r="Q951" s="958"/>
      <c r="R951" s="958"/>
      <c r="S951" s="958"/>
      <c r="T951" s="958"/>
      <c r="U951" s="958"/>
      <c r="V951" s="958"/>
      <c r="W951" s="958"/>
      <c r="X951" s="958"/>
    </row>
    <row r="952" spans="1:24" ht="14.5" x14ac:dyDescent="0.35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958"/>
      <c r="M952" s="958"/>
      <c r="N952" s="958"/>
      <c r="O952" s="958"/>
      <c r="P952" s="958"/>
      <c r="Q952" s="958"/>
      <c r="R952" s="958"/>
      <c r="S952" s="958"/>
      <c r="T952" s="958"/>
      <c r="U952" s="958"/>
      <c r="V952" s="958"/>
      <c r="W952" s="958"/>
      <c r="X952" s="958"/>
    </row>
    <row r="953" spans="1:24" ht="14.5" x14ac:dyDescent="0.35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958"/>
      <c r="M953" s="958"/>
      <c r="N953" s="958"/>
      <c r="O953" s="958"/>
      <c r="P953" s="958"/>
      <c r="Q953" s="958"/>
      <c r="R953" s="958"/>
      <c r="S953" s="958"/>
      <c r="T953" s="958"/>
      <c r="U953" s="958"/>
      <c r="V953" s="958"/>
      <c r="W953" s="958"/>
      <c r="X953" s="958"/>
    </row>
    <row r="954" spans="1:24" ht="14.5" x14ac:dyDescent="0.35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958"/>
      <c r="M954" s="958"/>
      <c r="N954" s="958"/>
      <c r="O954" s="958"/>
      <c r="P954" s="958"/>
      <c r="Q954" s="958"/>
      <c r="R954" s="958"/>
      <c r="S954" s="958"/>
      <c r="T954" s="958"/>
      <c r="U954" s="958"/>
      <c r="V954" s="958"/>
      <c r="W954" s="958"/>
      <c r="X954" s="958"/>
    </row>
    <row r="955" spans="1:24" ht="14.5" x14ac:dyDescent="0.35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958"/>
      <c r="M955" s="958"/>
      <c r="N955" s="958"/>
      <c r="O955" s="958"/>
      <c r="P955" s="958"/>
      <c r="Q955" s="958"/>
      <c r="R955" s="958"/>
      <c r="S955" s="958"/>
      <c r="T955" s="958"/>
      <c r="U955" s="958"/>
      <c r="V955" s="958"/>
      <c r="W955" s="958"/>
      <c r="X955" s="958"/>
    </row>
    <row r="956" spans="1:24" ht="14.5" x14ac:dyDescent="0.35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958"/>
      <c r="M956" s="958"/>
      <c r="N956" s="958"/>
      <c r="O956" s="958"/>
      <c r="P956" s="958"/>
      <c r="Q956" s="958"/>
      <c r="R956" s="958"/>
      <c r="S956" s="958"/>
      <c r="T956" s="958"/>
      <c r="U956" s="958"/>
      <c r="V956" s="958"/>
      <c r="W956" s="958"/>
      <c r="X956" s="958"/>
    </row>
    <row r="957" spans="1:24" ht="14.5" x14ac:dyDescent="0.35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958"/>
      <c r="M957" s="958"/>
      <c r="N957" s="958"/>
      <c r="O957" s="958"/>
      <c r="P957" s="958"/>
      <c r="Q957" s="958"/>
      <c r="R957" s="958"/>
      <c r="S957" s="958"/>
      <c r="T957" s="958"/>
      <c r="U957" s="958"/>
      <c r="V957" s="958"/>
      <c r="W957" s="958"/>
      <c r="X957" s="958"/>
    </row>
    <row r="958" spans="1:24" ht="14.5" x14ac:dyDescent="0.35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958"/>
      <c r="M958" s="958"/>
      <c r="N958" s="958"/>
      <c r="O958" s="958"/>
      <c r="P958" s="958"/>
      <c r="Q958" s="958"/>
      <c r="R958" s="958"/>
      <c r="S958" s="958"/>
      <c r="T958" s="958"/>
      <c r="U958" s="958"/>
      <c r="V958" s="958"/>
      <c r="W958" s="958"/>
      <c r="X958" s="958"/>
    </row>
    <row r="959" spans="1:24" ht="14.5" x14ac:dyDescent="0.35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958"/>
      <c r="M959" s="958"/>
      <c r="N959" s="958"/>
      <c r="O959" s="958"/>
      <c r="P959" s="958"/>
      <c r="Q959" s="958"/>
      <c r="R959" s="958"/>
      <c r="S959" s="958"/>
      <c r="T959" s="958"/>
      <c r="U959" s="958"/>
      <c r="V959" s="958"/>
      <c r="W959" s="958"/>
      <c r="X959" s="958"/>
    </row>
    <row r="960" spans="1:24" ht="14.5" x14ac:dyDescent="0.35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958"/>
      <c r="M960" s="958"/>
      <c r="N960" s="958"/>
      <c r="O960" s="958"/>
      <c r="P960" s="958"/>
      <c r="Q960" s="958"/>
      <c r="R960" s="958"/>
      <c r="S960" s="958"/>
      <c r="T960" s="958"/>
      <c r="U960" s="958"/>
      <c r="V960" s="958"/>
      <c r="W960" s="958"/>
      <c r="X960" s="958"/>
    </row>
    <row r="961" spans="1:24" ht="14.5" x14ac:dyDescent="0.35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958"/>
      <c r="M961" s="958"/>
      <c r="N961" s="958"/>
      <c r="O961" s="958"/>
      <c r="P961" s="958"/>
      <c r="Q961" s="958"/>
      <c r="R961" s="958"/>
      <c r="S961" s="958"/>
      <c r="T961" s="958"/>
      <c r="U961" s="958"/>
      <c r="V961" s="958"/>
      <c r="W961" s="958"/>
      <c r="X961" s="958"/>
    </row>
    <row r="962" spans="1:24" ht="14.5" x14ac:dyDescent="0.35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958"/>
      <c r="M962" s="958"/>
      <c r="N962" s="958"/>
      <c r="O962" s="958"/>
      <c r="P962" s="958"/>
      <c r="Q962" s="958"/>
      <c r="R962" s="958"/>
      <c r="S962" s="958"/>
      <c r="T962" s="958"/>
      <c r="U962" s="958"/>
      <c r="V962" s="958"/>
      <c r="W962" s="958"/>
      <c r="X962" s="958"/>
    </row>
    <row r="963" spans="1:24" ht="14.5" x14ac:dyDescent="0.35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958"/>
      <c r="M963" s="958"/>
      <c r="N963" s="958"/>
      <c r="O963" s="958"/>
      <c r="P963" s="958"/>
      <c r="Q963" s="958"/>
      <c r="R963" s="958"/>
      <c r="S963" s="958"/>
      <c r="T963" s="958"/>
      <c r="U963" s="958"/>
      <c r="V963" s="958"/>
      <c r="W963" s="958"/>
      <c r="X963" s="958"/>
    </row>
    <row r="964" spans="1:24" ht="14.5" x14ac:dyDescent="0.35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958"/>
      <c r="M964" s="958"/>
      <c r="N964" s="958"/>
      <c r="O964" s="958"/>
      <c r="P964" s="958"/>
      <c r="Q964" s="958"/>
      <c r="R964" s="958"/>
      <c r="S964" s="958"/>
      <c r="T964" s="958"/>
      <c r="U964" s="958"/>
      <c r="V964" s="958"/>
      <c r="W964" s="958"/>
      <c r="X964" s="958"/>
    </row>
    <row r="965" spans="1:24" ht="14.5" x14ac:dyDescent="0.35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958"/>
      <c r="M965" s="958"/>
      <c r="N965" s="958"/>
      <c r="O965" s="958"/>
      <c r="P965" s="958"/>
      <c r="Q965" s="958"/>
      <c r="R965" s="958"/>
      <c r="S965" s="958"/>
      <c r="T965" s="958"/>
      <c r="U965" s="958"/>
      <c r="V965" s="958"/>
      <c r="W965" s="958"/>
      <c r="X965" s="958"/>
    </row>
    <row r="966" spans="1:24" ht="14.5" x14ac:dyDescent="0.35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958"/>
      <c r="M966" s="958"/>
      <c r="N966" s="958"/>
      <c r="O966" s="958"/>
      <c r="P966" s="958"/>
      <c r="Q966" s="958"/>
      <c r="R966" s="958"/>
      <c r="S966" s="958"/>
      <c r="T966" s="958"/>
      <c r="U966" s="958"/>
      <c r="V966" s="958"/>
      <c r="W966" s="958"/>
      <c r="X966" s="958"/>
    </row>
    <row r="967" spans="1:24" ht="14.5" x14ac:dyDescent="0.35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958"/>
      <c r="M967" s="958"/>
      <c r="N967" s="958"/>
      <c r="O967" s="958"/>
      <c r="P967" s="958"/>
      <c r="Q967" s="958"/>
      <c r="R967" s="958"/>
      <c r="S967" s="958"/>
      <c r="T967" s="958"/>
      <c r="U967" s="958"/>
      <c r="V967" s="958"/>
      <c r="W967" s="958"/>
      <c r="X967" s="958"/>
    </row>
    <row r="968" spans="1:24" ht="14.5" x14ac:dyDescent="0.35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958"/>
      <c r="M968" s="958"/>
      <c r="N968" s="958"/>
      <c r="O968" s="958"/>
      <c r="P968" s="958"/>
      <c r="Q968" s="958"/>
      <c r="R968" s="958"/>
      <c r="S968" s="958"/>
      <c r="T968" s="958"/>
      <c r="U968" s="958"/>
      <c r="V968" s="958"/>
      <c r="W968" s="958"/>
      <c r="X968" s="958"/>
    </row>
    <row r="969" spans="1:24" ht="14.5" x14ac:dyDescent="0.35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958"/>
      <c r="M969" s="958"/>
      <c r="N969" s="958"/>
      <c r="O969" s="958"/>
      <c r="P969" s="958"/>
      <c r="Q969" s="958"/>
      <c r="R969" s="958"/>
      <c r="S969" s="958"/>
      <c r="T969" s="958"/>
      <c r="U969" s="958"/>
      <c r="V969" s="958"/>
      <c r="W969" s="958"/>
      <c r="X969" s="958"/>
    </row>
    <row r="970" spans="1:24" ht="14.5" x14ac:dyDescent="0.35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958"/>
      <c r="M970" s="958"/>
      <c r="N970" s="958"/>
      <c r="O970" s="958"/>
      <c r="P970" s="958"/>
      <c r="Q970" s="958"/>
      <c r="R970" s="958"/>
      <c r="S970" s="958"/>
      <c r="T970" s="958"/>
      <c r="U970" s="958"/>
      <c r="V970" s="958"/>
      <c r="W970" s="958"/>
      <c r="X970" s="958"/>
    </row>
    <row r="971" spans="1:24" ht="14.5" x14ac:dyDescent="0.35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958"/>
      <c r="M971" s="958"/>
      <c r="N971" s="958"/>
      <c r="O971" s="958"/>
      <c r="P971" s="958"/>
      <c r="Q971" s="958"/>
      <c r="R971" s="958"/>
      <c r="S971" s="958"/>
      <c r="T971" s="958"/>
      <c r="U971" s="958"/>
      <c r="V971" s="958"/>
      <c r="W971" s="958"/>
      <c r="X971" s="958"/>
    </row>
    <row r="972" spans="1:24" ht="14.5" x14ac:dyDescent="0.35">
      <c r="A972" s="72"/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958"/>
      <c r="M972" s="958"/>
      <c r="N972" s="958"/>
      <c r="O972" s="958"/>
      <c r="P972" s="958"/>
      <c r="Q972" s="958"/>
      <c r="R972" s="958"/>
      <c r="S972" s="958"/>
      <c r="T972" s="958"/>
      <c r="U972" s="958"/>
      <c r="V972" s="958"/>
      <c r="W972" s="958"/>
      <c r="X972" s="958"/>
    </row>
    <row r="973" spans="1:24" ht="14.5" x14ac:dyDescent="0.35">
      <c r="A973" s="72"/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958"/>
      <c r="M973" s="958"/>
      <c r="N973" s="958"/>
      <c r="O973" s="958"/>
      <c r="P973" s="958"/>
      <c r="Q973" s="958"/>
      <c r="R973" s="958"/>
      <c r="S973" s="958"/>
      <c r="T973" s="958"/>
      <c r="U973" s="958"/>
      <c r="V973" s="958"/>
      <c r="W973" s="958"/>
      <c r="X973" s="958"/>
    </row>
    <row r="974" spans="1:24" ht="14.5" x14ac:dyDescent="0.35">
      <c r="A974" s="72"/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958"/>
      <c r="M974" s="958"/>
      <c r="N974" s="958"/>
      <c r="O974" s="958"/>
      <c r="P974" s="958"/>
      <c r="Q974" s="958"/>
      <c r="R974" s="958"/>
      <c r="S974" s="958"/>
      <c r="T974" s="958"/>
      <c r="U974" s="958"/>
      <c r="V974" s="958"/>
      <c r="W974" s="958"/>
      <c r="X974" s="958"/>
    </row>
    <row r="975" spans="1:24" ht="14.5" x14ac:dyDescent="0.35">
      <c r="A975" s="72"/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958"/>
      <c r="M975" s="958"/>
      <c r="N975" s="958"/>
      <c r="O975" s="958"/>
      <c r="P975" s="958"/>
      <c r="Q975" s="958"/>
      <c r="R975" s="958"/>
      <c r="S975" s="958"/>
      <c r="T975" s="958"/>
      <c r="U975" s="958"/>
      <c r="V975" s="958"/>
      <c r="W975" s="958"/>
      <c r="X975" s="958"/>
    </row>
    <row r="976" spans="1:24" ht="14.5" x14ac:dyDescent="0.35">
      <c r="A976" s="72"/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958"/>
      <c r="M976" s="958"/>
      <c r="N976" s="958"/>
      <c r="O976" s="958"/>
      <c r="P976" s="958"/>
      <c r="Q976" s="958"/>
      <c r="R976" s="958"/>
      <c r="S976" s="958"/>
      <c r="T976" s="958"/>
      <c r="U976" s="958"/>
      <c r="V976" s="958"/>
      <c r="W976" s="958"/>
      <c r="X976" s="958"/>
    </row>
    <row r="977" spans="1:24" ht="14.5" x14ac:dyDescent="0.35">
      <c r="A977" s="72"/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958"/>
      <c r="M977" s="958"/>
      <c r="N977" s="958"/>
      <c r="O977" s="958"/>
      <c r="P977" s="958"/>
      <c r="Q977" s="958"/>
      <c r="R977" s="958"/>
      <c r="S977" s="958"/>
      <c r="T977" s="958"/>
      <c r="U977" s="958"/>
      <c r="V977" s="958"/>
      <c r="W977" s="958"/>
      <c r="X977" s="958"/>
    </row>
    <row r="978" spans="1:24" ht="14.5" x14ac:dyDescent="0.35">
      <c r="A978" s="72"/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958"/>
      <c r="M978" s="958"/>
      <c r="N978" s="958"/>
      <c r="O978" s="958"/>
      <c r="P978" s="958"/>
      <c r="Q978" s="958"/>
      <c r="R978" s="958"/>
      <c r="S978" s="958"/>
      <c r="T978" s="958"/>
      <c r="U978" s="958"/>
      <c r="V978" s="958"/>
      <c r="W978" s="958"/>
      <c r="X978" s="958"/>
    </row>
    <row r="979" spans="1:24" ht="14.5" x14ac:dyDescent="0.35">
      <c r="A979" s="72"/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958"/>
      <c r="M979" s="958"/>
      <c r="N979" s="958"/>
      <c r="O979" s="958"/>
      <c r="P979" s="958"/>
      <c r="Q979" s="958"/>
      <c r="R979" s="958"/>
      <c r="S979" s="958"/>
      <c r="T979" s="958"/>
      <c r="U979" s="958"/>
      <c r="V979" s="958"/>
      <c r="W979" s="958"/>
      <c r="X979" s="958"/>
    </row>
    <row r="980" spans="1:24" ht="14.5" x14ac:dyDescent="0.35">
      <c r="A980" s="72"/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958"/>
      <c r="M980" s="958"/>
      <c r="N980" s="958"/>
      <c r="O980" s="958"/>
      <c r="P980" s="958"/>
      <c r="Q980" s="958"/>
      <c r="R980" s="958"/>
      <c r="S980" s="958"/>
      <c r="T980" s="958"/>
      <c r="U980" s="958"/>
      <c r="V980" s="958"/>
      <c r="W980" s="958"/>
      <c r="X980" s="958"/>
    </row>
    <row r="981" spans="1:24" ht="14.5" x14ac:dyDescent="0.35">
      <c r="A981" s="72"/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958"/>
      <c r="M981" s="958"/>
      <c r="N981" s="958"/>
      <c r="O981" s="958"/>
      <c r="P981" s="958"/>
      <c r="Q981" s="958"/>
      <c r="R981" s="958"/>
      <c r="S981" s="958"/>
      <c r="T981" s="958"/>
      <c r="U981" s="958"/>
      <c r="V981" s="958"/>
      <c r="W981" s="958"/>
      <c r="X981" s="958"/>
    </row>
    <row r="982" spans="1:24" ht="14.5" x14ac:dyDescent="0.35">
      <c r="A982" s="72"/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958"/>
      <c r="M982" s="958"/>
      <c r="N982" s="958"/>
      <c r="O982" s="958"/>
      <c r="P982" s="958"/>
      <c r="Q982" s="958"/>
      <c r="R982" s="958"/>
      <c r="S982" s="958"/>
      <c r="T982" s="958"/>
      <c r="U982" s="958"/>
      <c r="V982" s="958"/>
      <c r="W982" s="958"/>
      <c r="X982" s="958"/>
    </row>
    <row r="983" spans="1:24" ht="14.5" x14ac:dyDescent="0.35">
      <c r="A983" s="72"/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958"/>
      <c r="M983" s="958"/>
      <c r="N983" s="958"/>
      <c r="O983" s="958"/>
      <c r="P983" s="958"/>
      <c r="Q983" s="958"/>
      <c r="R983" s="958"/>
      <c r="S983" s="958"/>
      <c r="T983" s="958"/>
      <c r="U983" s="958"/>
      <c r="V983" s="958"/>
      <c r="W983" s="958"/>
      <c r="X983" s="958"/>
    </row>
    <row r="984" spans="1:24" ht="14.5" x14ac:dyDescent="0.35">
      <c r="A984" s="72"/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958"/>
      <c r="M984" s="958"/>
      <c r="N984" s="958"/>
      <c r="O984" s="958"/>
      <c r="P984" s="958"/>
      <c r="Q984" s="958"/>
      <c r="R984" s="958"/>
      <c r="S984" s="958"/>
      <c r="T984" s="958"/>
      <c r="U984" s="958"/>
      <c r="V984" s="958"/>
      <c r="W984" s="958"/>
      <c r="X984" s="958"/>
    </row>
    <row r="985" spans="1:24" ht="14.5" x14ac:dyDescent="0.35">
      <c r="A985" s="72"/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958"/>
      <c r="M985" s="958"/>
      <c r="N985" s="958"/>
      <c r="O985" s="958"/>
      <c r="P985" s="958"/>
      <c r="Q985" s="958"/>
      <c r="R985" s="958"/>
      <c r="S985" s="958"/>
      <c r="T985" s="958"/>
      <c r="U985" s="958"/>
      <c r="V985" s="958"/>
      <c r="W985" s="958"/>
      <c r="X985" s="958"/>
    </row>
    <row r="986" spans="1:24" ht="14.5" x14ac:dyDescent="0.35">
      <c r="A986" s="72"/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958"/>
      <c r="M986" s="958"/>
      <c r="N986" s="958"/>
      <c r="O986" s="958"/>
      <c r="P986" s="958"/>
      <c r="Q986" s="958"/>
      <c r="R986" s="958"/>
      <c r="S986" s="958"/>
      <c r="T986" s="958"/>
      <c r="U986" s="958"/>
      <c r="V986" s="958"/>
      <c r="W986" s="958"/>
      <c r="X986" s="958"/>
    </row>
    <row r="987" spans="1:24" ht="14.5" x14ac:dyDescent="0.35">
      <c r="A987" s="72"/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958"/>
      <c r="M987" s="958"/>
      <c r="N987" s="958"/>
      <c r="O987" s="958"/>
      <c r="P987" s="958"/>
      <c r="Q987" s="958"/>
      <c r="R987" s="958"/>
      <c r="S987" s="958"/>
      <c r="T987" s="958"/>
      <c r="U987" s="958"/>
      <c r="V987" s="958"/>
      <c r="W987" s="958"/>
      <c r="X987" s="958"/>
    </row>
    <row r="988" spans="1:24" ht="14.5" x14ac:dyDescent="0.35">
      <c r="A988" s="72"/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958"/>
      <c r="M988" s="958"/>
      <c r="N988" s="958"/>
      <c r="O988" s="958"/>
      <c r="P988" s="958"/>
      <c r="Q988" s="958"/>
      <c r="R988" s="958"/>
      <c r="S988" s="958"/>
      <c r="T988" s="958"/>
      <c r="U988" s="958"/>
      <c r="V988" s="958"/>
      <c r="W988" s="958"/>
      <c r="X988" s="958"/>
    </row>
    <row r="989" spans="1:24" ht="14.5" x14ac:dyDescent="0.35">
      <c r="A989" s="72"/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958"/>
      <c r="M989" s="958"/>
      <c r="N989" s="958"/>
      <c r="O989" s="958"/>
      <c r="P989" s="958"/>
      <c r="Q989" s="958"/>
      <c r="R989" s="958"/>
      <c r="S989" s="958"/>
      <c r="T989" s="958"/>
      <c r="U989" s="958"/>
      <c r="V989" s="958"/>
      <c r="W989" s="958"/>
      <c r="X989" s="958"/>
    </row>
    <row r="990" spans="1:24" ht="14.5" x14ac:dyDescent="0.35">
      <c r="A990" s="72"/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958"/>
      <c r="M990" s="958"/>
      <c r="N990" s="958"/>
      <c r="O990" s="958"/>
      <c r="P990" s="958"/>
      <c r="Q990" s="958"/>
      <c r="R990" s="958"/>
      <c r="S990" s="958"/>
      <c r="T990" s="958"/>
      <c r="U990" s="958"/>
      <c r="V990" s="958"/>
      <c r="W990" s="958"/>
      <c r="X990" s="958"/>
    </row>
    <row r="991" spans="1:24" ht="14.5" x14ac:dyDescent="0.35">
      <c r="A991" s="72"/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958"/>
      <c r="M991" s="958"/>
      <c r="N991" s="958"/>
      <c r="O991" s="958"/>
      <c r="P991" s="958"/>
      <c r="Q991" s="958"/>
      <c r="R991" s="958"/>
      <c r="S991" s="958"/>
      <c r="T991" s="958"/>
      <c r="U991" s="958"/>
      <c r="V991" s="958"/>
      <c r="W991" s="958"/>
      <c r="X991" s="958"/>
    </row>
    <row r="992" spans="1:24" ht="14.5" x14ac:dyDescent="0.35">
      <c r="A992" s="72"/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958"/>
      <c r="M992" s="958"/>
      <c r="N992" s="958"/>
      <c r="O992" s="958"/>
      <c r="P992" s="958"/>
      <c r="Q992" s="958"/>
      <c r="R992" s="958"/>
      <c r="S992" s="958"/>
      <c r="T992" s="958"/>
      <c r="U992" s="958"/>
      <c r="V992" s="958"/>
      <c r="W992" s="958"/>
      <c r="X992" s="958"/>
    </row>
    <row r="993" spans="1:24" ht="14.5" x14ac:dyDescent="0.35">
      <c r="A993" s="72"/>
      <c r="B993" s="72"/>
      <c r="C993" s="72"/>
      <c r="D993" s="72"/>
      <c r="E993" s="72"/>
      <c r="F993" s="72"/>
      <c r="G993" s="72"/>
      <c r="H993" s="72"/>
      <c r="I993" s="72"/>
      <c r="J993" s="72"/>
      <c r="K993" s="72"/>
      <c r="L993" s="958"/>
      <c r="M993" s="958"/>
      <c r="N993" s="958"/>
      <c r="O993" s="958"/>
      <c r="P993" s="958"/>
      <c r="Q993" s="958"/>
      <c r="R993" s="958"/>
      <c r="S993" s="958"/>
      <c r="T993" s="958"/>
      <c r="U993" s="958"/>
      <c r="V993" s="958"/>
      <c r="W993" s="958"/>
      <c r="X993" s="958"/>
    </row>
  </sheetData>
  <sheetProtection algorithmName="SHA-512" hashValue="bzCJkBV1Vft3JlEutiAPvF0fVj8k0nQAJZ8MlPrQfVYuK+NLiPcEXG9K/pWHOhHLnAADMeEqu4kU11xa8Yi0jQ==" saltValue="4jzQNYIkyvIwdhsrhNEasg==" spinCount="100000" sheet="1" objects="1" scenarios="1"/>
  <customSheetViews>
    <customSheetView guid="{BE76FD70-CA4C-4303-ADB2-BCDE1C445427}" showGridLines="0" fitToPage="1">
      <selection activeCell="B4" sqref="B4"/>
      <pageMargins left="0.7" right="0.7" top="0.75" bottom="0.75" header="0.3" footer="0.3"/>
      <pageSetup paperSize="9" scale="41" fitToHeight="0" orientation="landscape" r:id="rId1"/>
    </customSheetView>
    <customSheetView guid="{B8CD8764-8103-4BA7-A294-F5FED5EA74ED}" showGridLines="0">
      <selection activeCell="G14" sqref="G14"/>
      <pageMargins left="0.7" right="0.7" top="0.75" bottom="0.75" header="0.3" footer="0.3"/>
      <pageSetup paperSize="9" orientation="portrait" r:id="rId2"/>
    </customSheetView>
    <customSheetView guid="{CF50DB9B-0F8D-41A5-9576-F9345942CE97}" showGridLines="0">
      <selection activeCell="G5" sqref="G5"/>
      <pageMargins left="0.7" right="0.7" top="0.75" bottom="0.75" header="0.3" footer="0.3"/>
      <pageSetup paperSize="9" orientation="portrait" r:id="rId3"/>
    </customSheetView>
    <customSheetView guid="{845F3A43-EF96-4057-9777-D2F2301CC149}" showPageBreaks="1" showGridLines="0" fitToPage="1">
      <selection activeCell="B9" sqref="B9"/>
      <pageMargins left="0.7" right="0.7" top="0.75" bottom="0.75" header="0.3" footer="0.3"/>
      <pageSetup paperSize="9" scale="41" fitToHeight="0" orientation="landscape" r:id="rId4"/>
    </customSheetView>
  </customSheetViews>
  <pageMargins left="0.7" right="0.7" top="0.75" bottom="0.75" header="0.3" footer="0.3"/>
  <pageSetup paperSize="9" scale="41" fitToHeight="0" orientation="landscape" r:id="rId5"/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12">
    <tabColor rgb="FFC00000"/>
    <pageSetUpPr fitToPage="1"/>
  </sheetPr>
  <dimension ref="A1:Z1000"/>
  <sheetViews>
    <sheetView workbookViewId="0">
      <selection activeCell="A6" sqref="A6"/>
    </sheetView>
  </sheetViews>
  <sheetFormatPr baseColWidth="10" defaultColWidth="17.26953125" defaultRowHeight="15" customHeight="1" x14ac:dyDescent="0.25"/>
  <cols>
    <col min="1" max="1" width="34" bestFit="1" customWidth="1"/>
    <col min="2" max="2" width="19.81640625" bestFit="1" customWidth="1"/>
    <col min="3" max="4" width="9.54296875" bestFit="1" customWidth="1"/>
    <col min="5" max="5" width="13.54296875" bestFit="1" customWidth="1"/>
    <col min="6" max="6" width="18.26953125" bestFit="1" customWidth="1"/>
    <col min="7" max="7" width="18" bestFit="1" customWidth="1"/>
    <col min="8" max="8" width="18.453125" bestFit="1" customWidth="1"/>
    <col min="9" max="9" width="48.7265625" bestFit="1" customWidth="1"/>
    <col min="10" max="19" width="12.54296875" customWidth="1"/>
    <col min="20" max="26" width="10" customWidth="1"/>
  </cols>
  <sheetData>
    <row r="1" spans="1:26" ht="18" customHeight="1" x14ac:dyDescent="0.25">
      <c r="A1" s="1140" t="s">
        <v>809</v>
      </c>
      <c r="B1" s="1141"/>
      <c r="C1" s="1141"/>
      <c r="D1" s="1141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</row>
    <row r="2" spans="1:26" ht="38.25" customHeight="1" x14ac:dyDescent="0.25">
      <c r="A2" s="43"/>
      <c r="B2" s="43"/>
      <c r="C2" s="43"/>
      <c r="D2" s="43"/>
      <c r="E2" s="44" t="s">
        <v>214</v>
      </c>
      <c r="F2" s="44" t="s">
        <v>215</v>
      </c>
      <c r="G2" s="44" t="s">
        <v>216</v>
      </c>
      <c r="H2" s="45" t="s">
        <v>217</v>
      </c>
      <c r="I2" s="43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</row>
    <row r="3" spans="1:26" ht="12.75" customHeight="1" x14ac:dyDescent="0.25">
      <c r="A3" s="46" t="s">
        <v>218</v>
      </c>
      <c r="B3" s="46" t="s">
        <v>219</v>
      </c>
      <c r="C3" s="46" t="s">
        <v>220</v>
      </c>
      <c r="D3" s="47" t="s">
        <v>221</v>
      </c>
      <c r="E3" s="113" t="s">
        <v>729</v>
      </c>
      <c r="F3" s="114" t="s">
        <v>730</v>
      </c>
      <c r="G3" s="114" t="s">
        <v>731</v>
      </c>
      <c r="H3" s="47" t="s">
        <v>222</v>
      </c>
      <c r="I3" s="47" t="s">
        <v>223</v>
      </c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</row>
    <row r="4" spans="1:26" ht="12.75" customHeight="1" x14ac:dyDescent="0.25">
      <c r="A4" s="48" t="s">
        <v>224</v>
      </c>
      <c r="B4" s="48"/>
      <c r="C4" s="49"/>
      <c r="D4" s="50"/>
      <c r="E4" s="50"/>
      <c r="F4" s="50"/>
      <c r="G4" s="50"/>
      <c r="H4" s="50"/>
      <c r="I4" s="51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</row>
    <row r="5" spans="1:26" ht="12.75" customHeight="1" x14ac:dyDescent="0.25">
      <c r="A5" s="48"/>
      <c r="B5" s="48"/>
      <c r="C5" s="112"/>
      <c r="D5" s="50"/>
      <c r="E5" s="50"/>
      <c r="F5" s="50"/>
      <c r="G5" s="50"/>
      <c r="H5" s="50"/>
      <c r="I5" s="51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</row>
    <row r="6" spans="1:26" ht="12.75" customHeight="1" x14ac:dyDescent="0.25">
      <c r="A6" s="48" t="s">
        <v>228</v>
      </c>
      <c r="B6" s="178" t="s">
        <v>351</v>
      </c>
      <c r="C6" s="52">
        <v>2020</v>
      </c>
      <c r="D6" s="50"/>
      <c r="E6" s="105"/>
      <c r="F6" s="50"/>
      <c r="G6" s="50"/>
      <c r="H6" s="50"/>
      <c r="I6" s="51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</row>
    <row r="7" spans="1:26" ht="12.75" customHeight="1" x14ac:dyDescent="0.25">
      <c r="A7" s="48" t="s">
        <v>230</v>
      </c>
      <c r="B7" s="48" t="s">
        <v>231</v>
      </c>
      <c r="C7" s="112">
        <v>2020</v>
      </c>
      <c r="D7" s="50"/>
      <c r="E7" s="105">
        <v>50000</v>
      </c>
      <c r="F7" s="50"/>
      <c r="G7" s="50"/>
      <c r="H7" s="50"/>
      <c r="I7" s="179" t="s">
        <v>382</v>
      </c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</row>
    <row r="8" spans="1:26" ht="12.75" customHeight="1" x14ac:dyDescent="0.25">
      <c r="A8" s="48" t="s">
        <v>230</v>
      </c>
      <c r="B8" s="178" t="s">
        <v>387</v>
      </c>
      <c r="C8" s="112">
        <v>2020</v>
      </c>
      <c r="D8" s="182"/>
      <c r="E8" s="182">
        <v>20000</v>
      </c>
      <c r="F8" s="182"/>
      <c r="G8" s="182"/>
      <c r="H8" s="182"/>
      <c r="I8" s="179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</row>
    <row r="9" spans="1:26" ht="12.75" customHeight="1" x14ac:dyDescent="0.25">
      <c r="A9" s="48"/>
      <c r="B9" s="48"/>
      <c r="C9" s="112"/>
      <c r="D9" s="182"/>
      <c r="E9" s="182"/>
      <c r="F9" s="182"/>
      <c r="G9" s="182"/>
      <c r="H9" s="182"/>
      <c r="I9" s="51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</row>
    <row r="10" spans="1:26" ht="12.75" customHeight="1" x14ac:dyDescent="0.25">
      <c r="A10" s="48" t="s">
        <v>235</v>
      </c>
      <c r="B10" s="48"/>
      <c r="C10" s="52"/>
      <c r="D10" s="53"/>
      <c r="E10" s="53"/>
      <c r="F10" s="53"/>
      <c r="G10" s="53"/>
      <c r="H10" s="53"/>
      <c r="I10" s="51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</row>
    <row r="11" spans="1:26" ht="12.75" customHeight="1" x14ac:dyDescent="0.25">
      <c r="A11" s="48"/>
      <c r="B11" s="48"/>
      <c r="C11" s="52"/>
      <c r="D11" s="53"/>
      <c r="E11" s="53"/>
      <c r="F11" s="53"/>
      <c r="G11" s="53"/>
      <c r="H11" s="53"/>
      <c r="I11" s="51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</row>
    <row r="12" spans="1:26" ht="12.75" customHeight="1" x14ac:dyDescent="0.25">
      <c r="A12" s="48"/>
      <c r="B12" s="48"/>
      <c r="C12" s="52"/>
      <c r="D12" s="53"/>
      <c r="E12" s="53"/>
      <c r="F12" s="53"/>
      <c r="G12" s="53"/>
      <c r="H12" s="53"/>
      <c r="I12" s="51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</row>
    <row r="13" spans="1:26" ht="12.75" customHeight="1" x14ac:dyDescent="0.25">
      <c r="A13" s="54"/>
      <c r="B13" s="54"/>
      <c r="C13" s="54"/>
      <c r="D13" s="55">
        <f>SUM(D4:D12)</f>
        <v>0</v>
      </c>
      <c r="E13" s="106">
        <f>SUM(E4:E12)</f>
        <v>70000</v>
      </c>
      <c r="F13" s="55">
        <f>SUM(F4:F12)</f>
        <v>0</v>
      </c>
      <c r="G13" s="106">
        <f>SUM(G4:G12)</f>
        <v>0</v>
      </c>
      <c r="H13" s="55">
        <f>SUM(H4:H12)</f>
        <v>0</v>
      </c>
      <c r="I13" s="56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</row>
    <row r="14" spans="1:26" ht="12.75" customHeight="1" x14ac:dyDescent="0.25">
      <c r="A14" s="57"/>
      <c r="B14" s="57"/>
      <c r="C14" s="57"/>
      <c r="D14" s="57"/>
      <c r="E14" s="57"/>
      <c r="F14" s="57"/>
      <c r="G14" s="57"/>
      <c r="H14" s="57"/>
      <c r="I14" s="57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</row>
    <row r="15" spans="1:26" ht="12.75" customHeight="1" x14ac:dyDescent="0.25">
      <c r="A15" s="369"/>
      <c r="B15" s="369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</row>
    <row r="16" spans="1:26" ht="12.75" customHeight="1" x14ac:dyDescent="0.25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</row>
    <row r="17" spans="1:26" ht="12.75" customHeight="1" x14ac:dyDescent="0.25">
      <c r="A17" s="58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</row>
    <row r="18" spans="1:26" ht="12.75" customHeight="1" x14ac:dyDescent="0.25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ht="12.75" customHeight="1" x14ac:dyDescent="0.25">
      <c r="A19" s="181"/>
      <c r="B19" s="181"/>
      <c r="C19" s="181"/>
      <c r="D19" s="181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</row>
    <row r="20" spans="1:26" ht="12.75" customHeight="1" x14ac:dyDescent="0.25">
      <c r="A20" s="181"/>
      <c r="B20" s="181"/>
      <c r="C20" s="181"/>
      <c r="D20" s="181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</row>
    <row r="21" spans="1:26" ht="12.75" customHeight="1" x14ac:dyDescent="0.25">
      <c r="A21" s="181"/>
      <c r="B21" s="181"/>
      <c r="C21" s="181"/>
      <c r="D21" s="181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</row>
    <row r="22" spans="1:26" ht="12.75" customHeight="1" x14ac:dyDescent="0.25">
      <c r="A22" s="181"/>
      <c r="B22" s="181"/>
      <c r="C22" s="181"/>
      <c r="D22" s="181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</row>
    <row r="23" spans="1:26" ht="12.75" customHeight="1" x14ac:dyDescent="0.25">
      <c r="A23" s="181"/>
      <c r="B23" s="181"/>
      <c r="C23" s="181"/>
      <c r="D23" s="181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</row>
    <row r="24" spans="1:26" ht="12.75" customHeight="1" x14ac:dyDescent="0.25">
      <c r="A24" s="181"/>
      <c r="B24" s="181"/>
      <c r="C24" s="181"/>
      <c r="D24" s="181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</row>
    <row r="25" spans="1:26" ht="12.75" customHeight="1" x14ac:dyDescent="0.25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</row>
    <row r="26" spans="1:26" ht="12.75" customHeight="1" x14ac:dyDescent="0.25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</row>
    <row r="27" spans="1:26" ht="12.75" customHeight="1" x14ac:dyDescent="0.25">
      <c r="A27" s="42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</row>
    <row r="28" spans="1:26" ht="12.75" customHeight="1" x14ac:dyDescent="0.25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</row>
    <row r="29" spans="1:26" ht="12.75" customHeight="1" x14ac:dyDescent="0.25">
      <c r="A29" s="42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</row>
    <row r="30" spans="1:26" ht="12.75" customHeight="1" x14ac:dyDescent="0.25">
      <c r="A30" s="42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</row>
    <row r="31" spans="1:26" ht="12.75" customHeight="1" x14ac:dyDescent="0.25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</row>
    <row r="32" spans="1:26" ht="12.75" customHeight="1" x14ac:dyDescent="0.25">
      <c r="A32" s="42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</row>
    <row r="33" spans="1:26" ht="12.75" customHeight="1" x14ac:dyDescent="0.25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</row>
    <row r="34" spans="1:26" ht="12.75" customHeight="1" x14ac:dyDescent="0.25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</row>
    <row r="35" spans="1:26" ht="12.75" customHeight="1" x14ac:dyDescent="0.25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</row>
    <row r="36" spans="1:26" ht="12.75" customHeight="1" x14ac:dyDescent="0.25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</row>
    <row r="37" spans="1:26" ht="12.75" customHeight="1" x14ac:dyDescent="0.25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</row>
    <row r="38" spans="1:26" ht="12.75" customHeight="1" x14ac:dyDescent="0.25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</row>
    <row r="39" spans="1:26" ht="12.75" customHeight="1" x14ac:dyDescent="0.25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</row>
    <row r="40" spans="1:26" ht="12.75" customHeight="1" x14ac:dyDescent="0.25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</row>
    <row r="41" spans="1:26" ht="12.75" customHeight="1" x14ac:dyDescent="0.25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</row>
    <row r="42" spans="1:26" ht="12.75" customHeight="1" x14ac:dyDescent="0.25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</row>
    <row r="43" spans="1:26" ht="12.75" customHeight="1" x14ac:dyDescent="0.25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</row>
    <row r="44" spans="1:26" ht="12.75" customHeight="1" x14ac:dyDescent="0.25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</row>
    <row r="45" spans="1:26" ht="12.75" customHeight="1" x14ac:dyDescent="0.25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</row>
    <row r="46" spans="1:26" ht="12.75" customHeight="1" x14ac:dyDescent="0.25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</row>
    <row r="47" spans="1:26" ht="12.75" customHeight="1" x14ac:dyDescent="0.25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</row>
    <row r="48" spans="1:26" ht="12.75" customHeight="1" x14ac:dyDescent="0.25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</row>
    <row r="49" spans="1:26" ht="12.75" customHeight="1" x14ac:dyDescent="0.25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</row>
    <row r="50" spans="1:26" ht="12.75" customHeight="1" x14ac:dyDescent="0.25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</row>
    <row r="51" spans="1:26" ht="12.75" customHeight="1" x14ac:dyDescent="0.25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</row>
    <row r="52" spans="1:26" ht="12.75" customHeight="1" x14ac:dyDescent="0.25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</row>
    <row r="53" spans="1:26" ht="12.75" customHeight="1" x14ac:dyDescent="0.25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</row>
    <row r="54" spans="1:26" ht="12.75" customHeight="1" x14ac:dyDescent="0.25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</row>
    <row r="55" spans="1:26" ht="12.75" customHeight="1" x14ac:dyDescent="0.25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</row>
    <row r="56" spans="1:26" ht="12.75" customHeight="1" x14ac:dyDescent="0.25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</row>
    <row r="57" spans="1:26" ht="12.75" customHeight="1" x14ac:dyDescent="0.25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</row>
    <row r="58" spans="1:26" ht="12.75" customHeight="1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</row>
    <row r="59" spans="1:26" ht="12.75" customHeight="1" x14ac:dyDescent="0.25">
      <c r="A59" s="42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</row>
    <row r="60" spans="1:26" ht="12.75" customHeight="1" x14ac:dyDescent="0.25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</row>
    <row r="61" spans="1:26" ht="12.75" customHeight="1" x14ac:dyDescent="0.25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</row>
    <row r="62" spans="1:26" ht="12.75" customHeight="1" x14ac:dyDescent="0.25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</row>
    <row r="63" spans="1:26" ht="12.75" customHeight="1" x14ac:dyDescent="0.25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</row>
    <row r="64" spans="1:26" ht="12.75" customHeight="1" x14ac:dyDescent="0.25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</row>
    <row r="65" spans="1:26" ht="12.75" customHeight="1" x14ac:dyDescent="0.25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</row>
    <row r="66" spans="1:26" ht="12.75" customHeight="1" x14ac:dyDescent="0.25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</row>
    <row r="67" spans="1:26" ht="12.75" customHeight="1" x14ac:dyDescent="0.25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</row>
    <row r="68" spans="1:26" ht="12.75" customHeight="1" x14ac:dyDescent="0.25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</row>
    <row r="69" spans="1:26" ht="12.75" customHeight="1" x14ac:dyDescent="0.25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</row>
    <row r="70" spans="1:26" ht="12.75" customHeight="1" x14ac:dyDescent="0.25">
      <c r="A70" s="42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</row>
    <row r="71" spans="1:26" ht="12.75" customHeight="1" x14ac:dyDescent="0.25">
      <c r="A71" s="42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</row>
    <row r="72" spans="1:26" ht="12.75" customHeight="1" x14ac:dyDescent="0.25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</row>
    <row r="73" spans="1:26" ht="12.75" customHeight="1" x14ac:dyDescent="0.25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</row>
    <row r="74" spans="1:26" ht="12.75" customHeight="1" x14ac:dyDescent="0.25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</row>
    <row r="75" spans="1:26" ht="12.75" customHeight="1" x14ac:dyDescent="0.25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</row>
    <row r="76" spans="1:26" ht="12.75" customHeight="1" x14ac:dyDescent="0.25">
      <c r="A76" s="42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</row>
    <row r="77" spans="1:26" ht="12.75" customHeight="1" x14ac:dyDescent="0.25">
      <c r="A77" s="42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</row>
    <row r="78" spans="1:26" ht="12.75" customHeight="1" x14ac:dyDescent="0.25">
      <c r="A78" s="42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</row>
    <row r="79" spans="1:26" ht="12.75" customHeight="1" x14ac:dyDescent="0.25">
      <c r="A79" s="42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</row>
    <row r="80" spans="1:26" ht="12.75" customHeight="1" x14ac:dyDescent="0.25">
      <c r="A80" s="42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</row>
    <row r="81" spans="1:26" ht="12.75" customHeight="1" x14ac:dyDescent="0.25">
      <c r="A81" s="42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</row>
    <row r="82" spans="1:26" ht="12.75" customHeight="1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</row>
    <row r="83" spans="1:26" ht="12.75" customHeight="1" x14ac:dyDescent="0.25">
      <c r="A83" s="42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</row>
    <row r="84" spans="1:26" ht="12.75" customHeight="1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</row>
    <row r="85" spans="1:26" ht="12.75" customHeight="1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</row>
    <row r="86" spans="1:26" ht="12.75" customHeight="1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</row>
    <row r="87" spans="1:26" ht="12.75" customHeight="1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</row>
    <row r="88" spans="1:26" ht="12.75" customHeight="1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</row>
    <row r="89" spans="1:26" ht="12.75" customHeight="1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</row>
    <row r="90" spans="1:26" ht="12.75" customHeight="1" x14ac:dyDescent="0.25">
      <c r="A90" s="42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</row>
    <row r="91" spans="1:26" ht="12.75" customHeight="1" x14ac:dyDescent="0.25">
      <c r="A91" s="42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</row>
    <row r="92" spans="1:26" ht="12.75" customHeight="1" x14ac:dyDescent="0.25">
      <c r="A92" s="42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</row>
    <row r="93" spans="1:26" ht="12.75" customHeight="1" x14ac:dyDescent="0.25">
      <c r="A93" s="42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</row>
    <row r="94" spans="1:26" ht="12.75" customHeight="1" x14ac:dyDescent="0.25">
      <c r="A94" s="42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</row>
    <row r="95" spans="1:26" ht="12.75" customHeight="1" x14ac:dyDescent="0.25">
      <c r="A95" s="42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</row>
    <row r="96" spans="1:26" ht="12.75" customHeight="1" x14ac:dyDescent="0.25">
      <c r="A96" s="42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</row>
    <row r="97" spans="1:26" ht="12.75" customHeight="1" x14ac:dyDescent="0.25">
      <c r="A97" s="42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</row>
    <row r="98" spans="1:26" ht="12.75" customHeight="1" x14ac:dyDescent="0.25">
      <c r="A98" s="42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</row>
    <row r="99" spans="1:26" ht="12.75" customHeight="1" x14ac:dyDescent="0.25">
      <c r="A99" s="42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</row>
    <row r="100" spans="1:26" ht="12.75" customHeight="1" x14ac:dyDescent="0.25">
      <c r="A100" s="42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</row>
    <row r="101" spans="1:26" ht="12.75" customHeight="1" x14ac:dyDescent="0.25">
      <c r="A101" s="42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</row>
    <row r="102" spans="1:26" ht="12.75" customHeight="1" x14ac:dyDescent="0.25">
      <c r="A102" s="42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</row>
    <row r="103" spans="1:26" ht="12.75" customHeight="1" x14ac:dyDescent="0.25">
      <c r="A103" s="42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</row>
    <row r="104" spans="1:26" ht="12.75" customHeight="1" x14ac:dyDescent="0.25">
      <c r="A104" s="42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</row>
    <row r="105" spans="1:26" ht="12.75" customHeight="1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</row>
    <row r="106" spans="1:26" ht="12.75" customHeight="1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</row>
    <row r="107" spans="1:26" ht="12.75" customHeight="1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</row>
    <row r="108" spans="1:26" ht="12.75" customHeight="1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</row>
    <row r="109" spans="1:26" ht="12.75" customHeight="1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</row>
    <row r="110" spans="1:26" ht="12.75" customHeight="1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</row>
    <row r="111" spans="1:26" ht="12.75" customHeight="1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</row>
    <row r="112" spans="1:26" ht="12.75" customHeight="1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</row>
    <row r="113" spans="1:26" ht="12.75" customHeight="1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</row>
    <row r="114" spans="1:26" ht="12.75" customHeight="1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</row>
    <row r="115" spans="1:26" ht="12.75" customHeight="1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</row>
    <row r="116" spans="1:26" ht="12.75" customHeight="1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</row>
    <row r="117" spans="1:26" ht="12.75" customHeight="1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</row>
    <row r="118" spans="1:26" ht="12.75" customHeight="1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</row>
    <row r="119" spans="1:26" ht="12.75" customHeight="1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</row>
    <row r="120" spans="1:26" ht="12.75" customHeight="1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</row>
    <row r="121" spans="1:26" ht="12.75" customHeight="1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</row>
    <row r="122" spans="1:26" ht="12.75" customHeight="1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</row>
    <row r="123" spans="1:26" ht="12.75" customHeight="1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</row>
    <row r="124" spans="1:26" ht="12.75" customHeight="1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</row>
    <row r="125" spans="1:26" ht="12.75" customHeight="1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</row>
    <row r="126" spans="1:26" ht="12.75" customHeight="1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</row>
    <row r="127" spans="1:26" ht="12.75" customHeight="1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</row>
    <row r="128" spans="1:26" ht="12.75" customHeight="1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</row>
    <row r="129" spans="1:26" ht="12.75" customHeight="1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</row>
    <row r="130" spans="1:26" ht="12.75" customHeight="1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</row>
    <row r="131" spans="1:26" ht="12.75" customHeight="1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</row>
    <row r="132" spans="1:26" ht="12.75" customHeight="1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</row>
    <row r="133" spans="1:26" ht="12.75" customHeight="1" x14ac:dyDescent="0.25">
      <c r="A133" s="42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</row>
    <row r="134" spans="1:26" ht="12.75" customHeight="1" x14ac:dyDescent="0.25">
      <c r="A134" s="42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</row>
    <row r="135" spans="1:26" ht="12.75" customHeight="1" x14ac:dyDescent="0.25">
      <c r="A135" s="42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</row>
    <row r="136" spans="1:26" ht="12.75" customHeight="1" x14ac:dyDescent="0.25">
      <c r="A136" s="42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</row>
    <row r="137" spans="1:26" ht="12.75" customHeight="1" x14ac:dyDescent="0.25">
      <c r="A137" s="42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</row>
    <row r="138" spans="1:26" ht="12.75" customHeight="1" x14ac:dyDescent="0.25">
      <c r="A138" s="42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</row>
    <row r="139" spans="1:26" ht="12.75" customHeight="1" x14ac:dyDescent="0.25">
      <c r="A139" s="42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</row>
    <row r="140" spans="1:26" ht="12.75" customHeight="1" x14ac:dyDescent="0.25">
      <c r="A140" s="42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</row>
    <row r="141" spans="1:26" ht="12.75" customHeight="1" x14ac:dyDescent="0.25">
      <c r="A141" s="42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</row>
    <row r="142" spans="1:26" ht="12.75" customHeight="1" x14ac:dyDescent="0.25">
      <c r="A142" s="42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</row>
    <row r="143" spans="1:26" ht="12.75" customHeight="1" x14ac:dyDescent="0.25">
      <c r="A143" s="42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</row>
    <row r="144" spans="1:26" ht="12.75" customHeight="1" x14ac:dyDescent="0.25">
      <c r="A144" s="42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</row>
    <row r="145" spans="1:26" ht="12.75" customHeight="1" x14ac:dyDescent="0.25">
      <c r="A145" s="42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</row>
    <row r="146" spans="1:26" ht="12.75" customHeight="1" x14ac:dyDescent="0.25">
      <c r="A146" s="42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</row>
    <row r="147" spans="1:26" ht="12.75" customHeight="1" x14ac:dyDescent="0.25">
      <c r="A147" s="42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</row>
    <row r="148" spans="1:26" ht="12.75" customHeight="1" x14ac:dyDescent="0.25">
      <c r="A148" s="42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</row>
    <row r="149" spans="1:26" ht="12.75" customHeight="1" x14ac:dyDescent="0.25">
      <c r="A149" s="42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</row>
    <row r="150" spans="1:26" ht="12.75" customHeight="1" x14ac:dyDescent="0.25">
      <c r="A150" s="42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</row>
    <row r="151" spans="1:26" ht="12.75" customHeight="1" x14ac:dyDescent="0.25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</row>
    <row r="152" spans="1:26" ht="12.75" customHeight="1" x14ac:dyDescent="0.25">
      <c r="A152" s="42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</row>
    <row r="153" spans="1:26" ht="12.75" customHeight="1" x14ac:dyDescent="0.25">
      <c r="A153" s="42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</row>
    <row r="154" spans="1:26" ht="12.75" customHeight="1" x14ac:dyDescent="0.25">
      <c r="A154" s="42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</row>
    <row r="155" spans="1:26" ht="12.75" customHeight="1" x14ac:dyDescent="0.25">
      <c r="A155" s="42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</row>
    <row r="156" spans="1:26" ht="12.75" customHeight="1" x14ac:dyDescent="0.25">
      <c r="A156" s="42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</row>
    <row r="157" spans="1:26" ht="12.75" customHeight="1" x14ac:dyDescent="0.25">
      <c r="A157" s="42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</row>
    <row r="158" spans="1:26" ht="12.75" customHeight="1" x14ac:dyDescent="0.25">
      <c r="A158" s="42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</row>
    <row r="159" spans="1:26" ht="12.75" customHeight="1" x14ac:dyDescent="0.25">
      <c r="A159" s="42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</row>
    <row r="160" spans="1:26" ht="12.75" customHeight="1" x14ac:dyDescent="0.25">
      <c r="A160" s="42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</row>
    <row r="161" spans="1:26" ht="12.75" customHeight="1" x14ac:dyDescent="0.25">
      <c r="A161" s="42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</row>
    <row r="162" spans="1:26" ht="12.75" customHeight="1" x14ac:dyDescent="0.25">
      <c r="A162" s="42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</row>
    <row r="163" spans="1:26" ht="12.75" customHeight="1" x14ac:dyDescent="0.25">
      <c r="A163" s="42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</row>
    <row r="164" spans="1:26" ht="12.75" customHeight="1" x14ac:dyDescent="0.25">
      <c r="A164" s="42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</row>
    <row r="165" spans="1:26" ht="12.75" customHeight="1" x14ac:dyDescent="0.25">
      <c r="A165" s="42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</row>
    <row r="166" spans="1:26" ht="12.75" customHeight="1" x14ac:dyDescent="0.25">
      <c r="A166" s="42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</row>
    <row r="167" spans="1:26" ht="12.75" customHeight="1" x14ac:dyDescent="0.25">
      <c r="A167" s="42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</row>
    <row r="168" spans="1:26" ht="12.75" customHeight="1" x14ac:dyDescent="0.25">
      <c r="A168" s="42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</row>
    <row r="169" spans="1:26" ht="12.75" customHeight="1" x14ac:dyDescent="0.25">
      <c r="A169" s="42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</row>
    <row r="170" spans="1:26" ht="12.75" customHeight="1" x14ac:dyDescent="0.25">
      <c r="A170" s="42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</row>
    <row r="171" spans="1:26" ht="12.75" customHeight="1" x14ac:dyDescent="0.25">
      <c r="A171" s="42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</row>
    <row r="172" spans="1:26" ht="12.75" customHeight="1" x14ac:dyDescent="0.25">
      <c r="A172" s="42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</row>
    <row r="173" spans="1:26" ht="12.75" customHeight="1" x14ac:dyDescent="0.25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</row>
    <row r="174" spans="1:26" ht="12.75" customHeight="1" x14ac:dyDescent="0.25">
      <c r="A174" s="42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</row>
    <row r="175" spans="1:26" ht="12.75" customHeight="1" x14ac:dyDescent="0.25">
      <c r="A175" s="42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</row>
    <row r="176" spans="1:26" ht="12.75" customHeight="1" x14ac:dyDescent="0.25">
      <c r="A176" s="42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</row>
    <row r="177" spans="1:26" ht="12.75" customHeight="1" x14ac:dyDescent="0.25">
      <c r="A177" s="42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</row>
    <row r="178" spans="1:26" ht="12.75" customHeight="1" x14ac:dyDescent="0.25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</row>
    <row r="179" spans="1:26" ht="12.75" customHeight="1" x14ac:dyDescent="0.25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</row>
    <row r="180" spans="1:26" ht="12.75" customHeight="1" x14ac:dyDescent="0.25">
      <c r="A180" s="42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</row>
    <row r="181" spans="1:26" ht="12.75" customHeight="1" x14ac:dyDescent="0.25">
      <c r="A181" s="42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</row>
    <row r="182" spans="1:26" ht="12.75" customHeight="1" x14ac:dyDescent="0.25">
      <c r="A182" s="42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</row>
    <row r="183" spans="1:26" ht="12.75" customHeight="1" x14ac:dyDescent="0.25">
      <c r="A183" s="42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</row>
    <row r="184" spans="1:26" ht="12.75" customHeight="1" x14ac:dyDescent="0.25">
      <c r="A184" s="42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</row>
    <row r="185" spans="1:26" ht="12.75" customHeight="1" x14ac:dyDescent="0.25">
      <c r="A185" s="42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</row>
    <row r="186" spans="1:26" ht="12.75" customHeight="1" x14ac:dyDescent="0.25">
      <c r="A186" s="42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</row>
    <row r="187" spans="1:26" ht="12.75" customHeight="1" x14ac:dyDescent="0.25">
      <c r="A187" s="42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</row>
    <row r="188" spans="1:26" ht="12.75" customHeight="1" x14ac:dyDescent="0.25">
      <c r="A188" s="42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</row>
    <row r="189" spans="1:26" ht="12.75" customHeight="1" x14ac:dyDescent="0.25">
      <c r="A189" s="42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</row>
    <row r="190" spans="1:26" ht="12.75" customHeight="1" x14ac:dyDescent="0.25">
      <c r="A190" s="42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</row>
    <row r="191" spans="1:26" ht="12.75" customHeight="1" x14ac:dyDescent="0.25">
      <c r="A191" s="42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</row>
    <row r="192" spans="1:26" ht="12.75" customHeight="1" x14ac:dyDescent="0.25">
      <c r="A192" s="42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</row>
    <row r="193" spans="1:26" ht="12.75" customHeight="1" x14ac:dyDescent="0.25">
      <c r="A193" s="42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</row>
    <row r="194" spans="1:26" ht="12.75" customHeight="1" x14ac:dyDescent="0.25">
      <c r="A194" s="42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</row>
    <row r="195" spans="1:26" ht="12.75" customHeight="1" x14ac:dyDescent="0.25">
      <c r="A195" s="42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</row>
    <row r="196" spans="1:26" ht="12.75" customHeight="1" x14ac:dyDescent="0.25">
      <c r="A196" s="42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</row>
    <row r="197" spans="1:26" ht="12.75" customHeight="1" x14ac:dyDescent="0.25">
      <c r="A197" s="42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</row>
    <row r="198" spans="1:26" ht="12.75" customHeight="1" x14ac:dyDescent="0.25">
      <c r="A198" s="42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</row>
    <row r="199" spans="1:26" ht="12.75" customHeight="1" x14ac:dyDescent="0.25">
      <c r="A199" s="42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</row>
    <row r="200" spans="1:26" ht="12.75" customHeight="1" x14ac:dyDescent="0.25">
      <c r="A200" s="42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</row>
    <row r="201" spans="1:26" ht="12.75" customHeight="1" x14ac:dyDescent="0.25">
      <c r="A201" s="42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</row>
    <row r="202" spans="1:26" ht="12.75" customHeight="1" x14ac:dyDescent="0.25">
      <c r="A202" s="42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</row>
    <row r="203" spans="1:26" ht="12.75" customHeight="1" x14ac:dyDescent="0.25">
      <c r="A203" s="42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</row>
    <row r="204" spans="1:26" ht="12.75" customHeight="1" x14ac:dyDescent="0.25">
      <c r="A204" s="42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</row>
    <row r="205" spans="1:26" ht="12.75" customHeight="1" x14ac:dyDescent="0.25">
      <c r="A205" s="42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</row>
    <row r="206" spans="1:26" ht="12.75" customHeight="1" x14ac:dyDescent="0.25">
      <c r="A206" s="42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</row>
    <row r="207" spans="1:26" ht="12.75" customHeight="1" x14ac:dyDescent="0.25">
      <c r="A207" s="42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</row>
    <row r="208" spans="1:26" ht="12.75" customHeight="1" x14ac:dyDescent="0.25">
      <c r="A208" s="42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</row>
    <row r="209" spans="1:26" ht="12.75" customHeight="1" x14ac:dyDescent="0.25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</row>
    <row r="210" spans="1:26" ht="12.75" customHeight="1" x14ac:dyDescent="0.25">
      <c r="A210" s="42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</row>
    <row r="211" spans="1:26" ht="12.75" customHeight="1" x14ac:dyDescent="0.25">
      <c r="A211" s="42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</row>
    <row r="212" spans="1:26" ht="12.75" customHeight="1" x14ac:dyDescent="0.25">
      <c r="A212" s="42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</row>
    <row r="213" spans="1:26" ht="12.75" customHeight="1" x14ac:dyDescent="0.25">
      <c r="A213" s="42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</row>
    <row r="214" spans="1:26" ht="12.75" customHeight="1" x14ac:dyDescent="0.25">
      <c r="A214" s="42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</row>
    <row r="215" spans="1:26" ht="12.75" customHeight="1" x14ac:dyDescent="0.25">
      <c r="A215" s="42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</row>
    <row r="216" spans="1:26" ht="12.75" customHeight="1" x14ac:dyDescent="0.25">
      <c r="A216" s="42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</row>
    <row r="217" spans="1:26" ht="12.75" customHeight="1" x14ac:dyDescent="0.25">
      <c r="A217" s="42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</row>
    <row r="218" spans="1:26" ht="12.75" customHeight="1" x14ac:dyDescent="0.25">
      <c r="A218" s="42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</row>
    <row r="219" spans="1:26" ht="12.75" customHeight="1" x14ac:dyDescent="0.25">
      <c r="A219" s="42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</row>
    <row r="220" spans="1:26" ht="12.75" customHeight="1" x14ac:dyDescent="0.25">
      <c r="A220" s="42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</row>
    <row r="221" spans="1:26" ht="12.75" customHeight="1" x14ac:dyDescent="0.25">
      <c r="A221" s="42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</row>
    <row r="222" spans="1:26" ht="12.75" customHeight="1" x14ac:dyDescent="0.25">
      <c r="A222" s="42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</row>
    <row r="223" spans="1:26" ht="12.75" customHeight="1" x14ac:dyDescent="0.25">
      <c r="A223" s="42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</row>
    <row r="224" spans="1:26" ht="12.75" customHeight="1" x14ac:dyDescent="0.25">
      <c r="A224" s="42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</row>
    <row r="225" spans="1:26" ht="12.75" customHeight="1" x14ac:dyDescent="0.25">
      <c r="A225" s="42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</row>
    <row r="226" spans="1:26" ht="12.75" customHeight="1" x14ac:dyDescent="0.25">
      <c r="A226" s="42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</row>
    <row r="227" spans="1:26" ht="12.75" customHeight="1" x14ac:dyDescent="0.25">
      <c r="A227" s="42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</row>
    <row r="228" spans="1:26" ht="12.75" customHeight="1" x14ac:dyDescent="0.25">
      <c r="A228" s="42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</row>
    <row r="229" spans="1:26" ht="12.75" customHeight="1" x14ac:dyDescent="0.25">
      <c r="A229" s="42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</row>
    <row r="230" spans="1:26" ht="12.75" customHeight="1" x14ac:dyDescent="0.25">
      <c r="A230" s="42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</row>
    <row r="231" spans="1:26" ht="12.75" customHeight="1" x14ac:dyDescent="0.25">
      <c r="A231" s="42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</row>
    <row r="232" spans="1:26" ht="12.75" customHeight="1" x14ac:dyDescent="0.25">
      <c r="A232" s="42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</row>
    <row r="233" spans="1:26" ht="12.75" customHeight="1" x14ac:dyDescent="0.25">
      <c r="A233" s="42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</row>
    <row r="234" spans="1:26" ht="12.75" customHeight="1" x14ac:dyDescent="0.25">
      <c r="A234" s="42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</row>
    <row r="235" spans="1:26" ht="12.75" customHeight="1" x14ac:dyDescent="0.25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</row>
    <row r="236" spans="1:26" ht="12.75" customHeight="1" x14ac:dyDescent="0.25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</row>
    <row r="237" spans="1:26" ht="12.75" customHeight="1" x14ac:dyDescent="0.25">
      <c r="A237" s="42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</row>
    <row r="238" spans="1:26" ht="12.75" customHeight="1" x14ac:dyDescent="0.25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</row>
    <row r="239" spans="1:26" ht="12.75" customHeight="1" x14ac:dyDescent="0.25">
      <c r="A239" s="42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</row>
    <row r="240" spans="1:26" ht="12.75" customHeight="1" x14ac:dyDescent="0.25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</row>
    <row r="241" spans="1:26" ht="12.75" customHeight="1" x14ac:dyDescent="0.25">
      <c r="A241" s="42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</row>
    <row r="242" spans="1:26" ht="12.75" customHeight="1" x14ac:dyDescent="0.25">
      <c r="A242" s="42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</row>
    <row r="243" spans="1:26" ht="12.75" customHeight="1" x14ac:dyDescent="0.25">
      <c r="A243" s="42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</row>
    <row r="244" spans="1:26" ht="12.75" customHeight="1" x14ac:dyDescent="0.25">
      <c r="A244" s="42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</row>
    <row r="245" spans="1:26" ht="12.75" customHeight="1" x14ac:dyDescent="0.25">
      <c r="A245" s="42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</row>
    <row r="246" spans="1:26" ht="12.75" customHeight="1" x14ac:dyDescent="0.25">
      <c r="A246" s="42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</row>
    <row r="247" spans="1:26" ht="12.75" customHeight="1" x14ac:dyDescent="0.25">
      <c r="A247" s="42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</row>
    <row r="248" spans="1:26" ht="12.75" customHeight="1" x14ac:dyDescent="0.25">
      <c r="A248" s="42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</row>
    <row r="249" spans="1:26" ht="12.75" customHeight="1" x14ac:dyDescent="0.25">
      <c r="A249" s="42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</row>
    <row r="250" spans="1:26" ht="12.75" customHeight="1" x14ac:dyDescent="0.25">
      <c r="A250" s="42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</row>
    <row r="251" spans="1:26" ht="12.75" customHeight="1" x14ac:dyDescent="0.25">
      <c r="A251" s="42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</row>
    <row r="252" spans="1:26" ht="12.75" customHeight="1" x14ac:dyDescent="0.25">
      <c r="A252" s="42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</row>
    <row r="253" spans="1:26" ht="12.75" customHeight="1" x14ac:dyDescent="0.25">
      <c r="A253" s="42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</row>
    <row r="254" spans="1:26" ht="12.75" customHeight="1" x14ac:dyDescent="0.25">
      <c r="A254" s="42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</row>
    <row r="255" spans="1:26" ht="12.75" customHeight="1" x14ac:dyDescent="0.25">
      <c r="A255" s="42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</row>
    <row r="256" spans="1:26" ht="12.75" customHeight="1" x14ac:dyDescent="0.25">
      <c r="A256" s="42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</row>
    <row r="257" spans="1:26" ht="12.75" customHeight="1" x14ac:dyDescent="0.25">
      <c r="A257" s="42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</row>
    <row r="258" spans="1:26" ht="12.75" customHeight="1" x14ac:dyDescent="0.25">
      <c r="A258" s="42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</row>
    <row r="259" spans="1:26" ht="12.75" customHeight="1" x14ac:dyDescent="0.25">
      <c r="A259" s="42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</row>
    <row r="260" spans="1:26" ht="12.75" customHeight="1" x14ac:dyDescent="0.25">
      <c r="A260" s="42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</row>
    <row r="261" spans="1:26" ht="12.75" customHeight="1" x14ac:dyDescent="0.25">
      <c r="A261" s="42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</row>
    <row r="262" spans="1:26" ht="12.75" customHeight="1" x14ac:dyDescent="0.25">
      <c r="A262" s="42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</row>
    <row r="263" spans="1:26" ht="12.75" customHeight="1" x14ac:dyDescent="0.25">
      <c r="A263" s="42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</row>
    <row r="264" spans="1:26" ht="12.75" customHeight="1" x14ac:dyDescent="0.25">
      <c r="A264" s="42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</row>
    <row r="265" spans="1:26" ht="12.75" customHeight="1" x14ac:dyDescent="0.25">
      <c r="A265" s="42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</row>
    <row r="266" spans="1:26" ht="12.75" customHeight="1" x14ac:dyDescent="0.25">
      <c r="A266" s="42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</row>
    <row r="267" spans="1:26" ht="12.75" customHeight="1" x14ac:dyDescent="0.25">
      <c r="A267" s="42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</row>
    <row r="268" spans="1:26" ht="12.75" customHeight="1" x14ac:dyDescent="0.25">
      <c r="A268" s="42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</row>
    <row r="269" spans="1:26" ht="12.75" customHeight="1" x14ac:dyDescent="0.25">
      <c r="A269" s="42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</row>
    <row r="270" spans="1:26" ht="12.75" customHeight="1" x14ac:dyDescent="0.25">
      <c r="A270" s="42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</row>
    <row r="271" spans="1:26" ht="12.75" customHeight="1" x14ac:dyDescent="0.25">
      <c r="A271" s="42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</row>
    <row r="272" spans="1:26" ht="12.75" customHeight="1" x14ac:dyDescent="0.25">
      <c r="A272" s="42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</row>
    <row r="273" spans="1:26" ht="12.75" customHeight="1" x14ac:dyDescent="0.25">
      <c r="A273" s="42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</row>
    <row r="274" spans="1:26" ht="12.75" customHeight="1" x14ac:dyDescent="0.25">
      <c r="A274" s="42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</row>
    <row r="275" spans="1:26" ht="12.75" customHeight="1" x14ac:dyDescent="0.25">
      <c r="A275" s="42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</row>
    <row r="276" spans="1:26" ht="12.75" customHeight="1" x14ac:dyDescent="0.25">
      <c r="A276" s="42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</row>
    <row r="277" spans="1:26" ht="12.75" customHeight="1" x14ac:dyDescent="0.25">
      <c r="A277" s="42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</row>
    <row r="278" spans="1:26" ht="12.75" customHeight="1" x14ac:dyDescent="0.25">
      <c r="A278" s="42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</row>
    <row r="279" spans="1:26" ht="12.75" customHeight="1" x14ac:dyDescent="0.25">
      <c r="A279" s="42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</row>
    <row r="280" spans="1:26" ht="12.75" customHeight="1" x14ac:dyDescent="0.25">
      <c r="A280" s="42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</row>
    <row r="281" spans="1:26" ht="12.75" customHeight="1" x14ac:dyDescent="0.25">
      <c r="A281" s="42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</row>
    <row r="282" spans="1:26" ht="12.75" customHeight="1" x14ac:dyDescent="0.25">
      <c r="A282" s="42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</row>
    <row r="283" spans="1:26" ht="12.75" customHeight="1" x14ac:dyDescent="0.25">
      <c r="A283" s="42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</row>
    <row r="284" spans="1:26" ht="12.75" customHeight="1" x14ac:dyDescent="0.25">
      <c r="A284" s="42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</row>
    <row r="285" spans="1:26" ht="12.75" customHeight="1" x14ac:dyDescent="0.25">
      <c r="A285" s="42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</row>
    <row r="286" spans="1:26" ht="12.75" customHeight="1" x14ac:dyDescent="0.25">
      <c r="A286" s="42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</row>
    <row r="287" spans="1:26" ht="12.75" customHeight="1" x14ac:dyDescent="0.25">
      <c r="A287" s="42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</row>
    <row r="288" spans="1:26" ht="12.75" customHeight="1" x14ac:dyDescent="0.25">
      <c r="A288" s="42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</row>
    <row r="289" spans="1:26" ht="12.75" customHeight="1" x14ac:dyDescent="0.25">
      <c r="A289" s="42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</row>
    <row r="290" spans="1:26" ht="12.75" customHeight="1" x14ac:dyDescent="0.25">
      <c r="A290" s="42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</row>
    <row r="291" spans="1:26" ht="12.75" customHeight="1" x14ac:dyDescent="0.25">
      <c r="A291" s="42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</row>
    <row r="292" spans="1:26" ht="12.75" customHeight="1" x14ac:dyDescent="0.25">
      <c r="A292" s="42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</row>
    <row r="293" spans="1:26" ht="12.75" customHeight="1" x14ac:dyDescent="0.25">
      <c r="A293" s="42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</row>
    <row r="294" spans="1:26" ht="12.75" customHeight="1" x14ac:dyDescent="0.25">
      <c r="A294" s="42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</row>
    <row r="295" spans="1:26" ht="12.75" customHeight="1" x14ac:dyDescent="0.25">
      <c r="A295" s="42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</row>
    <row r="296" spans="1:26" ht="12.75" customHeight="1" x14ac:dyDescent="0.25">
      <c r="A296" s="42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</row>
    <row r="297" spans="1:26" ht="12.75" customHeight="1" x14ac:dyDescent="0.25">
      <c r="A297" s="42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</row>
    <row r="298" spans="1:26" ht="12.75" customHeight="1" x14ac:dyDescent="0.25">
      <c r="A298" s="42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</row>
    <row r="299" spans="1:26" ht="12.75" customHeight="1" x14ac:dyDescent="0.25">
      <c r="A299" s="42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</row>
    <row r="300" spans="1:26" ht="12.75" customHeight="1" x14ac:dyDescent="0.25">
      <c r="A300" s="42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</row>
    <row r="301" spans="1:26" ht="12.75" customHeight="1" x14ac:dyDescent="0.25">
      <c r="A301" s="42"/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</row>
    <row r="302" spans="1:26" ht="12.75" customHeight="1" x14ac:dyDescent="0.25">
      <c r="A302" s="42"/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</row>
    <row r="303" spans="1:26" ht="12.75" customHeight="1" x14ac:dyDescent="0.25">
      <c r="A303" s="42"/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</row>
    <row r="304" spans="1:26" ht="12.75" customHeight="1" x14ac:dyDescent="0.25">
      <c r="A304" s="42"/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</row>
    <row r="305" spans="1:26" ht="12.75" customHeight="1" x14ac:dyDescent="0.25">
      <c r="A305" s="42"/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</row>
    <row r="306" spans="1:26" ht="12.75" customHeight="1" x14ac:dyDescent="0.25">
      <c r="A306" s="42"/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</row>
    <row r="307" spans="1:26" ht="12.75" customHeight="1" x14ac:dyDescent="0.25">
      <c r="A307" s="42"/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</row>
    <row r="308" spans="1:26" ht="12.75" customHeight="1" x14ac:dyDescent="0.25">
      <c r="A308" s="42"/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</row>
    <row r="309" spans="1:26" ht="12.75" customHeight="1" x14ac:dyDescent="0.25">
      <c r="A309" s="42"/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</row>
    <row r="310" spans="1:26" ht="12.75" customHeight="1" x14ac:dyDescent="0.25">
      <c r="A310" s="42"/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</row>
    <row r="311" spans="1:26" ht="12.75" customHeight="1" x14ac:dyDescent="0.25">
      <c r="A311" s="42"/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</row>
    <row r="312" spans="1:26" ht="12.75" customHeight="1" x14ac:dyDescent="0.25">
      <c r="A312" s="42"/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</row>
    <row r="313" spans="1:26" ht="12.75" customHeight="1" x14ac:dyDescent="0.25">
      <c r="A313" s="42"/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</row>
    <row r="314" spans="1:26" ht="12.75" customHeight="1" x14ac:dyDescent="0.25">
      <c r="A314" s="42"/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</row>
    <row r="315" spans="1:26" ht="12.75" customHeight="1" x14ac:dyDescent="0.25">
      <c r="A315" s="42"/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</row>
    <row r="316" spans="1:26" ht="12.75" customHeight="1" x14ac:dyDescent="0.25">
      <c r="A316" s="42"/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</row>
    <row r="317" spans="1:26" ht="12.75" customHeight="1" x14ac:dyDescent="0.25">
      <c r="A317" s="42"/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</row>
    <row r="318" spans="1:26" ht="12.75" customHeight="1" x14ac:dyDescent="0.25">
      <c r="A318" s="42"/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</row>
    <row r="319" spans="1:26" ht="12.75" customHeight="1" x14ac:dyDescent="0.25">
      <c r="A319" s="42"/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</row>
    <row r="320" spans="1:26" ht="12.75" customHeight="1" x14ac:dyDescent="0.25">
      <c r="A320" s="42"/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</row>
    <row r="321" spans="1:26" ht="12.75" customHeight="1" x14ac:dyDescent="0.25">
      <c r="A321" s="42"/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</row>
    <row r="322" spans="1:26" ht="12.75" customHeight="1" x14ac:dyDescent="0.25">
      <c r="A322" s="42"/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</row>
    <row r="323" spans="1:26" ht="12.75" customHeight="1" x14ac:dyDescent="0.25">
      <c r="A323" s="42"/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</row>
    <row r="324" spans="1:26" ht="12.75" customHeight="1" x14ac:dyDescent="0.25">
      <c r="A324" s="42"/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</row>
    <row r="325" spans="1:26" ht="12.75" customHeight="1" x14ac:dyDescent="0.25">
      <c r="A325" s="42"/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</row>
    <row r="326" spans="1:26" ht="12.75" customHeight="1" x14ac:dyDescent="0.25">
      <c r="A326" s="42"/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</row>
    <row r="327" spans="1:26" ht="12.75" customHeight="1" x14ac:dyDescent="0.25">
      <c r="A327" s="42"/>
      <c r="B327" s="42"/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</row>
    <row r="328" spans="1:26" ht="12.75" customHeight="1" x14ac:dyDescent="0.25">
      <c r="A328" s="42"/>
      <c r="B328" s="42"/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</row>
    <row r="329" spans="1:26" ht="12.75" customHeight="1" x14ac:dyDescent="0.25">
      <c r="A329" s="42"/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</row>
    <row r="330" spans="1:26" ht="12.75" customHeight="1" x14ac:dyDescent="0.25">
      <c r="A330" s="42"/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</row>
    <row r="331" spans="1:26" ht="12.75" customHeight="1" x14ac:dyDescent="0.25">
      <c r="A331" s="42"/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</row>
    <row r="332" spans="1:26" ht="12.75" customHeight="1" x14ac:dyDescent="0.25">
      <c r="A332" s="42"/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</row>
    <row r="333" spans="1:26" ht="12.75" customHeight="1" x14ac:dyDescent="0.25">
      <c r="A333" s="42"/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</row>
    <row r="334" spans="1:26" ht="12.75" customHeight="1" x14ac:dyDescent="0.25">
      <c r="A334" s="42"/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</row>
    <row r="335" spans="1:26" ht="12.75" customHeight="1" x14ac:dyDescent="0.25">
      <c r="A335" s="42"/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</row>
    <row r="336" spans="1:26" ht="12.75" customHeight="1" x14ac:dyDescent="0.25">
      <c r="A336" s="42"/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</row>
    <row r="337" spans="1:26" ht="12.75" customHeight="1" x14ac:dyDescent="0.25">
      <c r="A337" s="42"/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</row>
    <row r="338" spans="1:26" ht="12.75" customHeight="1" x14ac:dyDescent="0.25">
      <c r="A338" s="42"/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</row>
    <row r="339" spans="1:26" ht="12.75" customHeight="1" x14ac:dyDescent="0.25">
      <c r="A339" s="42"/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</row>
    <row r="340" spans="1:26" ht="12.75" customHeight="1" x14ac:dyDescent="0.25">
      <c r="A340" s="42"/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</row>
    <row r="341" spans="1:26" ht="12.75" customHeight="1" x14ac:dyDescent="0.25">
      <c r="A341" s="42"/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</row>
    <row r="342" spans="1:26" ht="12.75" customHeight="1" x14ac:dyDescent="0.25">
      <c r="A342" s="42"/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</row>
    <row r="343" spans="1:26" ht="12.75" customHeight="1" x14ac:dyDescent="0.25">
      <c r="A343" s="42"/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</row>
    <row r="344" spans="1:26" ht="12.75" customHeight="1" x14ac:dyDescent="0.25">
      <c r="A344" s="42"/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</row>
    <row r="345" spans="1:26" ht="12.75" customHeight="1" x14ac:dyDescent="0.25">
      <c r="A345" s="42"/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</row>
    <row r="346" spans="1:26" ht="12.75" customHeight="1" x14ac:dyDescent="0.25">
      <c r="A346" s="42"/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</row>
    <row r="347" spans="1:26" ht="12.75" customHeight="1" x14ac:dyDescent="0.25">
      <c r="A347" s="42"/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</row>
    <row r="348" spans="1:26" ht="12.75" customHeight="1" x14ac:dyDescent="0.25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</row>
    <row r="349" spans="1:26" ht="12.75" customHeight="1" x14ac:dyDescent="0.25">
      <c r="A349" s="42"/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</row>
    <row r="350" spans="1:26" ht="12.75" customHeight="1" x14ac:dyDescent="0.25">
      <c r="A350" s="42"/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</row>
    <row r="351" spans="1:26" ht="12.75" customHeight="1" x14ac:dyDescent="0.25">
      <c r="A351" s="42"/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</row>
    <row r="352" spans="1:26" ht="12.75" customHeight="1" x14ac:dyDescent="0.25">
      <c r="A352" s="42"/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</row>
    <row r="353" spans="1:26" ht="12.75" customHeight="1" x14ac:dyDescent="0.25">
      <c r="A353" s="42"/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</row>
    <row r="354" spans="1:26" ht="12.75" customHeight="1" x14ac:dyDescent="0.25">
      <c r="A354" s="42"/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</row>
    <row r="355" spans="1:26" ht="12.75" customHeight="1" x14ac:dyDescent="0.25">
      <c r="A355" s="42"/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</row>
    <row r="356" spans="1:26" ht="12.75" customHeight="1" x14ac:dyDescent="0.25">
      <c r="A356" s="42"/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</row>
    <row r="357" spans="1:26" ht="12.75" customHeight="1" x14ac:dyDescent="0.25">
      <c r="A357" s="42"/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</row>
    <row r="358" spans="1:26" ht="12.75" customHeight="1" x14ac:dyDescent="0.25">
      <c r="A358" s="42"/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</row>
    <row r="359" spans="1:26" ht="12.75" customHeight="1" x14ac:dyDescent="0.25">
      <c r="A359" s="42"/>
      <c r="B359" s="42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</row>
    <row r="360" spans="1:26" ht="12.75" customHeight="1" x14ac:dyDescent="0.25">
      <c r="A360" s="42"/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</row>
    <row r="361" spans="1:26" ht="12.75" customHeight="1" x14ac:dyDescent="0.25">
      <c r="A361" s="42"/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</row>
    <row r="362" spans="1:26" ht="12.75" customHeight="1" x14ac:dyDescent="0.25">
      <c r="A362" s="42"/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</row>
    <row r="363" spans="1:26" ht="12.75" customHeight="1" x14ac:dyDescent="0.25">
      <c r="A363" s="42"/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</row>
    <row r="364" spans="1:26" ht="12.75" customHeight="1" x14ac:dyDescent="0.25">
      <c r="A364" s="42"/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</row>
    <row r="365" spans="1:26" ht="12.75" customHeight="1" x14ac:dyDescent="0.25">
      <c r="A365" s="42"/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</row>
    <row r="366" spans="1:26" ht="12.75" customHeight="1" x14ac:dyDescent="0.25">
      <c r="A366" s="42"/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</row>
    <row r="367" spans="1:26" ht="12.75" customHeight="1" x14ac:dyDescent="0.25">
      <c r="A367" s="42"/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</row>
    <row r="368" spans="1:26" ht="12.75" customHeight="1" x14ac:dyDescent="0.25">
      <c r="A368" s="42"/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</row>
    <row r="369" spans="1:26" ht="12.75" customHeight="1" x14ac:dyDescent="0.25">
      <c r="A369" s="42"/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</row>
    <row r="370" spans="1:26" ht="12.75" customHeight="1" x14ac:dyDescent="0.25">
      <c r="A370" s="42"/>
      <c r="B370" s="42"/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</row>
    <row r="371" spans="1:26" ht="12.75" customHeight="1" x14ac:dyDescent="0.25">
      <c r="A371" s="42"/>
      <c r="B371" s="42"/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</row>
    <row r="372" spans="1:26" ht="12.75" customHeight="1" x14ac:dyDescent="0.25">
      <c r="A372" s="42"/>
      <c r="B372" s="42"/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</row>
    <row r="373" spans="1:26" ht="12.75" customHeight="1" x14ac:dyDescent="0.25">
      <c r="A373" s="42"/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</row>
    <row r="374" spans="1:26" ht="12.75" customHeight="1" x14ac:dyDescent="0.25">
      <c r="A374" s="42"/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</row>
    <row r="375" spans="1:26" ht="12.75" customHeight="1" x14ac:dyDescent="0.25">
      <c r="A375" s="42"/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</row>
    <row r="376" spans="1:26" ht="12.75" customHeight="1" x14ac:dyDescent="0.25">
      <c r="A376" s="42"/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</row>
    <row r="377" spans="1:26" ht="12.75" customHeight="1" x14ac:dyDescent="0.25">
      <c r="A377" s="42"/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</row>
    <row r="378" spans="1:26" ht="12.75" customHeight="1" x14ac:dyDescent="0.25">
      <c r="A378" s="42"/>
      <c r="B378" s="42"/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</row>
    <row r="379" spans="1:26" ht="12.75" customHeight="1" x14ac:dyDescent="0.25">
      <c r="A379" s="42"/>
      <c r="B379" s="42"/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</row>
    <row r="380" spans="1:26" ht="12.75" customHeight="1" x14ac:dyDescent="0.25">
      <c r="A380" s="42"/>
      <c r="B380" s="42"/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</row>
    <row r="381" spans="1:26" ht="12.75" customHeight="1" x14ac:dyDescent="0.25">
      <c r="A381" s="42"/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</row>
    <row r="382" spans="1:26" ht="12.75" customHeight="1" x14ac:dyDescent="0.25">
      <c r="A382" s="42"/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</row>
    <row r="383" spans="1:26" ht="12.75" customHeight="1" x14ac:dyDescent="0.25">
      <c r="A383" s="42"/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</row>
    <row r="384" spans="1:26" ht="12.75" customHeight="1" x14ac:dyDescent="0.25">
      <c r="A384" s="42"/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</row>
    <row r="385" spans="1:26" ht="12.75" customHeight="1" x14ac:dyDescent="0.25">
      <c r="A385" s="42"/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</row>
    <row r="386" spans="1:26" ht="12.75" customHeight="1" x14ac:dyDescent="0.25">
      <c r="A386" s="42"/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</row>
    <row r="387" spans="1:26" ht="12.75" customHeight="1" x14ac:dyDescent="0.25">
      <c r="A387" s="42"/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</row>
    <row r="388" spans="1:26" ht="12.75" customHeight="1" x14ac:dyDescent="0.25">
      <c r="A388" s="42"/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</row>
    <row r="389" spans="1:26" ht="12.75" customHeight="1" x14ac:dyDescent="0.25">
      <c r="A389" s="42"/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</row>
    <row r="390" spans="1:26" ht="12.75" customHeight="1" x14ac:dyDescent="0.25">
      <c r="A390" s="42"/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</row>
    <row r="391" spans="1:26" ht="12.75" customHeight="1" x14ac:dyDescent="0.25">
      <c r="A391" s="42"/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</row>
    <row r="392" spans="1:26" ht="12.75" customHeight="1" x14ac:dyDescent="0.25">
      <c r="A392" s="42"/>
      <c r="B392" s="42"/>
      <c r="C392" s="42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</row>
    <row r="393" spans="1:26" ht="12.75" customHeight="1" x14ac:dyDescent="0.25">
      <c r="A393" s="42"/>
      <c r="B393" s="42"/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</row>
    <row r="394" spans="1:26" ht="12.75" customHeight="1" x14ac:dyDescent="0.25">
      <c r="A394" s="42"/>
      <c r="B394" s="42"/>
      <c r="C394" s="42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</row>
    <row r="395" spans="1:26" ht="12.75" customHeight="1" x14ac:dyDescent="0.25">
      <c r="A395" s="42"/>
      <c r="B395" s="42"/>
      <c r="C395" s="42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</row>
    <row r="396" spans="1:26" ht="12.75" customHeight="1" x14ac:dyDescent="0.25">
      <c r="A396" s="42"/>
      <c r="B396" s="42"/>
      <c r="C396" s="42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</row>
    <row r="397" spans="1:26" ht="12.75" customHeight="1" x14ac:dyDescent="0.25">
      <c r="A397" s="42"/>
      <c r="B397" s="42"/>
      <c r="C397" s="42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</row>
    <row r="398" spans="1:26" ht="12.75" customHeight="1" x14ac:dyDescent="0.25">
      <c r="A398" s="42"/>
      <c r="B398" s="42"/>
      <c r="C398" s="42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</row>
    <row r="399" spans="1:26" ht="12.75" customHeight="1" x14ac:dyDescent="0.25">
      <c r="A399" s="42"/>
      <c r="B399" s="42"/>
      <c r="C399" s="42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</row>
    <row r="400" spans="1:26" ht="12.75" customHeight="1" x14ac:dyDescent="0.25">
      <c r="A400" s="42"/>
      <c r="B400" s="42"/>
      <c r="C400" s="42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</row>
    <row r="401" spans="1:26" ht="12.75" customHeight="1" x14ac:dyDescent="0.25">
      <c r="A401" s="42"/>
      <c r="B401" s="42"/>
      <c r="C401" s="42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</row>
    <row r="402" spans="1:26" ht="12.75" customHeight="1" x14ac:dyDescent="0.25">
      <c r="A402" s="42"/>
      <c r="B402" s="42"/>
      <c r="C402" s="42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</row>
    <row r="403" spans="1:26" ht="12.75" customHeight="1" x14ac:dyDescent="0.25">
      <c r="A403" s="42"/>
      <c r="B403" s="42"/>
      <c r="C403" s="42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</row>
    <row r="404" spans="1:26" ht="12.75" customHeight="1" x14ac:dyDescent="0.25">
      <c r="A404" s="42"/>
      <c r="B404" s="42"/>
      <c r="C404" s="42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</row>
    <row r="405" spans="1:26" ht="12.75" customHeight="1" x14ac:dyDescent="0.25">
      <c r="A405" s="42"/>
      <c r="B405" s="42"/>
      <c r="C405" s="42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</row>
    <row r="406" spans="1:26" ht="12.75" customHeight="1" x14ac:dyDescent="0.25">
      <c r="A406" s="42"/>
      <c r="B406" s="42"/>
      <c r="C406" s="42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</row>
    <row r="407" spans="1:26" ht="12.75" customHeight="1" x14ac:dyDescent="0.25">
      <c r="A407" s="42"/>
      <c r="B407" s="42"/>
      <c r="C407" s="42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</row>
    <row r="408" spans="1:26" ht="12.75" customHeight="1" x14ac:dyDescent="0.25">
      <c r="A408" s="42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</row>
    <row r="409" spans="1:26" ht="12.75" customHeight="1" x14ac:dyDescent="0.25">
      <c r="A409" s="42"/>
      <c r="B409" s="42"/>
      <c r="C409" s="42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</row>
    <row r="410" spans="1:26" ht="12.75" customHeight="1" x14ac:dyDescent="0.25">
      <c r="A410" s="42"/>
      <c r="B410" s="42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</row>
    <row r="411" spans="1:26" ht="12.75" customHeight="1" x14ac:dyDescent="0.25">
      <c r="A411" s="42"/>
      <c r="B411" s="42"/>
      <c r="C411" s="42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</row>
    <row r="412" spans="1:26" ht="12.75" customHeight="1" x14ac:dyDescent="0.25">
      <c r="A412" s="42"/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</row>
    <row r="413" spans="1:26" ht="12.75" customHeight="1" x14ac:dyDescent="0.25">
      <c r="A413" s="42"/>
      <c r="B413" s="42"/>
      <c r="C413" s="42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</row>
    <row r="414" spans="1:26" ht="12.75" customHeight="1" x14ac:dyDescent="0.25">
      <c r="A414" s="42"/>
      <c r="B414" s="42"/>
      <c r="C414" s="42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</row>
    <row r="415" spans="1:26" ht="12.75" customHeight="1" x14ac:dyDescent="0.25">
      <c r="A415" s="42"/>
      <c r="B415" s="42"/>
      <c r="C415" s="42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</row>
    <row r="416" spans="1:26" ht="12.75" customHeight="1" x14ac:dyDescent="0.25">
      <c r="A416" s="42"/>
      <c r="B416" s="42"/>
      <c r="C416" s="42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</row>
    <row r="417" spans="1:26" ht="12.75" customHeight="1" x14ac:dyDescent="0.25">
      <c r="A417" s="42"/>
      <c r="B417" s="42"/>
      <c r="C417" s="42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</row>
    <row r="418" spans="1:26" ht="12.75" customHeight="1" x14ac:dyDescent="0.25">
      <c r="A418" s="42"/>
      <c r="B418" s="42"/>
      <c r="C418" s="42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</row>
    <row r="419" spans="1:26" ht="12.75" customHeight="1" x14ac:dyDescent="0.25">
      <c r="A419" s="42"/>
      <c r="B419" s="42"/>
      <c r="C419" s="42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</row>
    <row r="420" spans="1:26" ht="12.75" customHeight="1" x14ac:dyDescent="0.25">
      <c r="A420" s="42"/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</row>
    <row r="421" spans="1:26" ht="12.75" customHeight="1" x14ac:dyDescent="0.25">
      <c r="A421" s="42"/>
      <c r="B421" s="42"/>
      <c r="C421" s="42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</row>
    <row r="422" spans="1:26" ht="12.75" customHeight="1" x14ac:dyDescent="0.25">
      <c r="A422" s="42"/>
      <c r="B422" s="42"/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</row>
    <row r="423" spans="1:26" ht="12.75" customHeight="1" x14ac:dyDescent="0.25">
      <c r="A423" s="42"/>
      <c r="B423" s="42"/>
      <c r="C423" s="42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</row>
    <row r="424" spans="1:26" ht="12.75" customHeight="1" x14ac:dyDescent="0.25">
      <c r="A424" s="42"/>
      <c r="B424" s="42"/>
      <c r="C424" s="42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</row>
    <row r="425" spans="1:26" ht="12.75" customHeight="1" x14ac:dyDescent="0.25">
      <c r="A425" s="42"/>
      <c r="B425" s="42"/>
      <c r="C425" s="42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</row>
    <row r="426" spans="1:26" ht="12.75" customHeight="1" x14ac:dyDescent="0.25">
      <c r="A426" s="42"/>
      <c r="B426" s="42"/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</row>
    <row r="427" spans="1:26" ht="12.75" customHeight="1" x14ac:dyDescent="0.25">
      <c r="A427" s="42"/>
      <c r="B427" s="42"/>
      <c r="C427" s="42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</row>
    <row r="428" spans="1:26" ht="12.75" customHeight="1" x14ac:dyDescent="0.25">
      <c r="A428" s="42"/>
      <c r="B428" s="42"/>
      <c r="C428" s="42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</row>
    <row r="429" spans="1:26" ht="12.75" customHeight="1" x14ac:dyDescent="0.25">
      <c r="A429" s="42"/>
      <c r="B429" s="42"/>
      <c r="C429" s="42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</row>
    <row r="430" spans="1:26" ht="12.75" customHeight="1" x14ac:dyDescent="0.25">
      <c r="A430" s="42"/>
      <c r="B430" s="42"/>
      <c r="C430" s="42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</row>
    <row r="431" spans="1:26" ht="12.75" customHeight="1" x14ac:dyDescent="0.25">
      <c r="A431" s="42"/>
      <c r="B431" s="42"/>
      <c r="C431" s="42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</row>
    <row r="432" spans="1:26" ht="12.75" customHeight="1" x14ac:dyDescent="0.25">
      <c r="A432" s="42"/>
      <c r="B432" s="42"/>
      <c r="C432" s="42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</row>
    <row r="433" spans="1:26" ht="12.75" customHeight="1" x14ac:dyDescent="0.25">
      <c r="A433" s="42"/>
      <c r="B433" s="42"/>
      <c r="C433" s="42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</row>
    <row r="434" spans="1:26" ht="12.75" customHeight="1" x14ac:dyDescent="0.25">
      <c r="A434" s="42"/>
      <c r="B434" s="42"/>
      <c r="C434" s="42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</row>
    <row r="435" spans="1:26" ht="12.75" customHeight="1" x14ac:dyDescent="0.25">
      <c r="A435" s="42"/>
      <c r="B435" s="42"/>
      <c r="C435" s="42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</row>
    <row r="436" spans="1:26" ht="12.75" customHeight="1" x14ac:dyDescent="0.25">
      <c r="A436" s="42"/>
      <c r="B436" s="42"/>
      <c r="C436" s="42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</row>
    <row r="437" spans="1:26" ht="12.75" customHeight="1" x14ac:dyDescent="0.25">
      <c r="A437" s="42"/>
      <c r="B437" s="42"/>
      <c r="C437" s="42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</row>
    <row r="438" spans="1:26" ht="12.75" customHeight="1" x14ac:dyDescent="0.25">
      <c r="A438" s="42"/>
      <c r="B438" s="42"/>
      <c r="C438" s="42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</row>
    <row r="439" spans="1:26" ht="12.75" customHeight="1" x14ac:dyDescent="0.25">
      <c r="A439" s="42"/>
      <c r="B439" s="42"/>
      <c r="C439" s="42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</row>
    <row r="440" spans="1:26" ht="12.75" customHeight="1" x14ac:dyDescent="0.25">
      <c r="A440" s="42"/>
      <c r="B440" s="42"/>
      <c r="C440" s="42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</row>
    <row r="441" spans="1:26" ht="12.75" customHeight="1" x14ac:dyDescent="0.25">
      <c r="A441" s="42"/>
      <c r="B441" s="42"/>
      <c r="C441" s="42"/>
      <c r="D441" s="42"/>
      <c r="E441" s="42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</row>
    <row r="442" spans="1:26" ht="12.75" customHeight="1" x14ac:dyDescent="0.25">
      <c r="A442" s="42"/>
      <c r="B442" s="42"/>
      <c r="C442" s="42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</row>
    <row r="443" spans="1:26" ht="12.75" customHeight="1" x14ac:dyDescent="0.25">
      <c r="A443" s="42"/>
      <c r="B443" s="42"/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</row>
    <row r="444" spans="1:26" ht="12.75" customHeight="1" x14ac:dyDescent="0.25">
      <c r="A444" s="42"/>
      <c r="B444" s="42"/>
      <c r="C444" s="42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</row>
    <row r="445" spans="1:26" ht="12.75" customHeight="1" x14ac:dyDescent="0.25">
      <c r="A445" s="42"/>
      <c r="B445" s="42"/>
      <c r="C445" s="42"/>
      <c r="D445" s="42"/>
      <c r="E445" s="42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</row>
    <row r="446" spans="1:26" ht="12.75" customHeight="1" x14ac:dyDescent="0.25">
      <c r="A446" s="42"/>
      <c r="B446" s="42"/>
      <c r="C446" s="42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</row>
    <row r="447" spans="1:26" ht="12.75" customHeight="1" x14ac:dyDescent="0.25">
      <c r="A447" s="42"/>
      <c r="B447" s="42"/>
      <c r="C447" s="42"/>
      <c r="D447" s="42"/>
      <c r="E447" s="42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</row>
    <row r="448" spans="1:26" ht="12.75" customHeight="1" x14ac:dyDescent="0.25">
      <c r="A448" s="42"/>
      <c r="B448" s="42"/>
      <c r="C448" s="42"/>
      <c r="D448" s="42"/>
      <c r="E448" s="42"/>
      <c r="F448" s="42"/>
      <c r="G448" s="42"/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</row>
    <row r="449" spans="1:26" ht="12.75" customHeight="1" x14ac:dyDescent="0.25">
      <c r="A449" s="42"/>
      <c r="B449" s="42"/>
      <c r="C449" s="42"/>
      <c r="D449" s="42"/>
      <c r="E449" s="42"/>
      <c r="F449" s="42"/>
      <c r="G449" s="42"/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</row>
    <row r="450" spans="1:26" ht="12.75" customHeight="1" x14ac:dyDescent="0.25">
      <c r="A450" s="42"/>
      <c r="B450" s="42"/>
      <c r="C450" s="42"/>
      <c r="D450" s="42"/>
      <c r="E450" s="42"/>
      <c r="F450" s="42"/>
      <c r="G450" s="42"/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</row>
    <row r="451" spans="1:26" ht="12.75" customHeight="1" x14ac:dyDescent="0.25">
      <c r="A451" s="42"/>
      <c r="B451" s="42"/>
      <c r="C451" s="42"/>
      <c r="D451" s="42"/>
      <c r="E451" s="42"/>
      <c r="F451" s="42"/>
      <c r="G451" s="42"/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</row>
    <row r="452" spans="1:26" ht="12.75" customHeight="1" x14ac:dyDescent="0.25">
      <c r="A452" s="42"/>
      <c r="B452" s="42"/>
      <c r="C452" s="42"/>
      <c r="D452" s="42"/>
      <c r="E452" s="42"/>
      <c r="F452" s="42"/>
      <c r="G452" s="42"/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</row>
    <row r="453" spans="1:26" ht="12.75" customHeight="1" x14ac:dyDescent="0.25">
      <c r="A453" s="42"/>
      <c r="B453" s="42"/>
      <c r="C453" s="42"/>
      <c r="D453" s="42"/>
      <c r="E453" s="42"/>
      <c r="F453" s="42"/>
      <c r="G453" s="42"/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</row>
    <row r="454" spans="1:26" ht="12.75" customHeight="1" x14ac:dyDescent="0.25">
      <c r="A454" s="42"/>
      <c r="B454" s="42"/>
      <c r="C454" s="42"/>
      <c r="D454" s="42"/>
      <c r="E454" s="42"/>
      <c r="F454" s="42"/>
      <c r="G454" s="42"/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</row>
    <row r="455" spans="1:26" ht="12.75" customHeight="1" x14ac:dyDescent="0.25">
      <c r="A455" s="42"/>
      <c r="B455" s="42"/>
      <c r="C455" s="42"/>
      <c r="D455" s="42"/>
      <c r="E455" s="42"/>
      <c r="F455" s="42"/>
      <c r="G455" s="42"/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</row>
    <row r="456" spans="1:26" ht="12.75" customHeight="1" x14ac:dyDescent="0.25">
      <c r="A456" s="42"/>
      <c r="B456" s="42"/>
      <c r="C456" s="42"/>
      <c r="D456" s="42"/>
      <c r="E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</row>
    <row r="457" spans="1:26" ht="12.75" customHeight="1" x14ac:dyDescent="0.25">
      <c r="A457" s="42"/>
      <c r="B457" s="42"/>
      <c r="C457" s="42"/>
      <c r="D457" s="42"/>
      <c r="E457" s="42"/>
      <c r="F457" s="42"/>
      <c r="G457" s="42"/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</row>
    <row r="458" spans="1:26" ht="12.75" customHeight="1" x14ac:dyDescent="0.25">
      <c r="A458" s="42"/>
      <c r="B458" s="42"/>
      <c r="C458" s="42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</row>
    <row r="459" spans="1:26" ht="12.75" customHeight="1" x14ac:dyDescent="0.25">
      <c r="A459" s="42"/>
      <c r="B459" s="42"/>
      <c r="C459" s="42"/>
      <c r="D459" s="42"/>
      <c r="E459" s="42"/>
      <c r="F459" s="42"/>
      <c r="G459" s="42"/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</row>
    <row r="460" spans="1:26" ht="12.75" customHeight="1" x14ac:dyDescent="0.25">
      <c r="A460" s="42"/>
      <c r="B460" s="42"/>
      <c r="C460" s="42"/>
      <c r="D460" s="42"/>
      <c r="E460" s="42"/>
      <c r="F460" s="42"/>
      <c r="G460" s="42"/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</row>
    <row r="461" spans="1:26" ht="12.75" customHeight="1" x14ac:dyDescent="0.25">
      <c r="A461" s="42"/>
      <c r="B461" s="42"/>
      <c r="C461" s="42"/>
      <c r="D461" s="42"/>
      <c r="E461" s="42"/>
      <c r="F461" s="42"/>
      <c r="G461" s="42"/>
      <c r="H461" s="42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</row>
    <row r="462" spans="1:26" ht="12.75" customHeight="1" x14ac:dyDescent="0.25">
      <c r="A462" s="42"/>
      <c r="B462" s="42"/>
      <c r="C462" s="42"/>
      <c r="D462" s="42"/>
      <c r="E462" s="42"/>
      <c r="F462" s="42"/>
      <c r="G462" s="42"/>
      <c r="H462" s="42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</row>
    <row r="463" spans="1:26" ht="12.75" customHeight="1" x14ac:dyDescent="0.25">
      <c r="A463" s="42"/>
      <c r="B463" s="42"/>
      <c r="C463" s="42"/>
      <c r="D463" s="42"/>
      <c r="E463" s="42"/>
      <c r="F463" s="42"/>
      <c r="G463" s="42"/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</row>
    <row r="464" spans="1:26" ht="12.75" customHeight="1" x14ac:dyDescent="0.25">
      <c r="A464" s="42"/>
      <c r="B464" s="42"/>
      <c r="C464" s="42"/>
      <c r="D464" s="42"/>
      <c r="E464" s="42"/>
      <c r="F464" s="42"/>
      <c r="G464" s="42"/>
      <c r="H464" s="42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42"/>
    </row>
    <row r="465" spans="1:26" ht="12.75" customHeight="1" x14ac:dyDescent="0.25">
      <c r="A465" s="42"/>
      <c r="B465" s="42"/>
      <c r="C465" s="42"/>
      <c r="D465" s="42"/>
      <c r="E465" s="42"/>
      <c r="F465" s="42"/>
      <c r="G465" s="42"/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</row>
    <row r="466" spans="1:26" ht="12.75" customHeight="1" x14ac:dyDescent="0.25">
      <c r="A466" s="42"/>
      <c r="B466" s="42"/>
      <c r="C466" s="42"/>
      <c r="D466" s="42"/>
      <c r="E466" s="42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</row>
    <row r="467" spans="1:26" ht="12.75" customHeight="1" x14ac:dyDescent="0.25">
      <c r="A467" s="42"/>
      <c r="B467" s="42"/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</row>
    <row r="468" spans="1:26" ht="12.75" customHeight="1" x14ac:dyDescent="0.25">
      <c r="A468" s="42"/>
      <c r="B468" s="42"/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</row>
    <row r="469" spans="1:26" ht="12.75" customHeight="1" x14ac:dyDescent="0.25">
      <c r="A469" s="42"/>
      <c r="B469" s="42"/>
      <c r="C469" s="42"/>
      <c r="D469" s="42"/>
      <c r="E469" s="42"/>
      <c r="F469" s="42"/>
      <c r="G469" s="42"/>
      <c r="H469" s="42"/>
      <c r="I469" s="42"/>
      <c r="J469" s="42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42"/>
    </row>
    <row r="470" spans="1:26" ht="12.75" customHeight="1" x14ac:dyDescent="0.25">
      <c r="A470" s="42"/>
      <c r="B470" s="42"/>
      <c r="C470" s="42"/>
      <c r="D470" s="42"/>
      <c r="E470" s="42"/>
      <c r="F470" s="42"/>
      <c r="G470" s="42"/>
      <c r="H470" s="42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</row>
    <row r="471" spans="1:26" ht="12.75" customHeight="1" x14ac:dyDescent="0.25">
      <c r="A471" s="42"/>
      <c r="B471" s="42"/>
      <c r="C471" s="42"/>
      <c r="D471" s="42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</row>
    <row r="472" spans="1:26" ht="12.75" customHeight="1" x14ac:dyDescent="0.25">
      <c r="A472" s="42"/>
      <c r="B472" s="42"/>
      <c r="C472" s="42"/>
      <c r="D472" s="42"/>
      <c r="E472" s="42"/>
      <c r="F472" s="42"/>
      <c r="G472" s="42"/>
      <c r="H472" s="42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</row>
    <row r="473" spans="1:26" ht="12.75" customHeight="1" x14ac:dyDescent="0.25">
      <c r="A473" s="42"/>
      <c r="B473" s="42"/>
      <c r="C473" s="42"/>
      <c r="D473" s="42"/>
      <c r="E473" s="42"/>
      <c r="F473" s="42"/>
      <c r="G473" s="42"/>
      <c r="H473" s="42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</row>
    <row r="474" spans="1:26" ht="12.75" customHeight="1" x14ac:dyDescent="0.25">
      <c r="A474" s="42"/>
      <c r="B474" s="42"/>
      <c r="C474" s="42"/>
      <c r="D474" s="42"/>
      <c r="E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</row>
    <row r="475" spans="1:26" ht="12.75" customHeight="1" x14ac:dyDescent="0.25">
      <c r="A475" s="42"/>
      <c r="B475" s="42"/>
      <c r="C475" s="42"/>
      <c r="D475" s="42"/>
      <c r="E475" s="42"/>
      <c r="F475" s="42"/>
      <c r="G475" s="42"/>
      <c r="H475" s="42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</row>
    <row r="476" spans="1:26" ht="12.75" customHeight="1" x14ac:dyDescent="0.25">
      <c r="A476" s="42"/>
      <c r="B476" s="42"/>
      <c r="C476" s="42"/>
      <c r="D476" s="42"/>
      <c r="E476" s="42"/>
      <c r="F476" s="42"/>
      <c r="G476" s="42"/>
      <c r="H476" s="42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</row>
    <row r="477" spans="1:26" ht="12.75" customHeight="1" x14ac:dyDescent="0.25">
      <c r="A477" s="42"/>
      <c r="B477" s="42"/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</row>
    <row r="478" spans="1:26" ht="12.75" customHeight="1" x14ac:dyDescent="0.25">
      <c r="A478" s="42"/>
      <c r="B478" s="42"/>
      <c r="C478" s="42"/>
      <c r="D478" s="42"/>
      <c r="E478" s="42"/>
      <c r="F478" s="42"/>
      <c r="G478" s="42"/>
      <c r="H478" s="42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</row>
    <row r="479" spans="1:26" ht="12.75" customHeight="1" x14ac:dyDescent="0.25">
      <c r="A479" s="42"/>
      <c r="B479" s="42"/>
      <c r="C479" s="42"/>
      <c r="D479" s="42"/>
      <c r="E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</row>
    <row r="480" spans="1:26" ht="12.75" customHeight="1" x14ac:dyDescent="0.25">
      <c r="A480" s="42"/>
      <c r="B480" s="42"/>
      <c r="C480" s="42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</row>
    <row r="481" spans="1:26" ht="12.75" customHeight="1" x14ac:dyDescent="0.25">
      <c r="A481" s="42"/>
      <c r="B481" s="42"/>
      <c r="C481" s="42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</row>
    <row r="482" spans="1:26" ht="12.75" customHeight="1" x14ac:dyDescent="0.25">
      <c r="A482" s="42"/>
      <c r="B482" s="42"/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</row>
    <row r="483" spans="1:26" ht="12.75" customHeight="1" x14ac:dyDescent="0.25">
      <c r="A483" s="42"/>
      <c r="B483" s="42"/>
      <c r="C483" s="42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</row>
    <row r="484" spans="1:26" ht="12.75" customHeight="1" x14ac:dyDescent="0.25">
      <c r="A484" s="42"/>
      <c r="B484" s="42"/>
      <c r="C484" s="42"/>
      <c r="D484" s="42"/>
      <c r="E484" s="42"/>
      <c r="F484" s="42"/>
      <c r="G484" s="42"/>
      <c r="H484" s="42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</row>
    <row r="485" spans="1:26" ht="12.75" customHeight="1" x14ac:dyDescent="0.25">
      <c r="A485" s="42"/>
      <c r="B485" s="42"/>
      <c r="C485" s="42"/>
      <c r="D485" s="42"/>
      <c r="E485" s="42"/>
      <c r="F485" s="42"/>
      <c r="G485" s="42"/>
      <c r="H485" s="42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</row>
    <row r="486" spans="1:26" ht="12.75" customHeight="1" x14ac:dyDescent="0.25">
      <c r="A486" s="42"/>
      <c r="B486" s="42"/>
      <c r="C486" s="42"/>
      <c r="D486" s="42"/>
      <c r="E486" s="42"/>
      <c r="F486" s="42"/>
      <c r="G486" s="42"/>
      <c r="H486" s="42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</row>
    <row r="487" spans="1:26" ht="12.75" customHeight="1" x14ac:dyDescent="0.25">
      <c r="A487" s="42"/>
      <c r="B487" s="42"/>
      <c r="C487" s="42"/>
      <c r="D487" s="42"/>
      <c r="E487" s="42"/>
      <c r="F487" s="42"/>
      <c r="G487" s="42"/>
      <c r="H487" s="42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</row>
    <row r="488" spans="1:26" ht="12.75" customHeight="1" x14ac:dyDescent="0.25">
      <c r="A488" s="42"/>
      <c r="B488" s="42"/>
      <c r="C488" s="42"/>
      <c r="D488" s="42"/>
      <c r="E488" s="42"/>
      <c r="F488" s="42"/>
      <c r="G488" s="42"/>
      <c r="H488" s="42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</row>
    <row r="489" spans="1:26" ht="12.75" customHeight="1" x14ac:dyDescent="0.25">
      <c r="A489" s="42"/>
      <c r="B489" s="42"/>
      <c r="C489" s="42"/>
      <c r="D489" s="42"/>
      <c r="E489" s="42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42"/>
    </row>
    <row r="490" spans="1:26" ht="12.75" customHeight="1" x14ac:dyDescent="0.25">
      <c r="A490" s="42"/>
      <c r="B490" s="42"/>
      <c r="C490" s="42"/>
      <c r="D490" s="42"/>
      <c r="E490" s="42"/>
      <c r="F490" s="42"/>
      <c r="G490" s="42"/>
      <c r="H490" s="42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</row>
    <row r="491" spans="1:26" ht="12.75" customHeight="1" x14ac:dyDescent="0.25">
      <c r="A491" s="42"/>
      <c r="B491" s="42"/>
      <c r="C491" s="42"/>
      <c r="D491" s="42"/>
      <c r="E491" s="42"/>
      <c r="F491" s="42"/>
      <c r="G491" s="42"/>
      <c r="H491" s="42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</row>
    <row r="492" spans="1:26" ht="12.75" customHeight="1" x14ac:dyDescent="0.25">
      <c r="A492" s="42"/>
      <c r="B492" s="42"/>
      <c r="C492" s="42"/>
      <c r="D492" s="42"/>
      <c r="E492" s="42"/>
      <c r="F492" s="42"/>
      <c r="G492" s="42"/>
      <c r="H492" s="42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</row>
    <row r="493" spans="1:26" ht="12.75" customHeight="1" x14ac:dyDescent="0.25">
      <c r="A493" s="42"/>
      <c r="B493" s="42"/>
      <c r="C493" s="42"/>
      <c r="D493" s="42"/>
      <c r="E493" s="42"/>
      <c r="F493" s="42"/>
      <c r="G493" s="42"/>
      <c r="H493" s="42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</row>
    <row r="494" spans="1:26" ht="12.75" customHeight="1" x14ac:dyDescent="0.25">
      <c r="A494" s="42"/>
      <c r="B494" s="42"/>
      <c r="C494" s="42"/>
      <c r="D494" s="42"/>
      <c r="E494" s="42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</row>
    <row r="495" spans="1:26" ht="12.75" customHeight="1" x14ac:dyDescent="0.25">
      <c r="A495" s="42"/>
      <c r="B495" s="42"/>
      <c r="C495" s="42"/>
      <c r="D495" s="42"/>
      <c r="E495" s="42"/>
      <c r="F495" s="42"/>
      <c r="G495" s="42"/>
      <c r="H495" s="42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</row>
    <row r="496" spans="1:26" ht="12.75" customHeight="1" x14ac:dyDescent="0.25">
      <c r="A496" s="42"/>
      <c r="B496" s="42"/>
      <c r="C496" s="42"/>
      <c r="D496" s="42"/>
      <c r="E496" s="42"/>
      <c r="F496" s="42"/>
      <c r="G496" s="42"/>
      <c r="H496" s="42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</row>
    <row r="497" spans="1:26" ht="12.75" customHeight="1" x14ac:dyDescent="0.25">
      <c r="A497" s="42"/>
      <c r="B497" s="42"/>
      <c r="C497" s="42"/>
      <c r="D497" s="42"/>
      <c r="E497" s="42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</row>
    <row r="498" spans="1:26" ht="12.75" customHeight="1" x14ac:dyDescent="0.25">
      <c r="A498" s="42"/>
      <c r="B498" s="42"/>
      <c r="C498" s="42"/>
      <c r="D498" s="42"/>
      <c r="E498" s="42"/>
      <c r="F498" s="42"/>
      <c r="G498" s="42"/>
      <c r="H498" s="42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</row>
    <row r="499" spans="1:26" ht="12.75" customHeight="1" x14ac:dyDescent="0.25">
      <c r="A499" s="42"/>
      <c r="B499" s="42"/>
      <c r="C499" s="42"/>
      <c r="D499" s="42"/>
      <c r="E499" s="42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</row>
    <row r="500" spans="1:26" ht="12.75" customHeight="1" x14ac:dyDescent="0.25">
      <c r="A500" s="42"/>
      <c r="B500" s="42"/>
      <c r="C500" s="42"/>
      <c r="D500" s="42"/>
      <c r="E500" s="42"/>
      <c r="F500" s="42"/>
      <c r="G500" s="42"/>
      <c r="H500" s="42"/>
      <c r="I500" s="42"/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42"/>
    </row>
    <row r="501" spans="1:26" ht="12.75" customHeight="1" x14ac:dyDescent="0.25">
      <c r="A501" s="42"/>
      <c r="B501" s="42"/>
      <c r="C501" s="42"/>
      <c r="D501" s="42"/>
      <c r="E501" s="42"/>
      <c r="F501" s="42"/>
      <c r="G501" s="42"/>
      <c r="H501" s="42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</row>
    <row r="502" spans="1:26" ht="12.75" customHeight="1" x14ac:dyDescent="0.25">
      <c r="A502" s="42"/>
      <c r="B502" s="42"/>
      <c r="C502" s="42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</row>
    <row r="503" spans="1:26" ht="12.75" customHeight="1" x14ac:dyDescent="0.25">
      <c r="A503" s="42"/>
      <c r="B503" s="42"/>
      <c r="C503" s="42"/>
      <c r="D503" s="42"/>
      <c r="E503" s="42"/>
      <c r="F503" s="42"/>
      <c r="G503" s="42"/>
      <c r="H503" s="42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</row>
    <row r="504" spans="1:26" ht="12.75" customHeight="1" x14ac:dyDescent="0.25">
      <c r="A504" s="42"/>
      <c r="B504" s="42"/>
      <c r="C504" s="42"/>
      <c r="D504" s="42"/>
      <c r="E504" s="42"/>
      <c r="F504" s="42"/>
      <c r="G504" s="42"/>
      <c r="H504" s="42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</row>
    <row r="505" spans="1:26" ht="12.75" customHeight="1" x14ac:dyDescent="0.25">
      <c r="A505" s="42"/>
      <c r="B505" s="42"/>
      <c r="C505" s="42"/>
      <c r="D505" s="42"/>
      <c r="E505" s="42"/>
      <c r="F505" s="42"/>
      <c r="G505" s="42"/>
      <c r="H505" s="42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</row>
    <row r="506" spans="1:26" ht="12.75" customHeight="1" x14ac:dyDescent="0.25">
      <c r="A506" s="42"/>
      <c r="B506" s="42"/>
      <c r="C506" s="42"/>
      <c r="D506" s="42"/>
      <c r="E506" s="42"/>
      <c r="F506" s="42"/>
      <c r="G506" s="42"/>
      <c r="H506" s="42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</row>
    <row r="507" spans="1:26" ht="12.75" customHeight="1" x14ac:dyDescent="0.25">
      <c r="A507" s="42"/>
      <c r="B507" s="42"/>
      <c r="C507" s="42"/>
      <c r="D507" s="42"/>
      <c r="E507" s="42"/>
      <c r="F507" s="42"/>
      <c r="G507" s="42"/>
      <c r="H507" s="42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</row>
    <row r="508" spans="1:26" ht="12.75" customHeight="1" x14ac:dyDescent="0.25">
      <c r="A508" s="42"/>
      <c r="B508" s="42"/>
      <c r="C508" s="42"/>
      <c r="D508" s="42"/>
      <c r="E508" s="42"/>
      <c r="F508" s="42"/>
      <c r="G508" s="42"/>
      <c r="H508" s="42"/>
      <c r="I508" s="42"/>
      <c r="J508" s="42"/>
      <c r="K508" s="42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Z508" s="42"/>
    </row>
    <row r="509" spans="1:26" ht="12.75" customHeight="1" x14ac:dyDescent="0.25">
      <c r="A509" s="42"/>
      <c r="B509" s="42"/>
      <c r="C509" s="42"/>
      <c r="D509" s="42"/>
      <c r="E509" s="42"/>
      <c r="F509" s="42"/>
      <c r="G509" s="42"/>
      <c r="H509" s="42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</row>
    <row r="510" spans="1:26" ht="12.75" customHeight="1" x14ac:dyDescent="0.25">
      <c r="A510" s="42"/>
      <c r="B510" s="42"/>
      <c r="C510" s="42"/>
      <c r="D510" s="42"/>
      <c r="E510" s="42"/>
      <c r="F510" s="42"/>
      <c r="G510" s="42"/>
      <c r="H510" s="42"/>
      <c r="I510" s="42"/>
      <c r="J510" s="42"/>
      <c r="K510" s="42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Z510" s="42"/>
    </row>
    <row r="511" spans="1:26" ht="12.75" customHeight="1" x14ac:dyDescent="0.25">
      <c r="A511" s="42"/>
      <c r="B511" s="42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</row>
    <row r="512" spans="1:26" ht="12.75" customHeight="1" x14ac:dyDescent="0.25">
      <c r="A512" s="42"/>
      <c r="B512" s="42"/>
      <c r="C512" s="42"/>
      <c r="D512" s="42"/>
      <c r="E512" s="42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</row>
    <row r="513" spans="1:26" ht="12.75" customHeight="1" x14ac:dyDescent="0.25">
      <c r="A513" s="42"/>
      <c r="B513" s="42"/>
      <c r="C513" s="42"/>
      <c r="D513" s="42"/>
      <c r="E513" s="42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</row>
    <row r="514" spans="1:26" ht="12.75" customHeight="1" x14ac:dyDescent="0.25">
      <c r="A514" s="42"/>
      <c r="B514" s="42"/>
      <c r="C514" s="42"/>
      <c r="D514" s="42"/>
      <c r="E514" s="42"/>
      <c r="F514" s="42"/>
      <c r="G514" s="42"/>
      <c r="H514" s="42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</row>
    <row r="515" spans="1:26" ht="12.75" customHeight="1" x14ac:dyDescent="0.25">
      <c r="A515" s="42"/>
      <c r="B515" s="42"/>
      <c r="C515" s="42"/>
      <c r="D515" s="42"/>
      <c r="E515" s="42"/>
      <c r="F515" s="42"/>
      <c r="G515" s="42"/>
      <c r="H515" s="42"/>
      <c r="I515" s="42"/>
      <c r="J515" s="42"/>
      <c r="K515" s="42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Z515" s="42"/>
    </row>
    <row r="516" spans="1:26" ht="12.75" customHeight="1" x14ac:dyDescent="0.25">
      <c r="A516" s="42"/>
      <c r="B516" s="42"/>
      <c r="C516" s="42"/>
      <c r="D516" s="42"/>
      <c r="E516" s="42"/>
      <c r="F516" s="42"/>
      <c r="G516" s="42"/>
      <c r="H516" s="42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</row>
    <row r="517" spans="1:26" ht="12.75" customHeight="1" x14ac:dyDescent="0.25">
      <c r="A517" s="42"/>
      <c r="B517" s="42"/>
      <c r="C517" s="42"/>
      <c r="D517" s="42"/>
      <c r="E517" s="42"/>
      <c r="F517" s="42"/>
      <c r="G517" s="42"/>
      <c r="H517" s="42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</row>
    <row r="518" spans="1:26" ht="12.75" customHeight="1" x14ac:dyDescent="0.25">
      <c r="A518" s="42"/>
      <c r="B518" s="42"/>
      <c r="C518" s="42"/>
      <c r="D518" s="42"/>
      <c r="E518" s="42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</row>
    <row r="519" spans="1:26" ht="12.75" customHeight="1" x14ac:dyDescent="0.25">
      <c r="A519" s="42"/>
      <c r="B519" s="42"/>
      <c r="C519" s="42"/>
      <c r="D519" s="42"/>
      <c r="E519" s="42"/>
      <c r="F519" s="42"/>
      <c r="G519" s="42"/>
      <c r="H519" s="42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</row>
    <row r="520" spans="1:26" ht="12.75" customHeight="1" x14ac:dyDescent="0.25">
      <c r="A520" s="42"/>
      <c r="B520" s="42"/>
      <c r="C520" s="42"/>
      <c r="D520" s="42"/>
      <c r="E520" s="42"/>
      <c r="F520" s="42"/>
      <c r="G520" s="42"/>
      <c r="H520" s="42"/>
      <c r="I520" s="42"/>
      <c r="J520" s="42"/>
      <c r="K520" s="42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  <c r="Z520" s="42"/>
    </row>
    <row r="521" spans="1:26" ht="12.75" customHeight="1" x14ac:dyDescent="0.25">
      <c r="A521" s="42"/>
      <c r="B521" s="42"/>
      <c r="C521" s="42"/>
      <c r="D521" s="42"/>
      <c r="E521" s="42"/>
      <c r="F521" s="42"/>
      <c r="G521" s="42"/>
      <c r="H521" s="42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</row>
    <row r="522" spans="1:26" ht="12.75" customHeight="1" x14ac:dyDescent="0.25">
      <c r="A522" s="42"/>
      <c r="B522" s="42"/>
      <c r="C522" s="42"/>
      <c r="D522" s="42"/>
      <c r="E522" s="42"/>
      <c r="F522" s="42"/>
      <c r="G522" s="42"/>
      <c r="H522" s="42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</row>
    <row r="523" spans="1:26" ht="12.75" customHeight="1" x14ac:dyDescent="0.25">
      <c r="A523" s="42"/>
      <c r="B523" s="42"/>
      <c r="C523" s="42"/>
      <c r="D523" s="42"/>
      <c r="E523" s="42"/>
      <c r="F523" s="42"/>
      <c r="G523" s="42"/>
      <c r="H523" s="42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</row>
    <row r="524" spans="1:26" ht="12.75" customHeight="1" x14ac:dyDescent="0.25">
      <c r="A524" s="42"/>
      <c r="B524" s="42"/>
      <c r="C524" s="42"/>
      <c r="D524" s="42"/>
      <c r="E524" s="42"/>
      <c r="F524" s="42"/>
      <c r="G524" s="42"/>
      <c r="H524" s="42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</row>
    <row r="525" spans="1:26" ht="12.75" customHeight="1" x14ac:dyDescent="0.25">
      <c r="A525" s="42"/>
      <c r="B525" s="42"/>
      <c r="C525" s="42"/>
      <c r="D525" s="42"/>
      <c r="E525" s="42"/>
      <c r="F525" s="42"/>
      <c r="G525" s="42"/>
      <c r="H525" s="42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</row>
    <row r="526" spans="1:26" ht="12.75" customHeight="1" x14ac:dyDescent="0.25">
      <c r="A526" s="42"/>
      <c r="B526" s="42"/>
      <c r="C526" s="42"/>
      <c r="D526" s="42"/>
      <c r="E526" s="42"/>
      <c r="F526" s="42"/>
      <c r="G526" s="42"/>
      <c r="H526" s="42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</row>
    <row r="527" spans="1:26" ht="12.75" customHeight="1" x14ac:dyDescent="0.25">
      <c r="A527" s="42"/>
      <c r="B527" s="42"/>
      <c r="C527" s="42"/>
      <c r="D527" s="42"/>
      <c r="E527" s="42"/>
      <c r="F527" s="42"/>
      <c r="G527" s="42"/>
      <c r="H527" s="42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</row>
    <row r="528" spans="1:26" ht="12.75" customHeight="1" x14ac:dyDescent="0.25">
      <c r="A528" s="42"/>
      <c r="B528" s="42"/>
      <c r="C528" s="42"/>
      <c r="D528" s="42"/>
      <c r="E528" s="42"/>
      <c r="F528" s="42"/>
      <c r="G528" s="42"/>
      <c r="H528" s="42"/>
      <c r="I528" s="42"/>
      <c r="J528" s="42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Z528" s="42"/>
    </row>
    <row r="529" spans="1:26" ht="12.75" customHeight="1" x14ac:dyDescent="0.25">
      <c r="A529" s="42"/>
      <c r="B529" s="42"/>
      <c r="C529" s="42"/>
      <c r="D529" s="42"/>
      <c r="E529" s="42"/>
      <c r="F529" s="42"/>
      <c r="G529" s="42"/>
      <c r="H529" s="42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</row>
    <row r="530" spans="1:26" ht="12.75" customHeight="1" x14ac:dyDescent="0.25">
      <c r="A530" s="42"/>
      <c r="B530" s="42"/>
      <c r="C530" s="42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</row>
    <row r="531" spans="1:26" ht="12.75" customHeight="1" x14ac:dyDescent="0.25">
      <c r="A531" s="42"/>
      <c r="B531" s="42"/>
      <c r="C531" s="42"/>
      <c r="D531" s="42"/>
      <c r="E531" s="42"/>
      <c r="F531" s="42"/>
      <c r="G531" s="42"/>
      <c r="H531" s="42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</row>
    <row r="532" spans="1:26" ht="12.75" customHeight="1" x14ac:dyDescent="0.25">
      <c r="A532" s="42"/>
      <c r="B532" s="42"/>
      <c r="C532" s="42"/>
      <c r="D532" s="42"/>
      <c r="E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</row>
    <row r="533" spans="1:26" ht="12.75" customHeight="1" x14ac:dyDescent="0.25">
      <c r="A533" s="42"/>
      <c r="B533" s="42"/>
      <c r="C533" s="42"/>
      <c r="D533" s="42"/>
      <c r="E533" s="42"/>
      <c r="F533" s="42"/>
      <c r="G533" s="42"/>
      <c r="H533" s="42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</row>
    <row r="534" spans="1:26" ht="12.75" customHeight="1" x14ac:dyDescent="0.25">
      <c r="A534" s="42"/>
      <c r="B534" s="42"/>
      <c r="C534" s="42"/>
      <c r="D534" s="42"/>
      <c r="E534" s="42"/>
      <c r="F534" s="42"/>
      <c r="G534" s="42"/>
      <c r="H534" s="42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</row>
    <row r="535" spans="1:26" ht="12.75" customHeight="1" x14ac:dyDescent="0.25">
      <c r="A535" s="42"/>
      <c r="B535" s="42"/>
      <c r="C535" s="42"/>
      <c r="D535" s="42"/>
      <c r="E535" s="42"/>
      <c r="F535" s="42"/>
      <c r="G535" s="42"/>
      <c r="H535" s="42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42"/>
    </row>
    <row r="536" spans="1:26" ht="12.75" customHeight="1" x14ac:dyDescent="0.25">
      <c r="A536" s="42"/>
      <c r="B536" s="42"/>
      <c r="C536" s="42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</row>
    <row r="537" spans="1:26" ht="12.75" customHeight="1" x14ac:dyDescent="0.25">
      <c r="A537" s="42"/>
      <c r="B537" s="42"/>
      <c r="C537" s="42"/>
      <c r="D537" s="42"/>
      <c r="E537" s="42"/>
      <c r="F537" s="42"/>
      <c r="G537" s="42"/>
      <c r="H537" s="42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</row>
    <row r="538" spans="1:26" ht="12.75" customHeight="1" x14ac:dyDescent="0.25">
      <c r="A538" s="42"/>
      <c r="B538" s="42"/>
      <c r="C538" s="42"/>
      <c r="D538" s="42"/>
      <c r="E538" s="42"/>
      <c r="F538" s="42"/>
      <c r="G538" s="42"/>
      <c r="H538" s="42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</row>
    <row r="539" spans="1:26" ht="12.75" customHeight="1" x14ac:dyDescent="0.25">
      <c r="A539" s="42"/>
      <c r="B539" s="42"/>
      <c r="C539" s="42"/>
      <c r="D539" s="42"/>
      <c r="E539" s="42"/>
      <c r="F539" s="42"/>
      <c r="G539" s="42"/>
      <c r="H539" s="42"/>
      <c r="I539" s="42"/>
      <c r="J539" s="42"/>
      <c r="K539" s="42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Z539" s="42"/>
    </row>
    <row r="540" spans="1:26" ht="12.75" customHeight="1" x14ac:dyDescent="0.25">
      <c r="A540" s="42"/>
      <c r="B540" s="42"/>
      <c r="C540" s="42"/>
      <c r="D540" s="42"/>
      <c r="E540" s="42"/>
      <c r="F540" s="42"/>
      <c r="G540" s="42"/>
      <c r="H540" s="42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</row>
    <row r="541" spans="1:26" ht="12.75" customHeight="1" x14ac:dyDescent="0.25">
      <c r="A541" s="42"/>
      <c r="B541" s="42"/>
      <c r="C541" s="42"/>
      <c r="D541" s="42"/>
      <c r="E541" s="42"/>
      <c r="F541" s="42"/>
      <c r="G541" s="42"/>
      <c r="H541" s="42"/>
      <c r="I541" s="42"/>
      <c r="J541" s="42"/>
      <c r="K541" s="42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Z541" s="42"/>
    </row>
    <row r="542" spans="1:26" ht="12.75" customHeight="1" x14ac:dyDescent="0.25">
      <c r="A542" s="42"/>
      <c r="B542" s="42"/>
      <c r="C542" s="42"/>
      <c r="D542" s="42"/>
      <c r="E542" s="42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</row>
    <row r="543" spans="1:26" ht="12.75" customHeight="1" x14ac:dyDescent="0.25">
      <c r="A543" s="42"/>
      <c r="B543" s="42"/>
      <c r="C543" s="42"/>
      <c r="D543" s="42"/>
      <c r="E543" s="42"/>
      <c r="F543" s="42"/>
      <c r="G543" s="42"/>
      <c r="H543" s="42"/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</row>
    <row r="544" spans="1:26" ht="12.75" customHeight="1" x14ac:dyDescent="0.25">
      <c r="A544" s="42"/>
      <c r="B544" s="42"/>
      <c r="C544" s="42"/>
      <c r="D544" s="42"/>
      <c r="E544" s="42"/>
      <c r="F544" s="42"/>
      <c r="G544" s="42"/>
      <c r="H544" s="42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</row>
    <row r="545" spans="1:26" ht="12.75" customHeight="1" x14ac:dyDescent="0.25">
      <c r="A545" s="42"/>
      <c r="B545" s="42"/>
      <c r="C545" s="42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</row>
    <row r="546" spans="1:26" ht="12.75" customHeight="1" x14ac:dyDescent="0.25">
      <c r="A546" s="42"/>
      <c r="B546" s="42"/>
      <c r="C546" s="42"/>
      <c r="D546" s="42"/>
      <c r="E546" s="42"/>
      <c r="F546" s="42"/>
      <c r="G546" s="42"/>
      <c r="H546" s="42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</row>
    <row r="547" spans="1:26" ht="12.75" customHeight="1" x14ac:dyDescent="0.25">
      <c r="A547" s="42"/>
      <c r="B547" s="42"/>
      <c r="C547" s="42"/>
      <c r="D547" s="42"/>
      <c r="E547" s="42"/>
      <c r="F547" s="42"/>
      <c r="G547" s="42"/>
      <c r="H547" s="42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</row>
    <row r="548" spans="1:26" ht="12.75" customHeight="1" x14ac:dyDescent="0.25">
      <c r="A548" s="42"/>
      <c r="B548" s="42"/>
      <c r="C548" s="42"/>
      <c r="D548" s="42"/>
      <c r="E548" s="42"/>
      <c r="F548" s="42"/>
      <c r="G548" s="42"/>
      <c r="H548" s="42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</row>
    <row r="549" spans="1:26" ht="12.75" customHeight="1" x14ac:dyDescent="0.25">
      <c r="A549" s="42"/>
      <c r="B549" s="42"/>
      <c r="C549" s="42"/>
      <c r="D549" s="42"/>
      <c r="E549" s="42"/>
      <c r="F549" s="42"/>
      <c r="G549" s="42"/>
      <c r="H549" s="42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</row>
    <row r="550" spans="1:26" ht="12.75" customHeight="1" x14ac:dyDescent="0.25">
      <c r="A550" s="42"/>
      <c r="B550" s="42"/>
      <c r="C550" s="42"/>
      <c r="D550" s="42"/>
      <c r="E550" s="42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</row>
    <row r="551" spans="1:26" ht="12.75" customHeight="1" x14ac:dyDescent="0.25">
      <c r="A551" s="42"/>
      <c r="B551" s="42"/>
      <c r="C551" s="42"/>
      <c r="D551" s="42"/>
      <c r="E551" s="42"/>
      <c r="F551" s="42"/>
      <c r="G551" s="42"/>
      <c r="H551" s="42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</row>
    <row r="552" spans="1:26" ht="12.75" customHeight="1" x14ac:dyDescent="0.25">
      <c r="A552" s="42"/>
      <c r="B552" s="42"/>
      <c r="C552" s="42"/>
      <c r="D552" s="42"/>
      <c r="E552" s="42"/>
      <c r="F552" s="42"/>
      <c r="G552" s="42"/>
      <c r="H552" s="42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</row>
    <row r="553" spans="1:26" ht="12.75" customHeight="1" x14ac:dyDescent="0.25">
      <c r="A553" s="42"/>
      <c r="B553" s="42"/>
      <c r="C553" s="42"/>
      <c r="D553" s="42"/>
      <c r="E553" s="42"/>
      <c r="F553" s="42"/>
      <c r="G553" s="42"/>
      <c r="H553" s="42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</row>
    <row r="554" spans="1:26" ht="12.75" customHeight="1" x14ac:dyDescent="0.25">
      <c r="A554" s="42"/>
      <c r="B554" s="42"/>
      <c r="C554" s="42"/>
      <c r="D554" s="42"/>
      <c r="E554" s="42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</row>
    <row r="555" spans="1:26" ht="12.75" customHeight="1" x14ac:dyDescent="0.25">
      <c r="A555" s="42"/>
      <c r="B555" s="42"/>
      <c r="C555" s="42"/>
      <c r="D555" s="42"/>
      <c r="E555" s="42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</row>
    <row r="556" spans="1:26" ht="12.75" customHeight="1" x14ac:dyDescent="0.25">
      <c r="A556" s="42"/>
      <c r="B556" s="42"/>
      <c r="C556" s="42"/>
      <c r="D556" s="42"/>
      <c r="E556" s="42"/>
      <c r="F556" s="42"/>
      <c r="G556" s="42"/>
      <c r="H556" s="42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42"/>
    </row>
    <row r="557" spans="1:26" ht="12.75" customHeight="1" x14ac:dyDescent="0.25">
      <c r="A557" s="42"/>
      <c r="B557" s="42"/>
      <c r="C557" s="42"/>
      <c r="D557" s="42"/>
      <c r="E557" s="42"/>
      <c r="F557" s="42"/>
      <c r="G557" s="42"/>
      <c r="H557" s="42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42"/>
    </row>
    <row r="558" spans="1:26" ht="12.75" customHeight="1" x14ac:dyDescent="0.25">
      <c r="A558" s="42"/>
      <c r="B558" s="42"/>
      <c r="C558" s="42"/>
      <c r="D558" s="42"/>
      <c r="E558" s="42"/>
      <c r="F558" s="42"/>
      <c r="G558" s="42"/>
      <c r="H558" s="42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</row>
    <row r="559" spans="1:26" ht="12.75" customHeight="1" x14ac:dyDescent="0.25">
      <c r="A559" s="42"/>
      <c r="B559" s="42"/>
      <c r="C559" s="42"/>
      <c r="D559" s="42"/>
      <c r="E559" s="42"/>
      <c r="F559" s="42"/>
      <c r="G559" s="42"/>
      <c r="H559" s="42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</row>
    <row r="560" spans="1:26" ht="12.75" customHeight="1" x14ac:dyDescent="0.25">
      <c r="A560" s="42"/>
      <c r="B560" s="42"/>
      <c r="C560" s="42"/>
      <c r="D560" s="42"/>
      <c r="E560" s="42"/>
      <c r="F560" s="42"/>
      <c r="G560" s="42"/>
      <c r="H560" s="42"/>
      <c r="I560" s="42"/>
      <c r="J560" s="42"/>
      <c r="K560" s="42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  <c r="Y560" s="42"/>
      <c r="Z560" s="42"/>
    </row>
    <row r="561" spans="1:26" ht="12.75" customHeight="1" x14ac:dyDescent="0.25">
      <c r="A561" s="42"/>
      <c r="B561" s="42"/>
      <c r="C561" s="42"/>
      <c r="D561" s="42"/>
      <c r="E561" s="42"/>
      <c r="F561" s="42"/>
      <c r="G561" s="42"/>
      <c r="H561" s="42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42"/>
    </row>
    <row r="562" spans="1:26" ht="12.75" customHeight="1" x14ac:dyDescent="0.25">
      <c r="A562" s="42"/>
      <c r="B562" s="42"/>
      <c r="C562" s="42"/>
      <c r="D562" s="42"/>
      <c r="E562" s="42"/>
      <c r="F562" s="42"/>
      <c r="G562" s="42"/>
      <c r="H562" s="42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42"/>
    </row>
    <row r="563" spans="1:26" ht="12.75" customHeight="1" x14ac:dyDescent="0.25">
      <c r="A563" s="42"/>
      <c r="B563" s="42"/>
      <c r="C563" s="42"/>
      <c r="D563" s="42"/>
      <c r="E563" s="42"/>
      <c r="F563" s="42"/>
      <c r="G563" s="42"/>
      <c r="H563" s="42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42"/>
    </row>
    <row r="564" spans="1:26" ht="12.75" customHeight="1" x14ac:dyDescent="0.25">
      <c r="A564" s="42"/>
      <c r="B564" s="42"/>
      <c r="C564" s="42"/>
      <c r="D564" s="42"/>
      <c r="E564" s="42"/>
      <c r="F564" s="42"/>
      <c r="G564" s="42"/>
      <c r="H564" s="42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42"/>
    </row>
    <row r="565" spans="1:26" ht="12.75" customHeight="1" x14ac:dyDescent="0.25">
      <c r="A565" s="42"/>
      <c r="B565" s="42"/>
      <c r="C565" s="42"/>
      <c r="D565" s="42"/>
      <c r="E565" s="42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42"/>
    </row>
    <row r="566" spans="1:26" ht="12.75" customHeight="1" x14ac:dyDescent="0.25">
      <c r="A566" s="42"/>
      <c r="B566" s="42"/>
      <c r="C566" s="42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</row>
    <row r="567" spans="1:26" ht="12.75" customHeight="1" x14ac:dyDescent="0.25">
      <c r="A567" s="42"/>
      <c r="B567" s="42"/>
      <c r="C567" s="42"/>
      <c r="D567" s="42"/>
      <c r="E567" s="42"/>
      <c r="F567" s="42"/>
      <c r="G567" s="42"/>
      <c r="H567" s="42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42"/>
    </row>
    <row r="568" spans="1:26" ht="12.75" customHeight="1" x14ac:dyDescent="0.25">
      <c r="A568" s="42"/>
      <c r="B568" s="42"/>
      <c r="C568" s="42"/>
      <c r="D568" s="42"/>
      <c r="E568" s="42"/>
      <c r="F568" s="42"/>
      <c r="G568" s="42"/>
      <c r="H568" s="42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42"/>
    </row>
    <row r="569" spans="1:26" ht="12.75" customHeight="1" x14ac:dyDescent="0.25">
      <c r="A569" s="42"/>
      <c r="B569" s="42"/>
      <c r="C569" s="42"/>
      <c r="D569" s="42"/>
      <c r="E569" s="42"/>
      <c r="F569" s="42"/>
      <c r="G569" s="42"/>
      <c r="H569" s="42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42"/>
    </row>
    <row r="570" spans="1:26" ht="12.75" customHeight="1" x14ac:dyDescent="0.25">
      <c r="A570" s="42"/>
      <c r="B570" s="42"/>
      <c r="C570" s="42"/>
      <c r="D570" s="42"/>
      <c r="E570" s="42"/>
      <c r="F570" s="42"/>
      <c r="G570" s="42"/>
      <c r="H570" s="42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42"/>
    </row>
    <row r="571" spans="1:26" ht="12.75" customHeight="1" x14ac:dyDescent="0.25">
      <c r="A571" s="42"/>
      <c r="B571" s="42"/>
      <c r="C571" s="42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</row>
    <row r="572" spans="1:26" ht="12.75" customHeight="1" x14ac:dyDescent="0.25">
      <c r="A572" s="42"/>
      <c r="B572" s="42"/>
      <c r="C572" s="42"/>
      <c r="D572" s="42"/>
      <c r="E572" s="42"/>
      <c r="F572" s="42"/>
      <c r="G572" s="42"/>
      <c r="H572" s="42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</row>
    <row r="573" spans="1:26" ht="12.75" customHeight="1" x14ac:dyDescent="0.25">
      <c r="A573" s="42"/>
      <c r="B573" s="42"/>
      <c r="C573" s="42"/>
      <c r="D573" s="42"/>
      <c r="E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</row>
    <row r="574" spans="1:26" ht="12.75" customHeight="1" x14ac:dyDescent="0.25">
      <c r="A574" s="42"/>
      <c r="B574" s="42"/>
      <c r="C574" s="42"/>
      <c r="D574" s="42"/>
      <c r="E574" s="42"/>
      <c r="F574" s="42"/>
      <c r="G574" s="42"/>
      <c r="H574" s="42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</row>
    <row r="575" spans="1:26" ht="12.75" customHeight="1" x14ac:dyDescent="0.25">
      <c r="A575" s="42"/>
      <c r="B575" s="42"/>
      <c r="C575" s="42"/>
      <c r="D575" s="42"/>
      <c r="E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</row>
    <row r="576" spans="1:26" ht="12.75" customHeight="1" x14ac:dyDescent="0.25">
      <c r="A576" s="42"/>
      <c r="B576" s="42"/>
      <c r="C576" s="42"/>
      <c r="D576" s="42"/>
      <c r="E576" s="42"/>
      <c r="F576" s="42"/>
      <c r="G576" s="42"/>
      <c r="H576" s="42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</row>
    <row r="577" spans="1:26" ht="12.75" customHeight="1" x14ac:dyDescent="0.25">
      <c r="A577" s="42"/>
      <c r="B577" s="42"/>
      <c r="C577" s="42"/>
      <c r="D577" s="42"/>
      <c r="E577" s="42"/>
      <c r="F577" s="42"/>
      <c r="G577" s="42"/>
      <c r="H577" s="42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</row>
    <row r="578" spans="1:26" ht="12.75" customHeight="1" x14ac:dyDescent="0.25">
      <c r="A578" s="42"/>
      <c r="B578" s="42"/>
      <c r="C578" s="42"/>
      <c r="D578" s="42"/>
      <c r="E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</row>
    <row r="579" spans="1:26" ht="12.75" customHeight="1" x14ac:dyDescent="0.25">
      <c r="A579" s="42"/>
      <c r="B579" s="42"/>
      <c r="C579" s="42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</row>
    <row r="580" spans="1:26" ht="12.75" customHeight="1" x14ac:dyDescent="0.25">
      <c r="A580" s="42"/>
      <c r="B580" s="42"/>
      <c r="C580" s="42"/>
      <c r="D580" s="42"/>
      <c r="E580" s="42"/>
      <c r="F580" s="42"/>
      <c r="G580" s="42"/>
      <c r="H580" s="42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</row>
    <row r="581" spans="1:26" ht="12.75" customHeight="1" x14ac:dyDescent="0.25">
      <c r="A581" s="42"/>
      <c r="B581" s="42"/>
      <c r="C581" s="42"/>
      <c r="D581" s="42"/>
      <c r="E581" s="42"/>
      <c r="F581" s="42"/>
      <c r="G581" s="42"/>
      <c r="H581" s="42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</row>
    <row r="582" spans="1:26" ht="12.75" customHeight="1" x14ac:dyDescent="0.25">
      <c r="A582" s="42"/>
      <c r="B582" s="42"/>
      <c r="C582" s="42"/>
      <c r="D582" s="42"/>
      <c r="E582" s="42"/>
      <c r="F582" s="42"/>
      <c r="G582" s="42"/>
      <c r="H582" s="42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42"/>
    </row>
    <row r="583" spans="1:26" ht="12.75" customHeight="1" x14ac:dyDescent="0.25">
      <c r="A583" s="42"/>
      <c r="B583" s="42"/>
      <c r="C583" s="42"/>
      <c r="D583" s="42"/>
      <c r="E583" s="42"/>
      <c r="F583" s="42"/>
      <c r="G583" s="42"/>
      <c r="H583" s="42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</row>
    <row r="584" spans="1:26" ht="12.75" customHeight="1" x14ac:dyDescent="0.25">
      <c r="A584" s="42"/>
      <c r="B584" s="42"/>
      <c r="C584" s="42"/>
      <c r="D584" s="42"/>
      <c r="E584" s="42"/>
      <c r="F584" s="42"/>
      <c r="G584" s="42"/>
      <c r="H584" s="42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</row>
    <row r="585" spans="1:26" ht="12.75" customHeight="1" x14ac:dyDescent="0.25">
      <c r="A585" s="42"/>
      <c r="B585" s="42"/>
      <c r="C585" s="42"/>
      <c r="D585" s="42"/>
      <c r="E585" s="42"/>
      <c r="F585" s="42"/>
      <c r="G585" s="42"/>
      <c r="H585" s="42"/>
      <c r="I585" s="42"/>
      <c r="J585" s="42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42"/>
    </row>
    <row r="586" spans="1:26" ht="12.75" customHeight="1" x14ac:dyDescent="0.25">
      <c r="A586" s="42"/>
      <c r="B586" s="42"/>
      <c r="C586" s="42"/>
      <c r="D586" s="42"/>
      <c r="E586" s="42"/>
      <c r="F586" s="42"/>
      <c r="G586" s="42"/>
      <c r="H586" s="42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</row>
    <row r="587" spans="1:26" ht="12.75" customHeight="1" x14ac:dyDescent="0.25">
      <c r="A587" s="42"/>
      <c r="B587" s="42"/>
      <c r="C587" s="42"/>
      <c r="D587" s="42"/>
      <c r="E587" s="42"/>
      <c r="F587" s="42"/>
      <c r="G587" s="42"/>
      <c r="H587" s="42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</row>
    <row r="588" spans="1:26" ht="12.75" customHeight="1" x14ac:dyDescent="0.25">
      <c r="A588" s="42"/>
      <c r="B588" s="42"/>
      <c r="C588" s="42"/>
      <c r="D588" s="42"/>
      <c r="E588" s="42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</row>
    <row r="589" spans="1:26" ht="12.75" customHeight="1" x14ac:dyDescent="0.25">
      <c r="A589" s="42"/>
      <c r="B589" s="42"/>
      <c r="C589" s="42"/>
      <c r="D589" s="42"/>
      <c r="E589" s="42"/>
      <c r="F589" s="42"/>
      <c r="G589" s="42"/>
      <c r="H589" s="42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42"/>
    </row>
    <row r="590" spans="1:26" ht="12.75" customHeight="1" x14ac:dyDescent="0.25">
      <c r="A590" s="42"/>
      <c r="B590" s="42"/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</row>
    <row r="591" spans="1:26" ht="12.75" customHeight="1" x14ac:dyDescent="0.25">
      <c r="A591" s="42"/>
      <c r="B591" s="42"/>
      <c r="C591" s="42"/>
      <c r="D591" s="42"/>
      <c r="E591" s="42"/>
      <c r="F591" s="42"/>
      <c r="G591" s="42"/>
      <c r="H591" s="42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</row>
    <row r="592" spans="1:26" ht="12.75" customHeight="1" x14ac:dyDescent="0.25">
      <c r="A592" s="42"/>
      <c r="B592" s="42"/>
      <c r="C592" s="42"/>
      <c r="D592" s="42"/>
      <c r="E592" s="42"/>
      <c r="F592" s="42"/>
      <c r="G592" s="42"/>
      <c r="H592" s="42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</row>
    <row r="593" spans="1:26" ht="12.75" customHeight="1" x14ac:dyDescent="0.25">
      <c r="A593" s="42"/>
      <c r="B593" s="42"/>
      <c r="C593" s="42"/>
      <c r="D593" s="42"/>
      <c r="E593" s="42"/>
      <c r="F593" s="42"/>
      <c r="G593" s="42"/>
      <c r="H593" s="42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</row>
    <row r="594" spans="1:26" ht="12.75" customHeight="1" x14ac:dyDescent="0.25">
      <c r="A594" s="42"/>
      <c r="B594" s="42"/>
      <c r="C594" s="42"/>
      <c r="D594" s="42"/>
      <c r="E594" s="42"/>
      <c r="F594" s="42"/>
      <c r="G594" s="42"/>
      <c r="H594" s="42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</row>
    <row r="595" spans="1:26" ht="12.75" customHeight="1" x14ac:dyDescent="0.25">
      <c r="A595" s="42"/>
      <c r="B595" s="42"/>
      <c r="C595" s="42"/>
      <c r="D595" s="42"/>
      <c r="E595" s="42"/>
      <c r="F595" s="42"/>
      <c r="G595" s="42"/>
      <c r="H595" s="42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</row>
    <row r="596" spans="1:26" ht="12.75" customHeight="1" x14ac:dyDescent="0.25">
      <c r="A596" s="42"/>
      <c r="B596" s="42"/>
      <c r="C596" s="42"/>
      <c r="D596" s="42"/>
      <c r="E596" s="42"/>
      <c r="F596" s="42"/>
      <c r="G596" s="42"/>
      <c r="H596" s="42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</row>
    <row r="597" spans="1:26" ht="12.75" customHeight="1" x14ac:dyDescent="0.25">
      <c r="A597" s="42"/>
      <c r="B597" s="42"/>
      <c r="C597" s="42"/>
      <c r="D597" s="42"/>
      <c r="E597" s="42"/>
      <c r="F597" s="42"/>
      <c r="G597" s="42"/>
      <c r="H597" s="42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</row>
    <row r="598" spans="1:26" ht="12.75" customHeight="1" x14ac:dyDescent="0.25">
      <c r="A598" s="42"/>
      <c r="B598" s="42"/>
      <c r="C598" s="42"/>
      <c r="D598" s="42"/>
      <c r="E598" s="42"/>
      <c r="F598" s="42"/>
      <c r="G598" s="42"/>
      <c r="H598" s="42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</row>
    <row r="599" spans="1:26" ht="12.75" customHeight="1" x14ac:dyDescent="0.25">
      <c r="A599" s="42"/>
      <c r="B599" s="42"/>
      <c r="C599" s="42"/>
      <c r="D599" s="42"/>
      <c r="E599" s="42"/>
      <c r="F599" s="42"/>
      <c r="G599" s="42"/>
      <c r="H599" s="42"/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42"/>
    </row>
    <row r="600" spans="1:26" ht="12.75" customHeight="1" x14ac:dyDescent="0.25">
      <c r="A600" s="42"/>
      <c r="B600" s="42"/>
      <c r="C600" s="42"/>
      <c r="D600" s="42"/>
      <c r="E600" s="42"/>
      <c r="F600" s="42"/>
      <c r="G600" s="42"/>
      <c r="H600" s="42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</row>
    <row r="601" spans="1:26" ht="12.75" customHeight="1" x14ac:dyDescent="0.25">
      <c r="A601" s="42"/>
      <c r="B601" s="42"/>
      <c r="C601" s="42"/>
      <c r="D601" s="42"/>
      <c r="E601" s="42"/>
      <c r="F601" s="42"/>
      <c r="G601" s="42"/>
      <c r="H601" s="42"/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42"/>
    </row>
    <row r="602" spans="1:26" ht="12.75" customHeight="1" x14ac:dyDescent="0.25">
      <c r="A602" s="42"/>
      <c r="B602" s="42"/>
      <c r="C602" s="42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</row>
    <row r="603" spans="1:26" ht="12.75" customHeight="1" x14ac:dyDescent="0.25">
      <c r="A603" s="42"/>
      <c r="B603" s="42"/>
      <c r="C603" s="42"/>
      <c r="D603" s="42"/>
      <c r="E603" s="42"/>
      <c r="F603" s="42"/>
      <c r="G603" s="42"/>
      <c r="H603" s="42"/>
      <c r="I603" s="42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</row>
    <row r="604" spans="1:26" ht="12.75" customHeight="1" x14ac:dyDescent="0.25">
      <c r="A604" s="42"/>
      <c r="B604" s="42"/>
      <c r="C604" s="42"/>
      <c r="D604" s="42"/>
      <c r="E604" s="42"/>
      <c r="F604" s="42"/>
      <c r="G604" s="42"/>
      <c r="H604" s="42"/>
      <c r="I604" s="42"/>
      <c r="J604" s="42"/>
      <c r="K604" s="42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  <c r="Z604" s="42"/>
    </row>
    <row r="605" spans="1:26" ht="12.75" customHeight="1" x14ac:dyDescent="0.25">
      <c r="A605" s="42"/>
      <c r="B605" s="42"/>
      <c r="C605" s="42"/>
      <c r="D605" s="42"/>
      <c r="E605" s="42"/>
      <c r="F605" s="42"/>
      <c r="G605" s="42"/>
      <c r="H605" s="42"/>
      <c r="I605" s="42"/>
      <c r="J605" s="42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  <c r="Z605" s="42"/>
    </row>
    <row r="606" spans="1:26" ht="12.75" customHeight="1" x14ac:dyDescent="0.25">
      <c r="A606" s="42"/>
      <c r="B606" s="42"/>
      <c r="C606" s="42"/>
      <c r="D606" s="42"/>
      <c r="E606" s="42"/>
      <c r="F606" s="42"/>
      <c r="G606" s="42"/>
      <c r="H606" s="42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</row>
    <row r="607" spans="1:26" ht="12.75" customHeight="1" x14ac:dyDescent="0.25">
      <c r="A607" s="42"/>
      <c r="B607" s="42"/>
      <c r="C607" s="42"/>
      <c r="D607" s="42"/>
      <c r="E607" s="42"/>
      <c r="F607" s="42"/>
      <c r="G607" s="42"/>
      <c r="H607" s="42"/>
      <c r="I607" s="42"/>
      <c r="J607" s="42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  <c r="Z607" s="42"/>
    </row>
    <row r="608" spans="1:26" ht="12.75" customHeight="1" x14ac:dyDescent="0.25">
      <c r="A608" s="42"/>
      <c r="B608" s="42"/>
      <c r="C608" s="42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</row>
    <row r="609" spans="1:26" ht="12.75" customHeight="1" x14ac:dyDescent="0.25">
      <c r="A609" s="42"/>
      <c r="B609" s="42"/>
      <c r="C609" s="42"/>
      <c r="D609" s="42"/>
      <c r="E609" s="42"/>
      <c r="F609" s="42"/>
      <c r="G609" s="42"/>
      <c r="H609" s="42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</row>
    <row r="610" spans="1:26" ht="12.75" customHeight="1" x14ac:dyDescent="0.25">
      <c r="A610" s="42"/>
      <c r="B610" s="42"/>
      <c r="C610" s="42"/>
      <c r="D610" s="42"/>
      <c r="E610" s="42"/>
      <c r="F610" s="42"/>
      <c r="G610" s="42"/>
      <c r="H610" s="42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</row>
    <row r="611" spans="1:26" ht="12.75" customHeight="1" x14ac:dyDescent="0.25">
      <c r="A611" s="42"/>
      <c r="B611" s="42"/>
      <c r="C611" s="42"/>
      <c r="D611" s="42"/>
      <c r="E611" s="42"/>
      <c r="F611" s="42"/>
      <c r="G611" s="42"/>
      <c r="H611" s="42"/>
      <c r="I611" s="42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42"/>
    </row>
    <row r="612" spans="1:26" ht="12.75" customHeight="1" x14ac:dyDescent="0.25">
      <c r="A612" s="42"/>
      <c r="B612" s="42"/>
      <c r="C612" s="42"/>
      <c r="D612" s="42"/>
      <c r="E612" s="42"/>
      <c r="F612" s="42"/>
      <c r="G612" s="42"/>
      <c r="H612" s="42"/>
      <c r="I612" s="42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42"/>
    </row>
    <row r="613" spans="1:26" ht="12.75" customHeight="1" x14ac:dyDescent="0.25">
      <c r="A613" s="42"/>
      <c r="B613" s="42"/>
      <c r="C613" s="42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  <c r="Z613" s="42"/>
    </row>
    <row r="614" spans="1:26" ht="12.75" customHeight="1" x14ac:dyDescent="0.25">
      <c r="A614" s="42"/>
      <c r="B614" s="42"/>
      <c r="C614" s="42"/>
      <c r="D614" s="42"/>
      <c r="E614" s="42"/>
      <c r="F614" s="42"/>
      <c r="G614" s="42"/>
      <c r="H614" s="42"/>
      <c r="I614" s="42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42"/>
    </row>
    <row r="615" spans="1:26" ht="12.75" customHeight="1" x14ac:dyDescent="0.25">
      <c r="A615" s="42"/>
      <c r="B615" s="42"/>
      <c r="C615" s="42"/>
      <c r="D615" s="42"/>
      <c r="E615" s="42"/>
      <c r="F615" s="42"/>
      <c r="G615" s="42"/>
      <c r="H615" s="42"/>
      <c r="I615" s="42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42"/>
    </row>
    <row r="616" spans="1:26" ht="12.75" customHeight="1" x14ac:dyDescent="0.25">
      <c r="A616" s="42"/>
      <c r="B616" s="42"/>
      <c r="C616" s="42"/>
      <c r="D616" s="42"/>
      <c r="E616" s="42"/>
      <c r="F616" s="42"/>
      <c r="G616" s="42"/>
      <c r="H616" s="42"/>
      <c r="I616" s="42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42"/>
    </row>
    <row r="617" spans="1:26" ht="12.75" customHeight="1" x14ac:dyDescent="0.25">
      <c r="A617" s="42"/>
      <c r="B617" s="42"/>
      <c r="C617" s="42"/>
      <c r="D617" s="42"/>
      <c r="E617" s="42"/>
      <c r="F617" s="42"/>
      <c r="G617" s="42"/>
      <c r="H617" s="42"/>
      <c r="I617" s="42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42"/>
    </row>
    <row r="618" spans="1:26" ht="12.75" customHeight="1" x14ac:dyDescent="0.25">
      <c r="A618" s="42"/>
      <c r="B618" s="42"/>
      <c r="C618" s="42"/>
      <c r="D618" s="42"/>
      <c r="E618" s="42"/>
      <c r="F618" s="42"/>
      <c r="G618" s="42"/>
      <c r="H618" s="42"/>
      <c r="I618" s="42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</row>
    <row r="619" spans="1:26" ht="12.75" customHeight="1" x14ac:dyDescent="0.25">
      <c r="A619" s="42"/>
      <c r="B619" s="42"/>
      <c r="C619" s="42"/>
      <c r="D619" s="42"/>
      <c r="E619" s="42"/>
      <c r="F619" s="42"/>
      <c r="G619" s="42"/>
      <c r="H619" s="42"/>
      <c r="I619" s="42"/>
      <c r="J619" s="42"/>
      <c r="K619" s="42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  <c r="Y619" s="42"/>
      <c r="Z619" s="42"/>
    </row>
    <row r="620" spans="1:26" ht="12.75" customHeight="1" x14ac:dyDescent="0.25">
      <c r="A620" s="42"/>
      <c r="B620" s="42"/>
      <c r="C620" s="42"/>
      <c r="D620" s="42"/>
      <c r="E620" s="42"/>
      <c r="F620" s="42"/>
      <c r="G620" s="42"/>
      <c r="H620" s="42"/>
      <c r="I620" s="42"/>
      <c r="J620" s="42"/>
      <c r="K620" s="42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  <c r="Y620" s="42"/>
      <c r="Z620" s="42"/>
    </row>
    <row r="621" spans="1:26" ht="12.75" customHeight="1" x14ac:dyDescent="0.25">
      <c r="A621" s="42"/>
      <c r="B621" s="42"/>
      <c r="C621" s="42"/>
      <c r="D621" s="42"/>
      <c r="E621" s="42"/>
      <c r="F621" s="42"/>
      <c r="G621" s="42"/>
      <c r="H621" s="42"/>
      <c r="I621" s="42"/>
      <c r="J621" s="42"/>
      <c r="K621" s="42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  <c r="Y621" s="42"/>
      <c r="Z621" s="42"/>
    </row>
    <row r="622" spans="1:26" ht="12.75" customHeight="1" x14ac:dyDescent="0.25">
      <c r="A622" s="42"/>
      <c r="B622" s="42"/>
      <c r="C622" s="42"/>
      <c r="D622" s="42"/>
      <c r="E622" s="42"/>
      <c r="F622" s="42"/>
      <c r="G622" s="42"/>
      <c r="H622" s="42"/>
      <c r="I622" s="42"/>
      <c r="J622" s="42"/>
      <c r="K622" s="42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  <c r="Y622" s="42"/>
      <c r="Z622" s="42"/>
    </row>
    <row r="623" spans="1:26" ht="12.75" customHeight="1" x14ac:dyDescent="0.25">
      <c r="A623" s="42"/>
      <c r="B623" s="42"/>
      <c r="C623" s="42"/>
      <c r="D623" s="42"/>
      <c r="E623" s="42"/>
      <c r="F623" s="42"/>
      <c r="G623" s="42"/>
      <c r="H623" s="42"/>
      <c r="I623" s="42"/>
      <c r="J623" s="42"/>
      <c r="K623" s="42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  <c r="Y623" s="42"/>
      <c r="Z623" s="42"/>
    </row>
    <row r="624" spans="1:26" ht="12.75" customHeight="1" x14ac:dyDescent="0.25">
      <c r="A624" s="42"/>
      <c r="B624" s="42"/>
      <c r="C624" s="42"/>
      <c r="D624" s="42"/>
      <c r="E624" s="42"/>
      <c r="F624" s="42"/>
      <c r="G624" s="42"/>
      <c r="H624" s="42"/>
      <c r="I624" s="42"/>
      <c r="J624" s="42"/>
      <c r="K624" s="42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  <c r="Z624" s="42"/>
    </row>
    <row r="625" spans="1:26" ht="12.75" customHeight="1" x14ac:dyDescent="0.25">
      <c r="A625" s="42"/>
      <c r="B625" s="42"/>
      <c r="C625" s="42"/>
      <c r="D625" s="42"/>
      <c r="E625" s="42"/>
      <c r="F625" s="42"/>
      <c r="G625" s="42"/>
      <c r="H625" s="42"/>
      <c r="I625" s="42"/>
      <c r="J625" s="42"/>
      <c r="K625" s="42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42"/>
    </row>
    <row r="626" spans="1:26" ht="12.75" customHeight="1" x14ac:dyDescent="0.25">
      <c r="A626" s="42"/>
      <c r="B626" s="42"/>
      <c r="C626" s="42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42"/>
    </row>
    <row r="627" spans="1:26" ht="12.75" customHeight="1" x14ac:dyDescent="0.25">
      <c r="A627" s="42"/>
      <c r="B627" s="42"/>
      <c r="C627" s="42"/>
      <c r="D627" s="42"/>
      <c r="E627" s="42"/>
      <c r="F627" s="42"/>
      <c r="G627" s="42"/>
      <c r="H627" s="42"/>
      <c r="I627" s="42"/>
      <c r="J627" s="42"/>
      <c r="K627" s="42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  <c r="Z627" s="42"/>
    </row>
    <row r="628" spans="1:26" ht="12.75" customHeight="1" x14ac:dyDescent="0.25">
      <c r="A628" s="42"/>
      <c r="B628" s="42"/>
      <c r="C628" s="42"/>
      <c r="D628" s="42"/>
      <c r="E628" s="42"/>
      <c r="F628" s="42"/>
      <c r="G628" s="42"/>
      <c r="H628" s="42"/>
      <c r="I628" s="42"/>
      <c r="J628" s="42"/>
      <c r="K628" s="42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  <c r="Z628" s="42"/>
    </row>
    <row r="629" spans="1:26" ht="12.75" customHeight="1" x14ac:dyDescent="0.25">
      <c r="A629" s="42"/>
      <c r="B629" s="42"/>
      <c r="C629" s="42"/>
      <c r="D629" s="42"/>
      <c r="E629" s="42"/>
      <c r="F629" s="42"/>
      <c r="G629" s="42"/>
      <c r="H629" s="42"/>
      <c r="I629" s="42"/>
      <c r="J629" s="42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42"/>
    </row>
    <row r="630" spans="1:26" ht="12.75" customHeight="1" x14ac:dyDescent="0.25">
      <c r="A630" s="42"/>
      <c r="B630" s="42"/>
      <c r="C630" s="42"/>
      <c r="D630" s="42"/>
      <c r="E630" s="42"/>
      <c r="F630" s="42"/>
      <c r="G630" s="42"/>
      <c r="H630" s="42"/>
      <c r="I630" s="42"/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42"/>
    </row>
    <row r="631" spans="1:26" ht="12.75" customHeight="1" x14ac:dyDescent="0.25">
      <c r="A631" s="42"/>
      <c r="B631" s="42"/>
      <c r="C631" s="42"/>
      <c r="D631" s="42"/>
      <c r="E631" s="42"/>
      <c r="F631" s="42"/>
      <c r="G631" s="42"/>
      <c r="H631" s="42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42"/>
    </row>
    <row r="632" spans="1:26" ht="12.75" customHeight="1" x14ac:dyDescent="0.25">
      <c r="A632" s="42"/>
      <c r="B632" s="42"/>
      <c r="C632" s="42"/>
      <c r="D632" s="42"/>
      <c r="E632" s="42"/>
      <c r="F632" s="42"/>
      <c r="G632" s="42"/>
      <c r="H632" s="42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</row>
    <row r="633" spans="1:26" ht="12.75" customHeight="1" x14ac:dyDescent="0.25">
      <c r="A633" s="42"/>
      <c r="B633" s="42"/>
      <c r="C633" s="42"/>
      <c r="D633" s="42"/>
      <c r="E633" s="42"/>
      <c r="F633" s="42"/>
      <c r="G633" s="42"/>
      <c r="H633" s="42"/>
      <c r="I633" s="42"/>
      <c r="J633" s="42"/>
      <c r="K633" s="42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  <c r="Z633" s="42"/>
    </row>
    <row r="634" spans="1:26" ht="12.75" customHeight="1" x14ac:dyDescent="0.25">
      <c r="A634" s="42"/>
      <c r="B634" s="42"/>
      <c r="C634" s="42"/>
      <c r="D634" s="42"/>
      <c r="E634" s="42"/>
      <c r="F634" s="42"/>
      <c r="G634" s="42"/>
      <c r="H634" s="42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</row>
    <row r="635" spans="1:26" ht="12.75" customHeight="1" x14ac:dyDescent="0.25">
      <c r="A635" s="42"/>
      <c r="B635" s="42"/>
      <c r="C635" s="42"/>
      <c r="D635" s="42"/>
      <c r="E635" s="42"/>
      <c r="F635" s="42"/>
      <c r="G635" s="42"/>
      <c r="H635" s="42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</row>
    <row r="636" spans="1:26" ht="12.75" customHeight="1" x14ac:dyDescent="0.25">
      <c r="A636" s="42"/>
      <c r="B636" s="42"/>
      <c r="C636" s="42"/>
      <c r="D636" s="42"/>
      <c r="E636" s="42"/>
      <c r="F636" s="42"/>
      <c r="G636" s="42"/>
      <c r="H636" s="42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</row>
    <row r="637" spans="1:26" ht="12.75" customHeight="1" x14ac:dyDescent="0.25">
      <c r="A637" s="42"/>
      <c r="B637" s="42"/>
      <c r="C637" s="42"/>
      <c r="D637" s="42"/>
      <c r="E637" s="42"/>
      <c r="F637" s="42"/>
      <c r="G637" s="42"/>
      <c r="H637" s="42"/>
      <c r="I637" s="42"/>
      <c r="J637" s="42"/>
      <c r="K637" s="42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  <c r="Y637" s="42"/>
      <c r="Z637" s="42"/>
    </row>
    <row r="638" spans="1:26" ht="12.75" customHeight="1" x14ac:dyDescent="0.25">
      <c r="A638" s="42"/>
      <c r="B638" s="42"/>
      <c r="C638" s="42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42"/>
    </row>
    <row r="639" spans="1:26" ht="12.75" customHeight="1" x14ac:dyDescent="0.25">
      <c r="A639" s="42"/>
      <c r="B639" s="42"/>
      <c r="C639" s="42"/>
      <c r="D639" s="42"/>
      <c r="E639" s="42"/>
      <c r="F639" s="42"/>
      <c r="G639" s="42"/>
      <c r="H639" s="42"/>
      <c r="I639" s="42"/>
      <c r="J639" s="42"/>
      <c r="K639" s="42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  <c r="Y639" s="42"/>
      <c r="Z639" s="42"/>
    </row>
    <row r="640" spans="1:26" ht="12.75" customHeight="1" x14ac:dyDescent="0.25">
      <c r="A640" s="42"/>
      <c r="B640" s="42"/>
      <c r="C640" s="42"/>
      <c r="D640" s="42"/>
      <c r="E640" s="42"/>
      <c r="F640" s="42"/>
      <c r="G640" s="42"/>
      <c r="H640" s="42"/>
      <c r="I640" s="42"/>
      <c r="J640" s="42"/>
      <c r="K640" s="42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  <c r="Y640" s="42"/>
      <c r="Z640" s="42"/>
    </row>
    <row r="641" spans="1:26" ht="12.75" customHeight="1" x14ac:dyDescent="0.25">
      <c r="A641" s="42"/>
      <c r="B641" s="42"/>
      <c r="C641" s="42"/>
      <c r="D641" s="42"/>
      <c r="E641" s="42"/>
      <c r="F641" s="42"/>
      <c r="G641" s="42"/>
      <c r="H641" s="42"/>
      <c r="I641" s="42"/>
      <c r="J641" s="42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  <c r="Z641" s="42"/>
    </row>
    <row r="642" spans="1:26" ht="12.75" customHeight="1" x14ac:dyDescent="0.25">
      <c r="A642" s="42"/>
      <c r="B642" s="42"/>
      <c r="C642" s="42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  <c r="Z642" s="42"/>
    </row>
    <row r="643" spans="1:26" ht="12.75" customHeight="1" x14ac:dyDescent="0.25">
      <c r="A643" s="42"/>
      <c r="B643" s="42"/>
      <c r="C643" s="42"/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  <c r="Y643" s="42"/>
      <c r="Z643" s="42"/>
    </row>
    <row r="644" spans="1:26" ht="12.75" customHeight="1" x14ac:dyDescent="0.25">
      <c r="A644" s="42"/>
      <c r="B644" s="42"/>
      <c r="C644" s="42"/>
      <c r="D644" s="42"/>
      <c r="E644" s="42"/>
      <c r="F644" s="42"/>
      <c r="G644" s="42"/>
      <c r="H644" s="42"/>
      <c r="I644" s="42"/>
      <c r="J644" s="42"/>
      <c r="K644" s="42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  <c r="Y644" s="42"/>
      <c r="Z644" s="42"/>
    </row>
    <row r="645" spans="1:26" ht="12.75" customHeight="1" x14ac:dyDescent="0.25">
      <c r="A645" s="42"/>
      <c r="B645" s="42"/>
      <c r="C645" s="42"/>
      <c r="D645" s="42"/>
      <c r="E645" s="42"/>
      <c r="F645" s="42"/>
      <c r="G645" s="42"/>
      <c r="H645" s="42"/>
      <c r="I645" s="42"/>
      <c r="J645" s="42"/>
      <c r="K645" s="42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  <c r="Y645" s="42"/>
      <c r="Z645" s="42"/>
    </row>
    <row r="646" spans="1:26" ht="12.75" customHeight="1" x14ac:dyDescent="0.25">
      <c r="A646" s="42"/>
      <c r="B646" s="42"/>
      <c r="C646" s="42"/>
      <c r="D646" s="42"/>
      <c r="E646" s="42"/>
      <c r="F646" s="42"/>
      <c r="G646" s="42"/>
      <c r="H646" s="42"/>
      <c r="I646" s="42"/>
      <c r="J646" s="42"/>
      <c r="K646" s="42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  <c r="Y646" s="42"/>
      <c r="Z646" s="42"/>
    </row>
    <row r="647" spans="1:26" ht="12.75" customHeight="1" x14ac:dyDescent="0.25">
      <c r="A647" s="42"/>
      <c r="B647" s="42"/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  <c r="Z647" s="42"/>
    </row>
    <row r="648" spans="1:26" ht="12.75" customHeight="1" x14ac:dyDescent="0.25">
      <c r="A648" s="42"/>
      <c r="B648" s="42"/>
      <c r="C648" s="42"/>
      <c r="D648" s="42"/>
      <c r="E648" s="42"/>
      <c r="F648" s="42"/>
      <c r="G648" s="42"/>
      <c r="H648" s="42"/>
      <c r="I648" s="42"/>
      <c r="J648" s="42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42"/>
    </row>
    <row r="649" spans="1:26" ht="12.75" customHeight="1" x14ac:dyDescent="0.25">
      <c r="A649" s="42"/>
      <c r="B649" s="42"/>
      <c r="C649" s="42"/>
      <c r="D649" s="42"/>
      <c r="E649" s="42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42"/>
    </row>
    <row r="650" spans="1:26" ht="12.75" customHeight="1" x14ac:dyDescent="0.25">
      <c r="A650" s="42"/>
      <c r="B650" s="42"/>
      <c r="C650" s="42"/>
      <c r="D650" s="42"/>
      <c r="E650" s="42"/>
      <c r="F650" s="42"/>
      <c r="G650" s="42"/>
      <c r="H650" s="42"/>
      <c r="I650" s="42"/>
      <c r="J650" s="42"/>
      <c r="K650" s="42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  <c r="Y650" s="42"/>
      <c r="Z650" s="42"/>
    </row>
    <row r="651" spans="1:26" ht="12.75" customHeight="1" x14ac:dyDescent="0.25">
      <c r="A651" s="42"/>
      <c r="B651" s="42"/>
      <c r="C651" s="42"/>
      <c r="D651" s="42"/>
      <c r="E651" s="42"/>
      <c r="F651" s="42"/>
      <c r="G651" s="42"/>
      <c r="H651" s="42"/>
      <c r="I651" s="42"/>
      <c r="J651" s="42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  <c r="Z651" s="42"/>
    </row>
    <row r="652" spans="1:26" ht="12.75" customHeight="1" x14ac:dyDescent="0.25">
      <c r="A652" s="42"/>
      <c r="B652" s="42"/>
      <c r="C652" s="42"/>
      <c r="D652" s="42"/>
      <c r="E652" s="42"/>
      <c r="F652" s="42"/>
      <c r="G652" s="42"/>
      <c r="H652" s="42"/>
      <c r="I652" s="42"/>
      <c r="J652" s="42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  <c r="Z652" s="42"/>
    </row>
    <row r="653" spans="1:26" ht="12.75" customHeight="1" x14ac:dyDescent="0.25">
      <c r="A653" s="42"/>
      <c r="B653" s="42"/>
      <c r="C653" s="42"/>
      <c r="D653" s="42"/>
      <c r="E653" s="42"/>
      <c r="F653" s="42"/>
      <c r="G653" s="42"/>
      <c r="H653" s="42"/>
      <c r="I653" s="42"/>
      <c r="J653" s="42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  <c r="Z653" s="42"/>
    </row>
    <row r="654" spans="1:26" ht="12.75" customHeight="1" x14ac:dyDescent="0.25">
      <c r="A654" s="42"/>
      <c r="B654" s="42"/>
      <c r="C654" s="42"/>
      <c r="D654" s="42"/>
      <c r="E654" s="42"/>
      <c r="F654" s="42"/>
      <c r="G654" s="42"/>
      <c r="H654" s="42"/>
      <c r="I654" s="42"/>
      <c r="J654" s="42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  <c r="Z654" s="42"/>
    </row>
    <row r="655" spans="1:26" ht="12.75" customHeight="1" x14ac:dyDescent="0.25">
      <c r="A655" s="42"/>
      <c r="B655" s="42"/>
      <c r="C655" s="42"/>
      <c r="D655" s="42"/>
      <c r="E655" s="42"/>
      <c r="F655" s="42"/>
      <c r="G655" s="42"/>
      <c r="H655" s="42"/>
      <c r="I655" s="42"/>
      <c r="J655" s="42"/>
      <c r="K655" s="42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  <c r="Y655" s="42"/>
      <c r="Z655" s="42"/>
    </row>
    <row r="656" spans="1:26" ht="12.75" customHeight="1" x14ac:dyDescent="0.25">
      <c r="A656" s="42"/>
      <c r="B656" s="42"/>
      <c r="C656" s="42"/>
      <c r="D656" s="42"/>
      <c r="E656" s="42"/>
      <c r="F656" s="42"/>
      <c r="G656" s="42"/>
      <c r="H656" s="42"/>
      <c r="I656" s="42"/>
      <c r="J656" s="42"/>
      <c r="K656" s="42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  <c r="Y656" s="42"/>
      <c r="Z656" s="42"/>
    </row>
    <row r="657" spans="1:26" ht="12.75" customHeight="1" x14ac:dyDescent="0.25">
      <c r="A657" s="42"/>
      <c r="B657" s="42"/>
      <c r="C657" s="42"/>
      <c r="D657" s="42"/>
      <c r="E657" s="42"/>
      <c r="F657" s="42"/>
      <c r="G657" s="42"/>
      <c r="H657" s="42"/>
      <c r="I657" s="42"/>
      <c r="J657" s="42"/>
      <c r="K657" s="42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  <c r="Y657" s="42"/>
      <c r="Z657" s="42"/>
    </row>
    <row r="658" spans="1:26" ht="12.75" customHeight="1" x14ac:dyDescent="0.25">
      <c r="A658" s="42"/>
      <c r="B658" s="42"/>
      <c r="C658" s="42"/>
      <c r="D658" s="42"/>
      <c r="E658" s="42"/>
      <c r="F658" s="42"/>
      <c r="G658" s="42"/>
      <c r="H658" s="42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</row>
    <row r="659" spans="1:26" ht="12.75" customHeight="1" x14ac:dyDescent="0.25">
      <c r="A659" s="42"/>
      <c r="B659" s="42"/>
      <c r="C659" s="42"/>
      <c r="D659" s="42"/>
      <c r="E659" s="42"/>
      <c r="F659" s="42"/>
      <c r="G659" s="42"/>
      <c r="H659" s="42"/>
      <c r="I659" s="42"/>
      <c r="J659" s="42"/>
      <c r="K659" s="42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  <c r="Y659" s="42"/>
      <c r="Z659" s="42"/>
    </row>
    <row r="660" spans="1:26" ht="12.75" customHeight="1" x14ac:dyDescent="0.25">
      <c r="A660" s="42"/>
      <c r="B660" s="42"/>
      <c r="C660" s="42"/>
      <c r="D660" s="42"/>
      <c r="E660" s="42"/>
      <c r="F660" s="42"/>
      <c r="G660" s="42"/>
      <c r="H660" s="42"/>
      <c r="I660" s="42"/>
      <c r="J660" s="4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</row>
    <row r="661" spans="1:26" ht="12.75" customHeight="1" x14ac:dyDescent="0.25">
      <c r="A661" s="42"/>
      <c r="B661" s="42"/>
      <c r="C661" s="42"/>
      <c r="D661" s="42"/>
      <c r="E661" s="42"/>
      <c r="F661" s="42"/>
      <c r="G661" s="42"/>
      <c r="H661" s="42"/>
      <c r="I661" s="42"/>
      <c r="J661" s="42"/>
      <c r="K661" s="42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</row>
    <row r="662" spans="1:26" ht="12.75" customHeight="1" x14ac:dyDescent="0.25">
      <c r="A662" s="42"/>
      <c r="B662" s="42"/>
      <c r="C662" s="42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</row>
    <row r="663" spans="1:26" ht="12.75" customHeight="1" x14ac:dyDescent="0.25">
      <c r="A663" s="42"/>
      <c r="B663" s="42"/>
      <c r="C663" s="42"/>
      <c r="D663" s="42"/>
      <c r="E663" s="42"/>
      <c r="F663" s="42"/>
      <c r="G663" s="42"/>
      <c r="H663" s="42"/>
      <c r="I663" s="42"/>
      <c r="J663" s="42"/>
      <c r="K663" s="42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</row>
    <row r="664" spans="1:26" ht="12.75" customHeight="1" x14ac:dyDescent="0.25">
      <c r="A664" s="42"/>
      <c r="B664" s="42"/>
      <c r="C664" s="42"/>
      <c r="D664" s="42"/>
      <c r="E664" s="42"/>
      <c r="F664" s="42"/>
      <c r="G664" s="42"/>
      <c r="H664" s="42"/>
      <c r="I664" s="42"/>
      <c r="J664" s="42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  <c r="Z664" s="42"/>
    </row>
    <row r="665" spans="1:26" ht="12.75" customHeight="1" x14ac:dyDescent="0.25">
      <c r="A665" s="42"/>
      <c r="B665" s="42"/>
      <c r="C665" s="42"/>
      <c r="D665" s="42"/>
      <c r="E665" s="42"/>
      <c r="F665" s="42"/>
      <c r="G665" s="42"/>
      <c r="H665" s="42"/>
      <c r="I665" s="42"/>
      <c r="J665" s="42"/>
      <c r="K665" s="42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</row>
    <row r="666" spans="1:26" ht="12.75" customHeight="1" x14ac:dyDescent="0.25">
      <c r="A666" s="42"/>
      <c r="B666" s="42"/>
      <c r="C666" s="42"/>
      <c r="D666" s="42"/>
      <c r="E666" s="42"/>
      <c r="F666" s="42"/>
      <c r="G666" s="42"/>
      <c r="H666" s="42"/>
      <c r="I666" s="42"/>
      <c r="J666" s="42"/>
      <c r="K666" s="42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</row>
    <row r="667" spans="1:26" ht="12.75" customHeight="1" x14ac:dyDescent="0.25">
      <c r="A667" s="42"/>
      <c r="B667" s="42"/>
      <c r="C667" s="42"/>
      <c r="D667" s="42"/>
      <c r="E667" s="42"/>
      <c r="F667" s="42"/>
      <c r="G667" s="42"/>
      <c r="H667" s="42"/>
      <c r="I667" s="42"/>
      <c r="J667" s="42"/>
      <c r="K667" s="42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</row>
    <row r="668" spans="1:26" ht="12.75" customHeight="1" x14ac:dyDescent="0.25">
      <c r="A668" s="42"/>
      <c r="B668" s="42"/>
      <c r="C668" s="42"/>
      <c r="D668" s="42"/>
      <c r="E668" s="42"/>
      <c r="F668" s="42"/>
      <c r="G668" s="42"/>
      <c r="H668" s="42"/>
      <c r="I668" s="42"/>
      <c r="J668" s="42"/>
      <c r="K668" s="42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</row>
    <row r="669" spans="1:26" ht="12.75" customHeight="1" x14ac:dyDescent="0.25">
      <c r="A669" s="42"/>
      <c r="B669" s="42"/>
      <c r="C669" s="42"/>
      <c r="D669" s="42"/>
      <c r="E669" s="42"/>
      <c r="F669" s="42"/>
      <c r="G669" s="42"/>
      <c r="H669" s="42"/>
      <c r="I669" s="42"/>
      <c r="J669" s="42"/>
      <c r="K669" s="42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</row>
    <row r="670" spans="1:26" ht="12.75" customHeight="1" x14ac:dyDescent="0.25">
      <c r="A670" s="42"/>
      <c r="B670" s="42"/>
      <c r="C670" s="42"/>
      <c r="D670" s="42"/>
      <c r="E670" s="42"/>
      <c r="F670" s="42"/>
      <c r="G670" s="42"/>
      <c r="H670" s="42"/>
      <c r="I670" s="42"/>
      <c r="J670" s="42"/>
      <c r="K670" s="42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  <c r="Y670" s="42"/>
      <c r="Z670" s="42"/>
    </row>
    <row r="671" spans="1:26" ht="12.75" customHeight="1" x14ac:dyDescent="0.25">
      <c r="A671" s="42"/>
      <c r="B671" s="42"/>
      <c r="C671" s="42"/>
      <c r="D671" s="42"/>
      <c r="E671" s="42"/>
      <c r="F671" s="42"/>
      <c r="G671" s="42"/>
      <c r="H671" s="42"/>
      <c r="I671" s="42"/>
      <c r="J671" s="42"/>
      <c r="K671" s="42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42"/>
    </row>
    <row r="672" spans="1:26" ht="12.75" customHeight="1" x14ac:dyDescent="0.25">
      <c r="A672" s="42"/>
      <c r="B672" s="42"/>
      <c r="C672" s="42"/>
      <c r="D672" s="42"/>
      <c r="E672" s="42"/>
      <c r="F672" s="42"/>
      <c r="G672" s="42"/>
      <c r="H672" s="42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</row>
    <row r="673" spans="1:26" ht="12.75" customHeight="1" x14ac:dyDescent="0.25">
      <c r="A673" s="42"/>
      <c r="B673" s="42"/>
      <c r="C673" s="42"/>
      <c r="D673" s="42"/>
      <c r="E673" s="42"/>
      <c r="F673" s="42"/>
      <c r="G673" s="42"/>
      <c r="H673" s="42"/>
      <c r="I673" s="42"/>
      <c r="J673" s="42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</row>
    <row r="674" spans="1:26" ht="12.75" customHeight="1" x14ac:dyDescent="0.25">
      <c r="A674" s="42"/>
      <c r="B674" s="42"/>
      <c r="C674" s="42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</row>
    <row r="675" spans="1:26" ht="12.75" customHeight="1" x14ac:dyDescent="0.25">
      <c r="A675" s="42"/>
      <c r="B675" s="42"/>
      <c r="C675" s="42"/>
      <c r="D675" s="42"/>
      <c r="E675" s="42"/>
      <c r="F675" s="42"/>
      <c r="G675" s="42"/>
      <c r="H675" s="42"/>
      <c r="I675" s="42"/>
      <c r="J675" s="42"/>
      <c r="K675" s="42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</row>
    <row r="676" spans="1:26" ht="12.75" customHeight="1" x14ac:dyDescent="0.25">
      <c r="A676" s="42"/>
      <c r="B676" s="42"/>
      <c r="C676" s="42"/>
      <c r="D676" s="42"/>
      <c r="E676" s="42"/>
      <c r="F676" s="42"/>
      <c r="G676" s="42"/>
      <c r="H676" s="42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</row>
    <row r="677" spans="1:26" ht="12.75" customHeight="1" x14ac:dyDescent="0.25">
      <c r="A677" s="42"/>
      <c r="B677" s="42"/>
      <c r="C677" s="42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</row>
    <row r="678" spans="1:26" ht="12.75" customHeight="1" x14ac:dyDescent="0.25">
      <c r="A678" s="42"/>
      <c r="B678" s="42"/>
      <c r="C678" s="42"/>
      <c r="D678" s="42"/>
      <c r="E678" s="42"/>
      <c r="F678" s="42"/>
      <c r="G678" s="42"/>
      <c r="H678" s="42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</row>
    <row r="679" spans="1:26" ht="12.75" customHeight="1" x14ac:dyDescent="0.25">
      <c r="A679" s="42"/>
      <c r="B679" s="42"/>
      <c r="C679" s="42"/>
      <c r="D679" s="42"/>
      <c r="E679" s="42"/>
      <c r="F679" s="42"/>
      <c r="G679" s="42"/>
      <c r="H679" s="42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</row>
    <row r="680" spans="1:26" ht="12.75" customHeight="1" x14ac:dyDescent="0.25">
      <c r="A680" s="42"/>
      <c r="B680" s="42"/>
      <c r="C680" s="42"/>
      <c r="D680" s="42"/>
      <c r="E680" s="42"/>
      <c r="F680" s="42"/>
      <c r="G680" s="42"/>
      <c r="H680" s="42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</row>
    <row r="681" spans="1:26" ht="12.75" customHeight="1" x14ac:dyDescent="0.25">
      <c r="A681" s="42"/>
      <c r="B681" s="42"/>
      <c r="C681" s="42"/>
      <c r="D681" s="42"/>
      <c r="E681" s="42"/>
      <c r="F681" s="42"/>
      <c r="G681" s="42"/>
      <c r="H681" s="42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</row>
    <row r="682" spans="1:26" ht="12.75" customHeight="1" x14ac:dyDescent="0.25">
      <c r="A682" s="42"/>
      <c r="B682" s="42"/>
      <c r="C682" s="42"/>
      <c r="D682" s="42"/>
      <c r="E682" s="42"/>
      <c r="F682" s="42"/>
      <c r="G682" s="42"/>
      <c r="H682" s="42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</row>
    <row r="683" spans="1:26" ht="12.75" customHeight="1" x14ac:dyDescent="0.25">
      <c r="A683" s="42"/>
      <c r="B683" s="42"/>
      <c r="C683" s="42"/>
      <c r="D683" s="42"/>
      <c r="E683" s="42"/>
      <c r="F683" s="42"/>
      <c r="G683" s="42"/>
      <c r="H683" s="42"/>
      <c r="I683" s="42"/>
      <c r="J683" s="42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  <c r="Z683" s="42"/>
    </row>
    <row r="684" spans="1:26" ht="12.75" customHeight="1" x14ac:dyDescent="0.25">
      <c r="A684" s="42"/>
      <c r="B684" s="42"/>
      <c r="C684" s="42"/>
      <c r="D684" s="42"/>
      <c r="E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  <c r="Z684" s="42"/>
    </row>
    <row r="685" spans="1:26" ht="12.75" customHeight="1" x14ac:dyDescent="0.25">
      <c r="A685" s="42"/>
      <c r="B685" s="42"/>
      <c r="C685" s="42"/>
      <c r="D685" s="42"/>
      <c r="E685" s="42"/>
      <c r="F685" s="42"/>
      <c r="G685" s="42"/>
      <c r="H685" s="42"/>
      <c r="I685" s="42"/>
      <c r="J685" s="42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  <c r="Z685" s="42"/>
    </row>
    <row r="686" spans="1:26" ht="12.75" customHeight="1" x14ac:dyDescent="0.25">
      <c r="A686" s="42"/>
      <c r="B686" s="42"/>
      <c r="C686" s="42"/>
      <c r="D686" s="42"/>
      <c r="E686" s="42"/>
      <c r="F686" s="42"/>
      <c r="G686" s="42"/>
      <c r="H686" s="42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</row>
    <row r="687" spans="1:26" ht="12.75" customHeight="1" x14ac:dyDescent="0.25">
      <c r="A687" s="42"/>
      <c r="B687" s="42"/>
      <c r="C687" s="42"/>
      <c r="D687" s="42"/>
      <c r="E687" s="42"/>
      <c r="F687" s="42"/>
      <c r="G687" s="42"/>
      <c r="H687" s="42"/>
      <c r="I687" s="42"/>
      <c r="J687" s="42"/>
      <c r="K687" s="42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  <c r="Y687" s="42"/>
      <c r="Z687" s="42"/>
    </row>
    <row r="688" spans="1:26" ht="12.75" customHeight="1" x14ac:dyDescent="0.25">
      <c r="A688" s="42"/>
      <c r="B688" s="42"/>
      <c r="C688" s="42"/>
      <c r="D688" s="42"/>
      <c r="E688" s="42"/>
      <c r="F688" s="42"/>
      <c r="G688" s="42"/>
      <c r="H688" s="42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</row>
    <row r="689" spans="1:26" ht="12.75" customHeight="1" x14ac:dyDescent="0.25">
      <c r="A689" s="42"/>
      <c r="B689" s="42"/>
      <c r="C689" s="42"/>
      <c r="D689" s="42"/>
      <c r="E689" s="42"/>
      <c r="F689" s="42"/>
      <c r="G689" s="42"/>
      <c r="H689" s="42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</row>
    <row r="690" spans="1:26" ht="12.75" customHeight="1" x14ac:dyDescent="0.25">
      <c r="A690" s="42"/>
      <c r="B690" s="42"/>
      <c r="C690" s="42"/>
      <c r="D690" s="42"/>
      <c r="E690" s="42"/>
      <c r="F690" s="42"/>
      <c r="G690" s="42"/>
      <c r="H690" s="42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</row>
    <row r="691" spans="1:26" ht="12.75" customHeight="1" x14ac:dyDescent="0.25">
      <c r="A691" s="42"/>
      <c r="B691" s="42"/>
      <c r="C691" s="42"/>
      <c r="D691" s="42"/>
      <c r="E691" s="42"/>
      <c r="F691" s="42"/>
      <c r="G691" s="42"/>
      <c r="H691" s="42"/>
      <c r="I691" s="42"/>
      <c r="J691" s="42"/>
      <c r="K691" s="42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  <c r="Y691" s="42"/>
      <c r="Z691" s="42"/>
    </row>
    <row r="692" spans="1:26" ht="12.75" customHeight="1" x14ac:dyDescent="0.25">
      <c r="A692" s="42"/>
      <c r="B692" s="42"/>
      <c r="C692" s="42"/>
      <c r="D692" s="42"/>
      <c r="E692" s="42"/>
      <c r="F692" s="42"/>
      <c r="G692" s="42"/>
      <c r="H692" s="42"/>
      <c r="I692" s="42"/>
      <c r="J692" s="42"/>
      <c r="K692" s="42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2"/>
      <c r="W692" s="42"/>
      <c r="X692" s="42"/>
      <c r="Y692" s="42"/>
      <c r="Z692" s="42"/>
    </row>
    <row r="693" spans="1:26" ht="12.75" customHeight="1" x14ac:dyDescent="0.25">
      <c r="A693" s="42"/>
      <c r="B693" s="42"/>
      <c r="C693" s="42"/>
      <c r="D693" s="42"/>
      <c r="E693" s="42"/>
      <c r="F693" s="42"/>
      <c r="G693" s="42"/>
      <c r="H693" s="42"/>
      <c r="I693" s="42"/>
      <c r="J693" s="42"/>
      <c r="K693" s="42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  <c r="Y693" s="42"/>
      <c r="Z693" s="42"/>
    </row>
    <row r="694" spans="1:26" ht="12.75" customHeight="1" x14ac:dyDescent="0.25">
      <c r="A694" s="42"/>
      <c r="B694" s="42"/>
      <c r="C694" s="42"/>
      <c r="D694" s="42"/>
      <c r="E694" s="42"/>
      <c r="F694" s="42"/>
      <c r="G694" s="42"/>
      <c r="H694" s="42"/>
      <c r="I694" s="42"/>
      <c r="J694" s="42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  <c r="Z694" s="42"/>
    </row>
    <row r="695" spans="1:26" ht="12.75" customHeight="1" x14ac:dyDescent="0.25">
      <c r="A695" s="42"/>
      <c r="B695" s="42"/>
      <c r="C695" s="42"/>
      <c r="D695" s="42"/>
      <c r="E695" s="42"/>
      <c r="F695" s="42"/>
      <c r="G695" s="42"/>
      <c r="H695" s="42"/>
      <c r="I695" s="42"/>
      <c r="J695" s="42"/>
      <c r="K695" s="42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  <c r="Y695" s="42"/>
      <c r="Z695" s="42"/>
    </row>
    <row r="696" spans="1:26" ht="12.75" customHeight="1" x14ac:dyDescent="0.25">
      <c r="A696" s="42"/>
      <c r="B696" s="42"/>
      <c r="C696" s="42"/>
      <c r="D696" s="42"/>
      <c r="E696" s="42"/>
      <c r="F696" s="42"/>
      <c r="G696" s="42"/>
      <c r="H696" s="42"/>
      <c r="I696" s="42"/>
      <c r="J696" s="42"/>
      <c r="K696" s="42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2"/>
      <c r="W696" s="42"/>
      <c r="X696" s="42"/>
      <c r="Y696" s="42"/>
      <c r="Z696" s="42"/>
    </row>
    <row r="697" spans="1:26" ht="12.75" customHeight="1" x14ac:dyDescent="0.25">
      <c r="A697" s="42"/>
      <c r="B697" s="42"/>
      <c r="C697" s="42"/>
      <c r="D697" s="42"/>
      <c r="E697" s="42"/>
      <c r="F697" s="42"/>
      <c r="G697" s="42"/>
      <c r="H697" s="42"/>
      <c r="I697" s="42"/>
      <c r="J697" s="42"/>
      <c r="K697" s="42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  <c r="W697" s="42"/>
      <c r="X697" s="42"/>
      <c r="Y697" s="42"/>
      <c r="Z697" s="42"/>
    </row>
    <row r="698" spans="1:26" ht="12.75" customHeight="1" x14ac:dyDescent="0.25">
      <c r="A698" s="42"/>
      <c r="B698" s="42"/>
      <c r="C698" s="42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  <c r="Z698" s="42"/>
    </row>
    <row r="699" spans="1:26" ht="12.75" customHeight="1" x14ac:dyDescent="0.25">
      <c r="A699" s="42"/>
      <c r="B699" s="42"/>
      <c r="C699" s="42"/>
      <c r="D699" s="42"/>
      <c r="E699" s="42"/>
      <c r="F699" s="42"/>
      <c r="G699" s="42"/>
      <c r="H699" s="42"/>
      <c r="I699" s="42"/>
      <c r="J699" s="42"/>
      <c r="K699" s="42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2"/>
      <c r="W699" s="42"/>
      <c r="X699" s="42"/>
      <c r="Y699" s="42"/>
      <c r="Z699" s="42"/>
    </row>
    <row r="700" spans="1:26" ht="12.75" customHeight="1" x14ac:dyDescent="0.25">
      <c r="A700" s="42"/>
      <c r="B700" s="42"/>
      <c r="C700" s="42"/>
      <c r="D700" s="42"/>
      <c r="E700" s="42"/>
      <c r="F700" s="42"/>
      <c r="G700" s="42"/>
      <c r="H700" s="42"/>
      <c r="I700" s="42"/>
      <c r="J700" s="42"/>
      <c r="K700" s="42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2"/>
      <c r="W700" s="42"/>
      <c r="X700" s="42"/>
      <c r="Y700" s="42"/>
      <c r="Z700" s="42"/>
    </row>
    <row r="701" spans="1:26" ht="12.75" customHeight="1" x14ac:dyDescent="0.25">
      <c r="A701" s="42"/>
      <c r="B701" s="42"/>
      <c r="C701" s="42"/>
      <c r="D701" s="42"/>
      <c r="E701" s="42"/>
      <c r="F701" s="42"/>
      <c r="G701" s="42"/>
      <c r="H701" s="42"/>
      <c r="I701" s="42"/>
      <c r="J701" s="42"/>
      <c r="K701" s="42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2"/>
      <c r="W701" s="42"/>
      <c r="X701" s="42"/>
      <c r="Y701" s="42"/>
      <c r="Z701" s="42"/>
    </row>
    <row r="702" spans="1:26" ht="12.75" customHeight="1" x14ac:dyDescent="0.25">
      <c r="A702" s="42"/>
      <c r="B702" s="42"/>
      <c r="C702" s="42"/>
      <c r="D702" s="42"/>
      <c r="E702" s="42"/>
      <c r="F702" s="42"/>
      <c r="G702" s="42"/>
      <c r="H702" s="42"/>
      <c r="I702" s="42"/>
      <c r="J702" s="42"/>
      <c r="K702" s="42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  <c r="Z702" s="42"/>
    </row>
    <row r="703" spans="1:26" ht="12.75" customHeight="1" x14ac:dyDescent="0.25">
      <c r="A703" s="42"/>
      <c r="B703" s="42"/>
      <c r="C703" s="42"/>
      <c r="D703" s="42"/>
      <c r="E703" s="42"/>
      <c r="F703" s="42"/>
      <c r="G703" s="42"/>
      <c r="H703" s="42"/>
      <c r="I703" s="42"/>
      <c r="J703" s="42"/>
      <c r="K703" s="42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  <c r="W703" s="42"/>
      <c r="X703" s="42"/>
      <c r="Y703" s="42"/>
      <c r="Z703" s="42"/>
    </row>
    <row r="704" spans="1:26" ht="12.75" customHeight="1" x14ac:dyDescent="0.25">
      <c r="A704" s="42"/>
      <c r="B704" s="42"/>
      <c r="C704" s="42"/>
      <c r="D704" s="42"/>
      <c r="E704" s="42"/>
      <c r="F704" s="42"/>
      <c r="G704" s="42"/>
      <c r="H704" s="42"/>
      <c r="I704" s="42"/>
      <c r="J704" s="42"/>
      <c r="K704" s="42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2"/>
      <c r="W704" s="42"/>
      <c r="X704" s="42"/>
      <c r="Y704" s="42"/>
      <c r="Z704" s="42"/>
    </row>
    <row r="705" spans="1:26" ht="12.75" customHeight="1" x14ac:dyDescent="0.25">
      <c r="A705" s="42"/>
      <c r="B705" s="42"/>
      <c r="C705" s="42"/>
      <c r="D705" s="42"/>
      <c r="E705" s="42"/>
      <c r="F705" s="42"/>
      <c r="G705" s="42"/>
      <c r="H705" s="42"/>
      <c r="I705" s="42"/>
      <c r="J705" s="42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  <c r="Z705" s="42"/>
    </row>
    <row r="706" spans="1:26" ht="12.75" customHeight="1" x14ac:dyDescent="0.25">
      <c r="A706" s="42"/>
      <c r="B706" s="42"/>
      <c r="C706" s="42"/>
      <c r="D706" s="42"/>
      <c r="E706" s="42"/>
      <c r="F706" s="42"/>
      <c r="G706" s="42"/>
      <c r="H706" s="42"/>
      <c r="I706" s="42"/>
      <c r="J706" s="42"/>
      <c r="K706" s="42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  <c r="Z706" s="42"/>
    </row>
    <row r="707" spans="1:26" ht="12.75" customHeight="1" x14ac:dyDescent="0.25">
      <c r="A707" s="42"/>
      <c r="B707" s="42"/>
      <c r="C707" s="42"/>
      <c r="D707" s="42"/>
      <c r="E707" s="42"/>
      <c r="F707" s="42"/>
      <c r="G707" s="42"/>
      <c r="H707" s="42"/>
      <c r="I707" s="42"/>
      <c r="J707" s="42"/>
      <c r="K707" s="42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  <c r="Z707" s="42"/>
    </row>
    <row r="708" spans="1:26" ht="12.75" customHeight="1" x14ac:dyDescent="0.25">
      <c r="A708" s="42"/>
      <c r="B708" s="42"/>
      <c r="C708" s="42"/>
      <c r="D708" s="42"/>
      <c r="E708" s="42"/>
      <c r="F708" s="42"/>
      <c r="G708" s="42"/>
      <c r="H708" s="42"/>
      <c r="I708" s="42"/>
      <c r="J708" s="42"/>
      <c r="K708" s="42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  <c r="W708" s="42"/>
      <c r="X708" s="42"/>
      <c r="Y708" s="42"/>
      <c r="Z708" s="42"/>
    </row>
    <row r="709" spans="1:26" ht="12.75" customHeight="1" x14ac:dyDescent="0.25">
      <c r="A709" s="42"/>
      <c r="B709" s="42"/>
      <c r="C709" s="42"/>
      <c r="D709" s="42"/>
      <c r="E709" s="42"/>
      <c r="F709" s="42"/>
      <c r="G709" s="42"/>
      <c r="H709" s="42"/>
      <c r="I709" s="42"/>
      <c r="J709" s="42"/>
      <c r="K709" s="42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  <c r="W709" s="42"/>
      <c r="X709" s="42"/>
      <c r="Y709" s="42"/>
      <c r="Z709" s="42"/>
    </row>
    <row r="710" spans="1:26" ht="12.75" customHeight="1" x14ac:dyDescent="0.25">
      <c r="A710" s="42"/>
      <c r="B710" s="42"/>
      <c r="C710" s="42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</row>
    <row r="711" spans="1:26" ht="12.75" customHeight="1" x14ac:dyDescent="0.25">
      <c r="A711" s="42"/>
      <c r="B711" s="42"/>
      <c r="C711" s="42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  <c r="Z711" s="42"/>
    </row>
    <row r="712" spans="1:26" ht="12.75" customHeight="1" x14ac:dyDescent="0.25">
      <c r="A712" s="42"/>
      <c r="B712" s="42"/>
      <c r="C712" s="42"/>
      <c r="D712" s="42"/>
      <c r="E712" s="42"/>
      <c r="F712" s="42"/>
      <c r="G712" s="42"/>
      <c r="H712" s="42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</row>
    <row r="713" spans="1:26" ht="12.75" customHeight="1" x14ac:dyDescent="0.25">
      <c r="A713" s="42"/>
      <c r="B713" s="42"/>
      <c r="C713" s="42"/>
      <c r="D713" s="42"/>
      <c r="E713" s="42"/>
      <c r="F713" s="42"/>
      <c r="G713" s="42"/>
      <c r="H713" s="42"/>
      <c r="I713" s="42"/>
      <c r="J713" s="42"/>
      <c r="K713" s="42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</row>
    <row r="714" spans="1:26" ht="12.75" customHeight="1" x14ac:dyDescent="0.25">
      <c r="A714" s="42"/>
      <c r="B714" s="42"/>
      <c r="C714" s="42"/>
      <c r="D714" s="42"/>
      <c r="E714" s="42"/>
      <c r="F714" s="42"/>
      <c r="G714" s="42"/>
      <c r="H714" s="42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</row>
    <row r="715" spans="1:26" ht="12.75" customHeight="1" x14ac:dyDescent="0.25">
      <c r="A715" s="42"/>
      <c r="B715" s="42"/>
      <c r="C715" s="42"/>
      <c r="D715" s="42"/>
      <c r="E715" s="42"/>
      <c r="F715" s="42"/>
      <c r="G715" s="42"/>
      <c r="H715" s="42"/>
      <c r="I715" s="42"/>
      <c r="J715" s="42"/>
      <c r="K715" s="42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</row>
    <row r="716" spans="1:26" ht="12.75" customHeight="1" x14ac:dyDescent="0.25">
      <c r="A716" s="42"/>
      <c r="B716" s="42"/>
      <c r="C716" s="42"/>
      <c r="D716" s="42"/>
      <c r="E716" s="42"/>
      <c r="F716" s="42"/>
      <c r="G716" s="42"/>
      <c r="H716" s="42"/>
      <c r="I716" s="42"/>
      <c r="J716" s="42"/>
      <c r="K716" s="42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</row>
    <row r="717" spans="1:26" ht="12.75" customHeight="1" x14ac:dyDescent="0.25">
      <c r="A717" s="42"/>
      <c r="B717" s="42"/>
      <c r="C717" s="42"/>
      <c r="D717" s="42"/>
      <c r="E717" s="42"/>
      <c r="F717" s="42"/>
      <c r="G717" s="42"/>
      <c r="H717" s="42"/>
      <c r="I717" s="42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</row>
    <row r="718" spans="1:26" ht="12.75" customHeight="1" x14ac:dyDescent="0.25">
      <c r="A718" s="42"/>
      <c r="B718" s="42"/>
      <c r="C718" s="42"/>
      <c r="D718" s="42"/>
      <c r="E718" s="42"/>
      <c r="F718" s="42"/>
      <c r="G718" s="42"/>
      <c r="H718" s="42"/>
      <c r="I718" s="42"/>
      <c r="J718" s="42"/>
      <c r="K718" s="42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</row>
    <row r="719" spans="1:26" ht="12.75" customHeight="1" x14ac:dyDescent="0.25">
      <c r="A719" s="42"/>
      <c r="B719" s="42"/>
      <c r="C719" s="42"/>
      <c r="D719" s="42"/>
      <c r="E719" s="42"/>
      <c r="F719" s="42"/>
      <c r="G719" s="42"/>
      <c r="H719" s="42"/>
      <c r="I719" s="42"/>
      <c r="J719" s="42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</row>
    <row r="720" spans="1:26" ht="12.75" customHeight="1" x14ac:dyDescent="0.25">
      <c r="A720" s="42"/>
      <c r="B720" s="42"/>
      <c r="C720" s="42"/>
      <c r="D720" s="42"/>
      <c r="E720" s="42"/>
      <c r="F720" s="42"/>
      <c r="G720" s="42"/>
      <c r="H720" s="42"/>
      <c r="I720" s="42"/>
      <c r="J720" s="42"/>
      <c r="K720" s="42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  <c r="Y720" s="42"/>
      <c r="Z720" s="42"/>
    </row>
    <row r="721" spans="1:26" ht="12.75" customHeight="1" x14ac:dyDescent="0.25">
      <c r="A721" s="42"/>
      <c r="B721" s="42"/>
      <c r="C721" s="42"/>
      <c r="D721" s="42"/>
      <c r="E721" s="42"/>
      <c r="F721" s="42"/>
      <c r="G721" s="42"/>
      <c r="H721" s="42"/>
      <c r="I721" s="42"/>
      <c r="J721" s="42"/>
      <c r="K721" s="42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  <c r="Y721" s="42"/>
      <c r="Z721" s="42"/>
    </row>
    <row r="722" spans="1:26" ht="12.75" customHeight="1" x14ac:dyDescent="0.25">
      <c r="A722" s="42"/>
      <c r="B722" s="42"/>
      <c r="C722" s="42"/>
      <c r="D722" s="42"/>
      <c r="E722" s="42"/>
      <c r="F722" s="42"/>
      <c r="G722" s="42"/>
      <c r="H722" s="42"/>
      <c r="I722" s="42"/>
      <c r="J722" s="42"/>
      <c r="K722" s="42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  <c r="Y722" s="42"/>
      <c r="Z722" s="42"/>
    </row>
    <row r="723" spans="1:26" ht="12.75" customHeight="1" x14ac:dyDescent="0.25">
      <c r="A723" s="42"/>
      <c r="B723" s="42"/>
      <c r="C723" s="42"/>
      <c r="D723" s="42"/>
      <c r="E723" s="42"/>
      <c r="F723" s="42"/>
      <c r="G723" s="42"/>
      <c r="H723" s="42"/>
      <c r="I723" s="42"/>
      <c r="J723" s="42"/>
      <c r="K723" s="42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  <c r="Y723" s="42"/>
      <c r="Z723" s="42"/>
    </row>
    <row r="724" spans="1:26" ht="12.75" customHeight="1" x14ac:dyDescent="0.25">
      <c r="A724" s="42"/>
      <c r="B724" s="42"/>
      <c r="C724" s="42"/>
      <c r="D724" s="42"/>
      <c r="E724" s="42"/>
      <c r="F724" s="42"/>
      <c r="G724" s="42"/>
      <c r="H724" s="42"/>
      <c r="I724" s="42"/>
      <c r="J724" s="42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  <c r="Y724" s="42"/>
      <c r="Z724" s="42"/>
    </row>
    <row r="725" spans="1:26" ht="12.75" customHeight="1" x14ac:dyDescent="0.25">
      <c r="A725" s="42"/>
      <c r="B725" s="42"/>
      <c r="C725" s="42"/>
      <c r="D725" s="42"/>
      <c r="E725" s="42"/>
      <c r="F725" s="42"/>
      <c r="G725" s="42"/>
      <c r="H725" s="42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</row>
    <row r="726" spans="1:26" ht="12.75" customHeight="1" x14ac:dyDescent="0.25">
      <c r="A726" s="42"/>
      <c r="B726" s="42"/>
      <c r="C726" s="42"/>
      <c r="D726" s="42"/>
      <c r="E726" s="42"/>
      <c r="F726" s="42"/>
      <c r="G726" s="42"/>
      <c r="H726" s="42"/>
      <c r="I726" s="42"/>
      <c r="J726" s="42"/>
      <c r="K726" s="42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2"/>
      <c r="W726" s="42"/>
      <c r="X726" s="42"/>
      <c r="Y726" s="42"/>
      <c r="Z726" s="42"/>
    </row>
    <row r="727" spans="1:26" ht="12.75" customHeight="1" x14ac:dyDescent="0.25">
      <c r="A727" s="42"/>
      <c r="B727" s="42"/>
      <c r="C727" s="42"/>
      <c r="D727" s="42"/>
      <c r="E727" s="42"/>
      <c r="F727" s="42"/>
      <c r="G727" s="42"/>
      <c r="H727" s="42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</row>
    <row r="728" spans="1:26" ht="12.75" customHeight="1" x14ac:dyDescent="0.25">
      <c r="A728" s="42"/>
      <c r="B728" s="42"/>
      <c r="C728" s="42"/>
      <c r="D728" s="42"/>
      <c r="E728" s="42"/>
      <c r="F728" s="42"/>
      <c r="G728" s="42"/>
      <c r="H728" s="42"/>
      <c r="I728" s="42"/>
      <c r="J728" s="42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  <c r="Y728" s="42"/>
      <c r="Z728" s="42"/>
    </row>
    <row r="729" spans="1:26" ht="12.75" customHeight="1" x14ac:dyDescent="0.25">
      <c r="A729" s="42"/>
      <c r="B729" s="42"/>
      <c r="C729" s="42"/>
      <c r="D729" s="42"/>
      <c r="E729" s="42"/>
      <c r="F729" s="42"/>
      <c r="G729" s="42"/>
      <c r="H729" s="42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</row>
    <row r="730" spans="1:26" ht="12.75" customHeight="1" x14ac:dyDescent="0.25">
      <c r="A730" s="42"/>
      <c r="B730" s="42"/>
      <c r="C730" s="42"/>
      <c r="D730" s="42"/>
      <c r="E730" s="42"/>
      <c r="F730" s="42"/>
      <c r="G730" s="42"/>
      <c r="H730" s="42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</row>
    <row r="731" spans="1:26" ht="12.75" customHeight="1" x14ac:dyDescent="0.25">
      <c r="A731" s="42"/>
      <c r="B731" s="42"/>
      <c r="C731" s="42"/>
      <c r="D731" s="42"/>
      <c r="E731" s="42"/>
      <c r="F731" s="42"/>
      <c r="G731" s="42"/>
      <c r="H731" s="42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42"/>
    </row>
    <row r="732" spans="1:26" ht="12.75" customHeight="1" x14ac:dyDescent="0.25">
      <c r="A732" s="42"/>
      <c r="B732" s="42"/>
      <c r="C732" s="42"/>
      <c r="D732" s="42"/>
      <c r="E732" s="42"/>
      <c r="F732" s="42"/>
      <c r="G732" s="42"/>
      <c r="H732" s="42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42"/>
    </row>
    <row r="733" spans="1:26" ht="12.75" customHeight="1" x14ac:dyDescent="0.25">
      <c r="A733" s="42"/>
      <c r="B733" s="42"/>
      <c r="C733" s="42"/>
      <c r="D733" s="42"/>
      <c r="E733" s="42"/>
      <c r="F733" s="42"/>
      <c r="G733" s="42"/>
      <c r="H733" s="42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42"/>
    </row>
    <row r="734" spans="1:26" ht="12.75" customHeight="1" x14ac:dyDescent="0.25">
      <c r="A734" s="42"/>
      <c r="B734" s="42"/>
      <c r="C734" s="42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  <c r="Z734" s="42"/>
    </row>
    <row r="735" spans="1:26" ht="12.75" customHeight="1" x14ac:dyDescent="0.25">
      <c r="A735" s="42"/>
      <c r="B735" s="42"/>
      <c r="C735" s="42"/>
      <c r="D735" s="42"/>
      <c r="E735" s="42"/>
      <c r="F735" s="42"/>
      <c r="G735" s="42"/>
      <c r="H735" s="42"/>
      <c r="I735" s="42"/>
      <c r="J735" s="42"/>
      <c r="K735" s="42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  <c r="W735" s="42"/>
      <c r="X735" s="42"/>
      <c r="Y735" s="42"/>
      <c r="Z735" s="42"/>
    </row>
    <row r="736" spans="1:26" ht="12.75" customHeight="1" x14ac:dyDescent="0.25">
      <c r="A736" s="42"/>
      <c r="B736" s="42"/>
      <c r="C736" s="42"/>
      <c r="D736" s="42"/>
      <c r="E736" s="42"/>
      <c r="F736" s="42"/>
      <c r="G736" s="42"/>
      <c r="H736" s="42"/>
      <c r="I736" s="42"/>
      <c r="J736" s="42"/>
      <c r="K736" s="42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2"/>
      <c r="W736" s="42"/>
      <c r="X736" s="42"/>
      <c r="Y736" s="42"/>
      <c r="Z736" s="42"/>
    </row>
    <row r="737" spans="1:26" ht="12.75" customHeight="1" x14ac:dyDescent="0.25">
      <c r="A737" s="42"/>
      <c r="B737" s="42"/>
      <c r="C737" s="42"/>
      <c r="D737" s="42"/>
      <c r="E737" s="42"/>
      <c r="F737" s="42"/>
      <c r="G737" s="42"/>
      <c r="H737" s="42"/>
      <c r="I737" s="42"/>
      <c r="J737" s="42"/>
      <c r="K737" s="42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2"/>
      <c r="W737" s="42"/>
      <c r="X737" s="42"/>
      <c r="Y737" s="42"/>
      <c r="Z737" s="42"/>
    </row>
    <row r="738" spans="1:26" ht="12.75" customHeight="1" x14ac:dyDescent="0.25">
      <c r="A738" s="42"/>
      <c r="B738" s="42"/>
      <c r="C738" s="42"/>
      <c r="D738" s="42"/>
      <c r="E738" s="42"/>
      <c r="F738" s="42"/>
      <c r="G738" s="42"/>
      <c r="H738" s="42"/>
      <c r="I738" s="42"/>
      <c r="J738" s="42"/>
      <c r="K738" s="42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2"/>
      <c r="W738" s="42"/>
      <c r="X738" s="42"/>
      <c r="Y738" s="42"/>
      <c r="Z738" s="42"/>
    </row>
    <row r="739" spans="1:26" ht="12.75" customHeight="1" x14ac:dyDescent="0.25">
      <c r="A739" s="42"/>
      <c r="B739" s="42"/>
      <c r="C739" s="42"/>
      <c r="D739" s="42"/>
      <c r="E739" s="42"/>
      <c r="F739" s="42"/>
      <c r="G739" s="42"/>
      <c r="H739" s="42"/>
      <c r="I739" s="42"/>
      <c r="J739" s="42"/>
      <c r="K739" s="42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  <c r="W739" s="42"/>
      <c r="X739" s="42"/>
      <c r="Y739" s="42"/>
      <c r="Z739" s="42"/>
    </row>
    <row r="740" spans="1:26" ht="12.75" customHeight="1" x14ac:dyDescent="0.25">
      <c r="A740" s="42"/>
      <c r="B740" s="42"/>
      <c r="C740" s="42"/>
      <c r="D740" s="42"/>
      <c r="E740" s="42"/>
      <c r="F740" s="42"/>
      <c r="G740" s="42"/>
      <c r="H740" s="42"/>
      <c r="I740" s="42"/>
      <c r="J740" s="42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  <c r="Y740" s="42"/>
      <c r="Z740" s="42"/>
    </row>
    <row r="741" spans="1:26" ht="12.75" customHeight="1" x14ac:dyDescent="0.25">
      <c r="A741" s="42"/>
      <c r="B741" s="42"/>
      <c r="C741" s="42"/>
      <c r="D741" s="42"/>
      <c r="E741" s="42"/>
      <c r="F741" s="42"/>
      <c r="G741" s="42"/>
      <c r="H741" s="42"/>
      <c r="I741" s="42"/>
      <c r="J741" s="42"/>
      <c r="K741" s="42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2"/>
      <c r="W741" s="42"/>
      <c r="X741" s="42"/>
      <c r="Y741" s="42"/>
      <c r="Z741" s="42"/>
    </row>
    <row r="742" spans="1:26" ht="12.75" customHeight="1" x14ac:dyDescent="0.25">
      <c r="A742" s="42"/>
      <c r="B742" s="42"/>
      <c r="C742" s="42"/>
      <c r="D742" s="42"/>
      <c r="E742" s="42"/>
      <c r="F742" s="42"/>
      <c r="G742" s="42"/>
      <c r="H742" s="42"/>
      <c r="I742" s="42"/>
      <c r="J742" s="42"/>
      <c r="K742" s="42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2"/>
      <c r="W742" s="42"/>
      <c r="X742" s="42"/>
      <c r="Y742" s="42"/>
      <c r="Z742" s="42"/>
    </row>
    <row r="743" spans="1:26" ht="12.75" customHeight="1" x14ac:dyDescent="0.25">
      <c r="A743" s="42"/>
      <c r="B743" s="42"/>
      <c r="C743" s="42"/>
      <c r="D743" s="42"/>
      <c r="E743" s="42"/>
      <c r="F743" s="42"/>
      <c r="G743" s="42"/>
      <c r="H743" s="42"/>
      <c r="I743" s="42"/>
      <c r="J743" s="42"/>
      <c r="K743" s="42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2"/>
      <c r="X743" s="42"/>
      <c r="Y743" s="42"/>
      <c r="Z743" s="42"/>
    </row>
    <row r="744" spans="1:26" ht="12.75" customHeight="1" x14ac:dyDescent="0.25">
      <c r="A744" s="42"/>
      <c r="B744" s="42"/>
      <c r="C744" s="42"/>
      <c r="D744" s="42"/>
      <c r="E744" s="42"/>
      <c r="F744" s="42"/>
      <c r="G744" s="42"/>
      <c r="H744" s="42"/>
      <c r="I744" s="42"/>
      <c r="J744" s="42"/>
      <c r="K744" s="42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2"/>
      <c r="W744" s="42"/>
      <c r="X744" s="42"/>
      <c r="Y744" s="42"/>
      <c r="Z744" s="42"/>
    </row>
    <row r="745" spans="1:26" ht="12.75" customHeight="1" x14ac:dyDescent="0.25">
      <c r="A745" s="42"/>
      <c r="B745" s="42"/>
      <c r="C745" s="42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  <c r="Z745" s="42"/>
    </row>
    <row r="746" spans="1:26" ht="12.75" customHeight="1" x14ac:dyDescent="0.25">
      <c r="A746" s="42"/>
      <c r="B746" s="42"/>
      <c r="C746" s="42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  <c r="Z746" s="42"/>
    </row>
    <row r="747" spans="1:26" ht="12.75" customHeight="1" x14ac:dyDescent="0.25">
      <c r="A747" s="42"/>
      <c r="B747" s="42"/>
      <c r="C747" s="42"/>
      <c r="D747" s="42"/>
      <c r="E747" s="42"/>
      <c r="F747" s="42"/>
      <c r="G747" s="42"/>
      <c r="H747" s="42"/>
      <c r="I747" s="42"/>
      <c r="J747" s="42"/>
      <c r="K747" s="42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2"/>
      <c r="W747" s="42"/>
      <c r="X747" s="42"/>
      <c r="Y747" s="42"/>
      <c r="Z747" s="42"/>
    </row>
    <row r="748" spans="1:26" ht="12.75" customHeight="1" x14ac:dyDescent="0.25">
      <c r="A748" s="42"/>
      <c r="B748" s="42"/>
      <c r="C748" s="42"/>
      <c r="D748" s="42"/>
      <c r="E748" s="42"/>
      <c r="F748" s="42"/>
      <c r="G748" s="42"/>
      <c r="H748" s="42"/>
      <c r="I748" s="42"/>
      <c r="J748" s="42"/>
      <c r="K748" s="42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2"/>
      <c r="W748" s="42"/>
      <c r="X748" s="42"/>
      <c r="Y748" s="42"/>
      <c r="Z748" s="42"/>
    </row>
    <row r="749" spans="1:26" ht="12.75" customHeight="1" x14ac:dyDescent="0.25">
      <c r="A749" s="42"/>
      <c r="B749" s="42"/>
      <c r="C749" s="42"/>
      <c r="D749" s="42"/>
      <c r="E749" s="42"/>
      <c r="F749" s="42"/>
      <c r="G749" s="42"/>
      <c r="H749" s="42"/>
      <c r="I749" s="42"/>
      <c r="J749" s="42"/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  <c r="Y749" s="42"/>
      <c r="Z749" s="42"/>
    </row>
    <row r="750" spans="1:26" ht="12.75" customHeight="1" x14ac:dyDescent="0.25">
      <c r="A750" s="42"/>
      <c r="B750" s="42"/>
      <c r="C750" s="42"/>
      <c r="D750" s="42"/>
      <c r="E750" s="42"/>
      <c r="F750" s="42"/>
      <c r="G750" s="42"/>
      <c r="H750" s="42"/>
      <c r="I750" s="42"/>
      <c r="J750" s="42"/>
      <c r="K750" s="42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2"/>
      <c r="W750" s="42"/>
      <c r="X750" s="42"/>
      <c r="Y750" s="42"/>
      <c r="Z750" s="42"/>
    </row>
    <row r="751" spans="1:26" ht="12.75" customHeight="1" x14ac:dyDescent="0.25">
      <c r="A751" s="42"/>
      <c r="B751" s="42"/>
      <c r="C751" s="42"/>
      <c r="D751" s="42"/>
      <c r="E751" s="42"/>
      <c r="F751" s="42"/>
      <c r="G751" s="42"/>
      <c r="H751" s="42"/>
      <c r="I751" s="42"/>
      <c r="J751" s="42"/>
      <c r="K751" s="42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  <c r="W751" s="42"/>
      <c r="X751" s="42"/>
      <c r="Y751" s="42"/>
      <c r="Z751" s="42"/>
    </row>
    <row r="752" spans="1:26" ht="12.75" customHeight="1" x14ac:dyDescent="0.25">
      <c r="A752" s="42"/>
      <c r="B752" s="42"/>
      <c r="C752" s="42"/>
      <c r="D752" s="42"/>
      <c r="E752" s="42"/>
      <c r="F752" s="42"/>
      <c r="G752" s="42"/>
      <c r="H752" s="42"/>
      <c r="I752" s="42"/>
      <c r="J752" s="42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  <c r="Y752" s="42"/>
      <c r="Z752" s="42"/>
    </row>
    <row r="753" spans="1:26" ht="12.75" customHeight="1" x14ac:dyDescent="0.25">
      <c r="A753" s="42"/>
      <c r="B753" s="42"/>
      <c r="C753" s="42"/>
      <c r="D753" s="42"/>
      <c r="E753" s="42"/>
      <c r="F753" s="42"/>
      <c r="G753" s="42"/>
      <c r="H753" s="42"/>
      <c r="I753" s="42"/>
      <c r="J753" s="42"/>
      <c r="K753" s="42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2"/>
      <c r="W753" s="42"/>
      <c r="X753" s="42"/>
      <c r="Y753" s="42"/>
      <c r="Z753" s="42"/>
    </row>
    <row r="754" spans="1:26" ht="12.75" customHeight="1" x14ac:dyDescent="0.25">
      <c r="A754" s="42"/>
      <c r="B754" s="42"/>
      <c r="C754" s="42"/>
      <c r="D754" s="42"/>
      <c r="E754" s="42"/>
      <c r="F754" s="42"/>
      <c r="G754" s="42"/>
      <c r="H754" s="42"/>
      <c r="I754" s="42"/>
      <c r="J754" s="42"/>
      <c r="K754" s="42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2"/>
      <c r="W754" s="42"/>
      <c r="X754" s="42"/>
      <c r="Y754" s="42"/>
      <c r="Z754" s="42"/>
    </row>
    <row r="755" spans="1:26" ht="12.75" customHeight="1" x14ac:dyDescent="0.25">
      <c r="A755" s="42"/>
      <c r="B755" s="42"/>
      <c r="C755" s="42"/>
      <c r="D755" s="42"/>
      <c r="E755" s="42"/>
      <c r="F755" s="42"/>
      <c r="G755" s="42"/>
      <c r="H755" s="42"/>
      <c r="I755" s="42"/>
      <c r="J755" s="42"/>
      <c r="K755" s="42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42"/>
    </row>
    <row r="756" spans="1:26" ht="12.75" customHeight="1" x14ac:dyDescent="0.25">
      <c r="A756" s="42"/>
      <c r="B756" s="42"/>
      <c r="C756" s="42"/>
      <c r="D756" s="42"/>
      <c r="E756" s="42"/>
      <c r="F756" s="42"/>
      <c r="G756" s="42"/>
      <c r="H756" s="42"/>
      <c r="I756" s="42"/>
      <c r="J756" s="42"/>
      <c r="K756" s="42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  <c r="W756" s="42"/>
      <c r="X756" s="42"/>
      <c r="Y756" s="42"/>
      <c r="Z756" s="42"/>
    </row>
    <row r="757" spans="1:26" ht="12.75" customHeight="1" x14ac:dyDescent="0.25">
      <c r="A757" s="42"/>
      <c r="B757" s="42"/>
      <c r="C757" s="42"/>
      <c r="D757" s="42"/>
      <c r="E757" s="42"/>
      <c r="F757" s="42"/>
      <c r="G757" s="42"/>
      <c r="H757" s="42"/>
      <c r="I757" s="42"/>
      <c r="J757" s="42"/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  <c r="Y757" s="42"/>
      <c r="Z757" s="42"/>
    </row>
    <row r="758" spans="1:26" ht="12.75" customHeight="1" x14ac:dyDescent="0.25">
      <c r="A758" s="42"/>
      <c r="B758" s="42"/>
      <c r="C758" s="42"/>
      <c r="D758" s="42"/>
      <c r="E758" s="42"/>
      <c r="F758" s="42"/>
      <c r="G758" s="42"/>
      <c r="H758" s="42"/>
      <c r="I758" s="42"/>
      <c r="J758" s="42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  <c r="Y758" s="42"/>
      <c r="Z758" s="42"/>
    </row>
    <row r="759" spans="1:26" ht="12.75" customHeight="1" x14ac:dyDescent="0.25">
      <c r="A759" s="42"/>
      <c r="B759" s="42"/>
      <c r="C759" s="42"/>
      <c r="D759" s="42"/>
      <c r="E759" s="42"/>
      <c r="F759" s="42"/>
      <c r="G759" s="42"/>
      <c r="H759" s="42"/>
      <c r="I759" s="42"/>
      <c r="J759" s="42"/>
      <c r="K759" s="42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  <c r="Y759" s="42"/>
      <c r="Z759" s="42"/>
    </row>
    <row r="760" spans="1:26" ht="12.75" customHeight="1" x14ac:dyDescent="0.25">
      <c r="A760" s="42"/>
      <c r="B760" s="42"/>
      <c r="C760" s="42"/>
      <c r="D760" s="42"/>
      <c r="E760" s="42"/>
      <c r="F760" s="42"/>
      <c r="G760" s="42"/>
      <c r="H760" s="42"/>
      <c r="I760" s="42"/>
      <c r="J760" s="42"/>
      <c r="K760" s="42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  <c r="Y760" s="42"/>
      <c r="Z760" s="42"/>
    </row>
    <row r="761" spans="1:26" ht="12.75" customHeight="1" x14ac:dyDescent="0.25">
      <c r="A761" s="42"/>
      <c r="B761" s="42"/>
      <c r="C761" s="42"/>
      <c r="D761" s="42"/>
      <c r="E761" s="42"/>
      <c r="F761" s="42"/>
      <c r="G761" s="42"/>
      <c r="H761" s="42"/>
      <c r="I761" s="42"/>
      <c r="J761" s="42"/>
      <c r="K761" s="42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  <c r="W761" s="42"/>
      <c r="X761" s="42"/>
      <c r="Y761" s="42"/>
      <c r="Z761" s="42"/>
    </row>
    <row r="762" spans="1:26" ht="12.75" customHeight="1" x14ac:dyDescent="0.25">
      <c r="A762" s="42"/>
      <c r="B762" s="42"/>
      <c r="C762" s="42"/>
      <c r="D762" s="42"/>
      <c r="E762" s="42"/>
      <c r="F762" s="42"/>
      <c r="G762" s="42"/>
      <c r="H762" s="42"/>
      <c r="I762" s="42"/>
      <c r="J762" s="42"/>
      <c r="K762" s="42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  <c r="W762" s="42"/>
      <c r="X762" s="42"/>
      <c r="Y762" s="42"/>
      <c r="Z762" s="42"/>
    </row>
    <row r="763" spans="1:26" ht="12.75" customHeight="1" x14ac:dyDescent="0.25">
      <c r="A763" s="42"/>
      <c r="B763" s="42"/>
      <c r="C763" s="42"/>
      <c r="D763" s="42"/>
      <c r="E763" s="42"/>
      <c r="F763" s="42"/>
      <c r="G763" s="42"/>
      <c r="H763" s="42"/>
      <c r="I763" s="42"/>
      <c r="J763" s="42"/>
      <c r="K763" s="42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  <c r="X763" s="42"/>
      <c r="Y763" s="42"/>
      <c r="Z763" s="42"/>
    </row>
    <row r="764" spans="1:26" ht="12.75" customHeight="1" x14ac:dyDescent="0.25">
      <c r="A764" s="42"/>
      <c r="B764" s="42"/>
      <c r="C764" s="42"/>
      <c r="D764" s="42"/>
      <c r="E764" s="42"/>
      <c r="F764" s="42"/>
      <c r="G764" s="42"/>
      <c r="H764" s="42"/>
      <c r="I764" s="42"/>
      <c r="J764" s="42"/>
      <c r="K764" s="42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2"/>
      <c r="W764" s="42"/>
      <c r="X764" s="42"/>
      <c r="Y764" s="42"/>
      <c r="Z764" s="42"/>
    </row>
    <row r="765" spans="1:26" ht="12.75" customHeight="1" x14ac:dyDescent="0.25">
      <c r="A765" s="42"/>
      <c r="B765" s="42"/>
      <c r="C765" s="42"/>
      <c r="D765" s="42"/>
      <c r="E765" s="42"/>
      <c r="F765" s="42"/>
      <c r="G765" s="42"/>
      <c r="H765" s="42"/>
      <c r="I765" s="42"/>
      <c r="J765" s="42"/>
      <c r="K765" s="42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  <c r="W765" s="42"/>
      <c r="X765" s="42"/>
      <c r="Y765" s="42"/>
      <c r="Z765" s="42"/>
    </row>
    <row r="766" spans="1:26" ht="12.75" customHeight="1" x14ac:dyDescent="0.25">
      <c r="A766" s="42"/>
      <c r="B766" s="42"/>
      <c r="C766" s="42"/>
      <c r="D766" s="42"/>
      <c r="E766" s="42"/>
      <c r="F766" s="42"/>
      <c r="G766" s="42"/>
      <c r="H766" s="42"/>
      <c r="I766" s="42"/>
      <c r="J766" s="42"/>
      <c r="K766" s="42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2"/>
      <c r="W766" s="42"/>
      <c r="X766" s="42"/>
      <c r="Y766" s="42"/>
      <c r="Z766" s="42"/>
    </row>
    <row r="767" spans="1:26" ht="12.75" customHeight="1" x14ac:dyDescent="0.25">
      <c r="A767" s="42"/>
      <c r="B767" s="42"/>
      <c r="C767" s="42"/>
      <c r="D767" s="42"/>
      <c r="E767" s="42"/>
      <c r="F767" s="42"/>
      <c r="G767" s="42"/>
      <c r="H767" s="42"/>
      <c r="I767" s="42"/>
      <c r="J767" s="42"/>
      <c r="K767" s="42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2"/>
      <c r="W767" s="42"/>
      <c r="X767" s="42"/>
      <c r="Y767" s="42"/>
      <c r="Z767" s="42"/>
    </row>
    <row r="768" spans="1:26" ht="12.75" customHeight="1" x14ac:dyDescent="0.25">
      <c r="A768" s="42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42"/>
    </row>
    <row r="769" spans="1:26" ht="12.75" customHeight="1" x14ac:dyDescent="0.25">
      <c r="A769" s="42"/>
      <c r="B769" s="42"/>
      <c r="C769" s="42"/>
      <c r="D769" s="42"/>
      <c r="E769" s="42"/>
      <c r="F769" s="42"/>
      <c r="G769" s="42"/>
      <c r="H769" s="42"/>
      <c r="I769" s="42"/>
      <c r="J769" s="42"/>
      <c r="K769" s="42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2"/>
      <c r="W769" s="42"/>
      <c r="X769" s="42"/>
      <c r="Y769" s="42"/>
      <c r="Z769" s="42"/>
    </row>
    <row r="770" spans="1:26" ht="12.75" customHeight="1" x14ac:dyDescent="0.25">
      <c r="A770" s="42"/>
      <c r="B770" s="42"/>
      <c r="C770" s="42"/>
      <c r="D770" s="42"/>
      <c r="E770" s="42"/>
      <c r="F770" s="42"/>
      <c r="G770" s="42"/>
      <c r="H770" s="42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</row>
    <row r="771" spans="1:26" ht="12.75" customHeight="1" x14ac:dyDescent="0.25">
      <c r="A771" s="42"/>
      <c r="B771" s="42"/>
      <c r="C771" s="42"/>
      <c r="D771" s="42"/>
      <c r="E771" s="42"/>
      <c r="F771" s="42"/>
      <c r="G771" s="42"/>
      <c r="H771" s="42"/>
      <c r="I771" s="42"/>
      <c r="J771" s="42"/>
      <c r="K771" s="42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2"/>
      <c r="W771" s="42"/>
      <c r="X771" s="42"/>
      <c r="Y771" s="42"/>
      <c r="Z771" s="42"/>
    </row>
    <row r="772" spans="1:26" ht="12.75" customHeight="1" x14ac:dyDescent="0.25">
      <c r="A772" s="42"/>
      <c r="B772" s="42"/>
      <c r="C772" s="42"/>
      <c r="D772" s="42"/>
      <c r="E772" s="42"/>
      <c r="F772" s="42"/>
      <c r="G772" s="42"/>
      <c r="H772" s="42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42"/>
    </row>
    <row r="773" spans="1:26" ht="12.75" customHeight="1" x14ac:dyDescent="0.25">
      <c r="A773" s="42"/>
      <c r="B773" s="42"/>
      <c r="C773" s="42"/>
      <c r="D773" s="42"/>
      <c r="E773" s="42"/>
      <c r="F773" s="42"/>
      <c r="G773" s="42"/>
      <c r="H773" s="42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42"/>
    </row>
    <row r="774" spans="1:26" ht="12.75" customHeight="1" x14ac:dyDescent="0.25">
      <c r="A774" s="42"/>
      <c r="B774" s="42"/>
      <c r="C774" s="42"/>
      <c r="D774" s="42"/>
      <c r="E774" s="42"/>
      <c r="F774" s="42"/>
      <c r="G774" s="42"/>
      <c r="H774" s="42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42"/>
    </row>
    <row r="775" spans="1:26" ht="12.75" customHeight="1" x14ac:dyDescent="0.25">
      <c r="A775" s="42"/>
      <c r="B775" s="42"/>
      <c r="C775" s="42"/>
      <c r="D775" s="42"/>
      <c r="E775" s="42"/>
      <c r="F775" s="42"/>
      <c r="G775" s="42"/>
      <c r="H775" s="42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42"/>
    </row>
    <row r="776" spans="1:26" ht="12.75" customHeight="1" x14ac:dyDescent="0.25">
      <c r="A776" s="42"/>
      <c r="B776" s="42"/>
      <c r="C776" s="42"/>
      <c r="D776" s="42"/>
      <c r="E776" s="42"/>
      <c r="F776" s="42"/>
      <c r="G776" s="42"/>
      <c r="H776" s="42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42"/>
    </row>
    <row r="777" spans="1:26" ht="12.75" customHeight="1" x14ac:dyDescent="0.25">
      <c r="A777" s="42"/>
      <c r="B777" s="42"/>
      <c r="C777" s="42"/>
      <c r="D777" s="42"/>
      <c r="E777" s="42"/>
      <c r="F777" s="42"/>
      <c r="G777" s="42"/>
      <c r="H777" s="42"/>
      <c r="I777" s="42"/>
      <c r="J777" s="42"/>
      <c r="K777" s="42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  <c r="W777" s="42"/>
      <c r="X777" s="42"/>
      <c r="Y777" s="42"/>
      <c r="Z777" s="42"/>
    </row>
    <row r="778" spans="1:26" ht="12.75" customHeight="1" x14ac:dyDescent="0.25">
      <c r="A778" s="42"/>
      <c r="B778" s="42"/>
      <c r="C778" s="42"/>
      <c r="D778" s="42"/>
      <c r="E778" s="42"/>
      <c r="F778" s="42"/>
      <c r="G778" s="42"/>
      <c r="H778" s="42"/>
      <c r="I778" s="42"/>
      <c r="J778" s="42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  <c r="Z778" s="42"/>
    </row>
    <row r="779" spans="1:26" ht="12.75" customHeight="1" x14ac:dyDescent="0.25">
      <c r="A779" s="42"/>
      <c r="B779" s="42"/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  <c r="Z779" s="42"/>
    </row>
    <row r="780" spans="1:26" ht="12.75" customHeight="1" x14ac:dyDescent="0.25">
      <c r="A780" s="42"/>
      <c r="B780" s="42"/>
      <c r="C780" s="42"/>
      <c r="D780" s="42"/>
      <c r="E780" s="42"/>
      <c r="F780" s="42"/>
      <c r="G780" s="42"/>
      <c r="H780" s="42"/>
      <c r="I780" s="42"/>
      <c r="J780" s="42"/>
      <c r="K780" s="42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  <c r="X780" s="42"/>
      <c r="Y780" s="42"/>
      <c r="Z780" s="42"/>
    </row>
    <row r="781" spans="1:26" ht="12.75" customHeight="1" x14ac:dyDescent="0.25">
      <c r="A781" s="42"/>
      <c r="B781" s="42"/>
      <c r="C781" s="42"/>
      <c r="D781" s="42"/>
      <c r="E781" s="42"/>
      <c r="F781" s="42"/>
      <c r="G781" s="42"/>
      <c r="H781" s="42"/>
      <c r="I781" s="42"/>
      <c r="J781" s="42"/>
      <c r="K781" s="42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  <c r="Y781" s="42"/>
      <c r="Z781" s="42"/>
    </row>
    <row r="782" spans="1:26" ht="12.75" customHeight="1" x14ac:dyDescent="0.25">
      <c r="A782" s="42"/>
      <c r="B782" s="42"/>
      <c r="C782" s="42"/>
      <c r="D782" s="42"/>
      <c r="E782" s="42"/>
      <c r="F782" s="42"/>
      <c r="G782" s="42"/>
      <c r="H782" s="42"/>
      <c r="I782" s="42"/>
      <c r="J782" s="42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  <c r="Y782" s="42"/>
      <c r="Z782" s="42"/>
    </row>
    <row r="783" spans="1:26" ht="12.75" customHeight="1" x14ac:dyDescent="0.25">
      <c r="A783" s="42"/>
      <c r="B783" s="42"/>
      <c r="C783" s="42"/>
      <c r="D783" s="42"/>
      <c r="E783" s="42"/>
      <c r="F783" s="42"/>
      <c r="G783" s="42"/>
      <c r="H783" s="42"/>
      <c r="I783" s="42"/>
      <c r="J783" s="42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  <c r="Y783" s="42"/>
      <c r="Z783" s="42"/>
    </row>
    <row r="784" spans="1:26" ht="12.75" customHeight="1" x14ac:dyDescent="0.25">
      <c r="A784" s="42"/>
      <c r="B784" s="42"/>
      <c r="C784" s="42"/>
      <c r="D784" s="42"/>
      <c r="E784" s="42"/>
      <c r="F784" s="42"/>
      <c r="G784" s="42"/>
      <c r="H784" s="42"/>
      <c r="I784" s="42"/>
      <c r="J784" s="42"/>
      <c r="K784" s="42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2"/>
      <c r="W784" s="42"/>
      <c r="X784" s="42"/>
      <c r="Y784" s="42"/>
      <c r="Z784" s="42"/>
    </row>
    <row r="785" spans="1:26" ht="12.75" customHeight="1" x14ac:dyDescent="0.25">
      <c r="A785" s="42"/>
      <c r="B785" s="42"/>
      <c r="C785" s="42"/>
      <c r="D785" s="42"/>
      <c r="E785" s="42"/>
      <c r="F785" s="42"/>
      <c r="G785" s="42"/>
      <c r="H785" s="42"/>
      <c r="I785" s="42"/>
      <c r="J785" s="42"/>
      <c r="K785" s="42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2"/>
      <c r="W785" s="42"/>
      <c r="X785" s="42"/>
      <c r="Y785" s="42"/>
      <c r="Z785" s="42"/>
    </row>
    <row r="786" spans="1:26" ht="12.75" customHeight="1" x14ac:dyDescent="0.25">
      <c r="A786" s="42"/>
      <c r="B786" s="42"/>
      <c r="C786" s="42"/>
      <c r="D786" s="42"/>
      <c r="E786" s="42"/>
      <c r="F786" s="42"/>
      <c r="G786" s="42"/>
      <c r="H786" s="42"/>
      <c r="I786" s="42"/>
      <c r="J786" s="42"/>
      <c r="K786" s="42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  <c r="W786" s="42"/>
      <c r="X786" s="42"/>
      <c r="Y786" s="42"/>
      <c r="Z786" s="42"/>
    </row>
    <row r="787" spans="1:26" ht="12.75" customHeight="1" x14ac:dyDescent="0.25">
      <c r="A787" s="42"/>
      <c r="B787" s="42"/>
      <c r="C787" s="42"/>
      <c r="D787" s="42"/>
      <c r="E787" s="42"/>
      <c r="F787" s="42"/>
      <c r="G787" s="42"/>
      <c r="H787" s="42"/>
      <c r="I787" s="42"/>
      <c r="J787" s="42"/>
      <c r="K787" s="42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  <c r="W787" s="42"/>
      <c r="X787" s="42"/>
      <c r="Y787" s="42"/>
      <c r="Z787" s="42"/>
    </row>
    <row r="788" spans="1:26" ht="12.75" customHeight="1" x14ac:dyDescent="0.25">
      <c r="A788" s="42"/>
      <c r="B788" s="42"/>
      <c r="C788" s="42"/>
      <c r="D788" s="42"/>
      <c r="E788" s="42"/>
      <c r="F788" s="42"/>
      <c r="G788" s="42"/>
      <c r="H788" s="42"/>
      <c r="I788" s="42"/>
      <c r="J788" s="42"/>
      <c r="K788" s="42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2"/>
      <c r="W788" s="42"/>
      <c r="X788" s="42"/>
      <c r="Y788" s="42"/>
      <c r="Z788" s="42"/>
    </row>
    <row r="789" spans="1:26" ht="12.75" customHeight="1" x14ac:dyDescent="0.25">
      <c r="A789" s="42"/>
      <c r="B789" s="42"/>
      <c r="C789" s="42"/>
      <c r="D789" s="42"/>
      <c r="E789" s="42"/>
      <c r="F789" s="42"/>
      <c r="G789" s="42"/>
      <c r="H789" s="42"/>
      <c r="I789" s="42"/>
      <c r="J789" s="42"/>
      <c r="K789" s="42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2"/>
      <c r="W789" s="42"/>
      <c r="X789" s="42"/>
      <c r="Y789" s="42"/>
      <c r="Z789" s="42"/>
    </row>
    <row r="790" spans="1:26" ht="12.75" customHeight="1" x14ac:dyDescent="0.25">
      <c r="A790" s="42"/>
      <c r="B790" s="42"/>
      <c r="C790" s="42"/>
      <c r="D790" s="42"/>
      <c r="E790" s="42"/>
      <c r="F790" s="42"/>
      <c r="G790" s="42"/>
      <c r="H790" s="42"/>
      <c r="I790" s="42"/>
      <c r="J790" s="42"/>
      <c r="K790" s="42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  <c r="W790" s="42"/>
      <c r="X790" s="42"/>
      <c r="Y790" s="42"/>
      <c r="Z790" s="42"/>
    </row>
    <row r="791" spans="1:26" ht="12.75" customHeight="1" x14ac:dyDescent="0.25">
      <c r="A791" s="42"/>
      <c r="B791" s="42"/>
      <c r="C791" s="42"/>
      <c r="D791" s="42"/>
      <c r="E791" s="42"/>
      <c r="F791" s="42"/>
      <c r="G791" s="42"/>
      <c r="H791" s="42"/>
      <c r="I791" s="42"/>
      <c r="J791" s="42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  <c r="X791" s="42"/>
      <c r="Y791" s="42"/>
      <c r="Z791" s="42"/>
    </row>
    <row r="792" spans="1:26" ht="12.75" customHeight="1" x14ac:dyDescent="0.25">
      <c r="A792" s="42"/>
      <c r="B792" s="42"/>
      <c r="C792" s="42"/>
      <c r="D792" s="42"/>
      <c r="E792" s="42"/>
      <c r="F792" s="42"/>
      <c r="G792" s="42"/>
      <c r="H792" s="42"/>
      <c r="I792" s="42"/>
      <c r="J792" s="42"/>
      <c r="K792" s="42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2"/>
      <c r="W792" s="42"/>
      <c r="X792" s="42"/>
      <c r="Y792" s="42"/>
      <c r="Z792" s="42"/>
    </row>
    <row r="793" spans="1:26" ht="12.75" customHeight="1" x14ac:dyDescent="0.25">
      <c r="A793" s="42"/>
      <c r="B793" s="42"/>
      <c r="C793" s="42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</row>
    <row r="794" spans="1:26" ht="12.75" customHeight="1" x14ac:dyDescent="0.25">
      <c r="A794" s="42"/>
      <c r="B794" s="42"/>
      <c r="C794" s="42"/>
      <c r="D794" s="42"/>
      <c r="E794" s="42"/>
      <c r="F794" s="42"/>
      <c r="G794" s="42"/>
      <c r="H794" s="42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42"/>
    </row>
    <row r="795" spans="1:26" ht="12.75" customHeight="1" x14ac:dyDescent="0.25">
      <c r="A795" s="42"/>
      <c r="B795" s="42"/>
      <c r="C795" s="42"/>
      <c r="D795" s="42"/>
      <c r="E795" s="42"/>
      <c r="F795" s="42"/>
      <c r="G795" s="42"/>
      <c r="H795" s="42"/>
      <c r="I795" s="42"/>
      <c r="J795" s="42"/>
      <c r="K795" s="42"/>
      <c r="L795" s="42"/>
      <c r="M795" s="42"/>
      <c r="N795" s="42"/>
      <c r="O795" s="42"/>
      <c r="P795" s="42"/>
      <c r="Q795" s="42"/>
      <c r="R795" s="42"/>
      <c r="S795" s="42"/>
      <c r="T795" s="42"/>
      <c r="U795" s="42"/>
      <c r="V795" s="42"/>
      <c r="W795" s="42"/>
      <c r="X795" s="42"/>
      <c r="Y795" s="42"/>
      <c r="Z795" s="42"/>
    </row>
    <row r="796" spans="1:26" ht="12.75" customHeight="1" x14ac:dyDescent="0.25">
      <c r="A796" s="42"/>
      <c r="B796" s="42"/>
      <c r="C796" s="42"/>
      <c r="D796" s="42"/>
      <c r="E796" s="42"/>
      <c r="F796" s="42"/>
      <c r="G796" s="42"/>
      <c r="H796" s="42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42"/>
    </row>
    <row r="797" spans="1:26" ht="12.75" customHeight="1" x14ac:dyDescent="0.25">
      <c r="A797" s="42"/>
      <c r="B797" s="42"/>
      <c r="C797" s="42"/>
      <c r="D797" s="42"/>
      <c r="E797" s="42"/>
      <c r="F797" s="42"/>
      <c r="G797" s="42"/>
      <c r="H797" s="42"/>
      <c r="I797" s="42"/>
      <c r="J797" s="42"/>
      <c r="K797" s="42"/>
      <c r="L797" s="42"/>
      <c r="M797" s="42"/>
      <c r="N797" s="42"/>
      <c r="O797" s="42"/>
      <c r="P797" s="42"/>
      <c r="Q797" s="42"/>
      <c r="R797" s="42"/>
      <c r="S797" s="42"/>
      <c r="T797" s="42"/>
      <c r="U797" s="42"/>
      <c r="V797" s="42"/>
      <c r="W797" s="42"/>
      <c r="X797" s="42"/>
      <c r="Y797" s="42"/>
      <c r="Z797" s="42"/>
    </row>
    <row r="798" spans="1:26" ht="12.75" customHeight="1" x14ac:dyDescent="0.25">
      <c r="A798" s="42"/>
      <c r="B798" s="42"/>
      <c r="C798" s="42"/>
      <c r="D798" s="42"/>
      <c r="E798" s="42"/>
      <c r="F798" s="42"/>
      <c r="G798" s="42"/>
      <c r="H798" s="42"/>
      <c r="I798" s="42"/>
      <c r="J798" s="42"/>
      <c r="K798" s="42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  <c r="X798" s="42"/>
      <c r="Y798" s="42"/>
      <c r="Z798" s="42"/>
    </row>
    <row r="799" spans="1:26" ht="12.75" customHeight="1" x14ac:dyDescent="0.25">
      <c r="A799" s="42"/>
      <c r="B799" s="42"/>
      <c r="C799" s="42"/>
      <c r="D799" s="42"/>
      <c r="E799" s="42"/>
      <c r="F799" s="42"/>
      <c r="G799" s="42"/>
      <c r="H799" s="42"/>
      <c r="I799" s="42"/>
      <c r="J799" s="42"/>
      <c r="K799" s="42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2"/>
      <c r="W799" s="42"/>
      <c r="X799" s="42"/>
      <c r="Y799" s="42"/>
      <c r="Z799" s="42"/>
    </row>
    <row r="800" spans="1:26" ht="12.75" customHeight="1" x14ac:dyDescent="0.25">
      <c r="A800" s="42"/>
      <c r="B800" s="42"/>
      <c r="C800" s="42"/>
      <c r="D800" s="42"/>
      <c r="E800" s="42"/>
      <c r="F800" s="42"/>
      <c r="G800" s="42"/>
      <c r="H800" s="42"/>
      <c r="I800" s="42"/>
      <c r="J800" s="42"/>
      <c r="K800" s="42"/>
      <c r="L800" s="42"/>
      <c r="M800" s="42"/>
      <c r="N800" s="42"/>
      <c r="O800" s="42"/>
      <c r="P800" s="42"/>
      <c r="Q800" s="42"/>
      <c r="R800" s="42"/>
      <c r="S800" s="42"/>
      <c r="T800" s="42"/>
      <c r="U800" s="42"/>
      <c r="V800" s="42"/>
      <c r="W800" s="42"/>
      <c r="X800" s="42"/>
      <c r="Y800" s="42"/>
      <c r="Z800" s="42"/>
    </row>
    <row r="801" spans="1:26" ht="12.75" customHeight="1" x14ac:dyDescent="0.25">
      <c r="A801" s="42"/>
      <c r="B801" s="42"/>
      <c r="C801" s="42"/>
      <c r="D801" s="42"/>
      <c r="E801" s="42"/>
      <c r="F801" s="42"/>
      <c r="G801" s="42"/>
      <c r="H801" s="42"/>
      <c r="I801" s="42"/>
      <c r="J801" s="42"/>
      <c r="K801" s="42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  <c r="X801" s="42"/>
      <c r="Y801" s="42"/>
      <c r="Z801" s="42"/>
    </row>
    <row r="802" spans="1:26" ht="12.75" customHeight="1" x14ac:dyDescent="0.25">
      <c r="A802" s="42"/>
      <c r="B802" s="42"/>
      <c r="C802" s="42"/>
      <c r="D802" s="42"/>
      <c r="E802" s="42"/>
      <c r="F802" s="42"/>
      <c r="G802" s="42"/>
      <c r="H802" s="42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2"/>
      <c r="Z802" s="42"/>
    </row>
    <row r="803" spans="1:26" ht="12.75" customHeight="1" x14ac:dyDescent="0.25">
      <c r="A803" s="42"/>
      <c r="B803" s="42"/>
      <c r="C803" s="42"/>
      <c r="D803" s="42"/>
      <c r="E803" s="42"/>
      <c r="F803" s="42"/>
      <c r="G803" s="42"/>
      <c r="H803" s="42"/>
      <c r="I803" s="42"/>
      <c r="J803" s="42"/>
      <c r="K803" s="42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  <c r="W803" s="42"/>
      <c r="X803" s="42"/>
      <c r="Y803" s="42"/>
      <c r="Z803" s="42"/>
    </row>
    <row r="804" spans="1:26" ht="12.75" customHeight="1" x14ac:dyDescent="0.25">
      <c r="A804" s="42"/>
      <c r="B804" s="42"/>
      <c r="C804" s="42"/>
      <c r="D804" s="42"/>
      <c r="E804" s="42"/>
      <c r="F804" s="42"/>
      <c r="G804" s="42"/>
      <c r="H804" s="42"/>
      <c r="I804" s="42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2"/>
      <c r="Z804" s="42"/>
    </row>
    <row r="805" spans="1:26" ht="12.75" customHeight="1" x14ac:dyDescent="0.25">
      <c r="A805" s="42"/>
      <c r="B805" s="42"/>
      <c r="C805" s="42"/>
      <c r="D805" s="42"/>
      <c r="E805" s="42"/>
      <c r="F805" s="42"/>
      <c r="G805" s="42"/>
      <c r="H805" s="42"/>
      <c r="I805" s="42"/>
      <c r="J805" s="42"/>
      <c r="K805" s="42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2"/>
      <c r="W805" s="42"/>
      <c r="X805" s="42"/>
      <c r="Y805" s="42"/>
      <c r="Z805" s="42"/>
    </row>
    <row r="806" spans="1:26" ht="12.75" customHeight="1" x14ac:dyDescent="0.25">
      <c r="A806" s="42"/>
      <c r="B806" s="42"/>
      <c r="C806" s="42"/>
      <c r="D806" s="42"/>
      <c r="E806" s="42"/>
      <c r="F806" s="42"/>
      <c r="G806" s="42"/>
      <c r="H806" s="42"/>
      <c r="I806" s="42"/>
      <c r="J806" s="42"/>
      <c r="K806" s="42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2"/>
      <c r="W806" s="42"/>
      <c r="X806" s="42"/>
      <c r="Y806" s="42"/>
      <c r="Z806" s="42"/>
    </row>
    <row r="807" spans="1:26" ht="12.75" customHeight="1" x14ac:dyDescent="0.25">
      <c r="A807" s="42"/>
      <c r="B807" s="42"/>
      <c r="C807" s="42"/>
      <c r="D807" s="42"/>
      <c r="E807" s="42"/>
      <c r="F807" s="42"/>
      <c r="G807" s="42"/>
      <c r="H807" s="42"/>
      <c r="I807" s="42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2"/>
      <c r="Z807" s="42"/>
    </row>
    <row r="808" spans="1:26" ht="12.75" customHeight="1" x14ac:dyDescent="0.25">
      <c r="A808" s="42"/>
      <c r="B808" s="42"/>
      <c r="C808" s="42"/>
      <c r="D808" s="42"/>
      <c r="E808" s="42"/>
      <c r="F808" s="42"/>
      <c r="G808" s="42"/>
      <c r="H808" s="42"/>
      <c r="I808" s="42"/>
      <c r="J808" s="42"/>
      <c r="K808" s="42"/>
      <c r="L808" s="42"/>
      <c r="M808" s="42"/>
      <c r="N808" s="42"/>
      <c r="O808" s="42"/>
      <c r="P808" s="42"/>
      <c r="Q808" s="42"/>
      <c r="R808" s="42"/>
      <c r="S808" s="42"/>
      <c r="T808" s="42"/>
      <c r="U808" s="42"/>
      <c r="V808" s="42"/>
      <c r="W808" s="42"/>
      <c r="X808" s="42"/>
      <c r="Y808" s="42"/>
      <c r="Z808" s="42"/>
    </row>
    <row r="809" spans="1:26" ht="12.75" customHeight="1" x14ac:dyDescent="0.25">
      <c r="A809" s="42"/>
      <c r="B809" s="42"/>
      <c r="C809" s="42"/>
      <c r="D809" s="42"/>
      <c r="E809" s="42"/>
      <c r="F809" s="42"/>
      <c r="G809" s="42"/>
      <c r="H809" s="42"/>
      <c r="I809" s="42"/>
      <c r="J809" s="42"/>
      <c r="K809" s="42"/>
      <c r="L809" s="42"/>
      <c r="M809" s="42"/>
      <c r="N809" s="42"/>
      <c r="O809" s="42"/>
      <c r="P809" s="42"/>
      <c r="Q809" s="42"/>
      <c r="R809" s="42"/>
      <c r="S809" s="42"/>
      <c r="T809" s="42"/>
      <c r="U809" s="42"/>
      <c r="V809" s="42"/>
      <c r="W809" s="42"/>
      <c r="X809" s="42"/>
      <c r="Y809" s="42"/>
      <c r="Z809" s="42"/>
    </row>
    <row r="810" spans="1:26" ht="12.75" customHeight="1" x14ac:dyDescent="0.25">
      <c r="A810" s="42"/>
      <c r="B810" s="42"/>
      <c r="C810" s="42"/>
      <c r="D810" s="42"/>
      <c r="E810" s="42"/>
      <c r="F810" s="42"/>
      <c r="G810" s="42"/>
      <c r="H810" s="42"/>
      <c r="I810" s="42"/>
      <c r="J810" s="42"/>
      <c r="K810" s="42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2"/>
      <c r="W810" s="42"/>
      <c r="X810" s="42"/>
      <c r="Y810" s="42"/>
      <c r="Z810" s="42"/>
    </row>
    <row r="811" spans="1:26" ht="12.75" customHeight="1" x14ac:dyDescent="0.25">
      <c r="A811" s="42"/>
      <c r="B811" s="42"/>
      <c r="C811" s="42"/>
      <c r="D811" s="42"/>
      <c r="E811" s="42"/>
      <c r="F811" s="42"/>
      <c r="G811" s="42"/>
      <c r="H811" s="42"/>
      <c r="I811" s="42"/>
      <c r="J811" s="42"/>
      <c r="K811" s="42"/>
      <c r="L811" s="42"/>
      <c r="M811" s="42"/>
      <c r="N811" s="42"/>
      <c r="O811" s="42"/>
      <c r="P811" s="42"/>
      <c r="Q811" s="42"/>
      <c r="R811" s="42"/>
      <c r="S811" s="42"/>
      <c r="T811" s="42"/>
      <c r="U811" s="42"/>
      <c r="V811" s="42"/>
      <c r="W811" s="42"/>
      <c r="X811" s="42"/>
      <c r="Y811" s="42"/>
      <c r="Z811" s="42"/>
    </row>
    <row r="812" spans="1:26" ht="12.75" customHeight="1" x14ac:dyDescent="0.25">
      <c r="A812" s="42"/>
      <c r="B812" s="42"/>
      <c r="C812" s="42"/>
      <c r="D812" s="42"/>
      <c r="E812" s="42"/>
      <c r="F812" s="42"/>
      <c r="G812" s="42"/>
      <c r="H812" s="42"/>
      <c r="I812" s="42"/>
      <c r="J812" s="42"/>
      <c r="K812" s="42"/>
      <c r="L812" s="42"/>
      <c r="M812" s="42"/>
      <c r="N812" s="42"/>
      <c r="O812" s="42"/>
      <c r="P812" s="42"/>
      <c r="Q812" s="42"/>
      <c r="R812" s="42"/>
      <c r="S812" s="42"/>
      <c r="T812" s="42"/>
      <c r="U812" s="42"/>
      <c r="V812" s="42"/>
      <c r="W812" s="42"/>
      <c r="X812" s="42"/>
      <c r="Y812" s="42"/>
      <c r="Z812" s="42"/>
    </row>
    <row r="813" spans="1:26" ht="12.75" customHeight="1" x14ac:dyDescent="0.25">
      <c r="A813" s="42"/>
      <c r="B813" s="42"/>
      <c r="C813" s="42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  <c r="Z813" s="42"/>
    </row>
    <row r="814" spans="1:26" ht="12.75" customHeight="1" x14ac:dyDescent="0.25">
      <c r="A814" s="42"/>
      <c r="B814" s="42"/>
      <c r="C814" s="42"/>
      <c r="D814" s="42"/>
      <c r="E814" s="42"/>
      <c r="F814" s="42"/>
      <c r="G814" s="42"/>
      <c r="H814" s="42"/>
      <c r="I814" s="42"/>
      <c r="J814" s="42"/>
      <c r="K814" s="42"/>
      <c r="L814" s="42"/>
      <c r="M814" s="42"/>
      <c r="N814" s="42"/>
      <c r="O814" s="42"/>
      <c r="P814" s="42"/>
      <c r="Q814" s="42"/>
      <c r="R814" s="42"/>
      <c r="S814" s="42"/>
      <c r="T814" s="42"/>
      <c r="U814" s="42"/>
      <c r="V814" s="42"/>
      <c r="W814" s="42"/>
      <c r="X814" s="42"/>
      <c r="Y814" s="42"/>
      <c r="Z814" s="42"/>
    </row>
    <row r="815" spans="1:26" ht="12.75" customHeight="1" x14ac:dyDescent="0.25">
      <c r="A815" s="42"/>
      <c r="B815" s="42"/>
      <c r="C815" s="42"/>
      <c r="D815" s="42"/>
      <c r="E815" s="42"/>
      <c r="F815" s="42"/>
      <c r="G815" s="42"/>
      <c r="H815" s="42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42"/>
    </row>
    <row r="816" spans="1:26" ht="12.75" customHeight="1" x14ac:dyDescent="0.25">
      <c r="A816" s="42"/>
      <c r="B816" s="42"/>
      <c r="C816" s="42"/>
      <c r="D816" s="42"/>
      <c r="E816" s="42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2"/>
      <c r="W816" s="42"/>
      <c r="X816" s="42"/>
      <c r="Y816" s="42"/>
      <c r="Z816" s="42"/>
    </row>
    <row r="817" spans="1:26" ht="12.75" customHeight="1" x14ac:dyDescent="0.25">
      <c r="A817" s="42"/>
      <c r="B817" s="42"/>
      <c r="C817" s="42"/>
      <c r="D817" s="42"/>
      <c r="E817" s="42"/>
      <c r="F817" s="42"/>
      <c r="G817" s="42"/>
      <c r="H817" s="42"/>
      <c r="I817" s="42"/>
      <c r="J817" s="42"/>
      <c r="K817" s="42"/>
      <c r="L817" s="42"/>
      <c r="M817" s="42"/>
      <c r="N817" s="42"/>
      <c r="O817" s="42"/>
      <c r="P817" s="42"/>
      <c r="Q817" s="42"/>
      <c r="R817" s="42"/>
      <c r="S817" s="42"/>
      <c r="T817" s="42"/>
      <c r="U817" s="42"/>
      <c r="V817" s="42"/>
      <c r="W817" s="42"/>
      <c r="X817" s="42"/>
      <c r="Y817" s="42"/>
      <c r="Z817" s="42"/>
    </row>
    <row r="818" spans="1:26" ht="12.75" customHeight="1" x14ac:dyDescent="0.25">
      <c r="A818" s="42"/>
      <c r="B818" s="42"/>
      <c r="C818" s="42"/>
      <c r="D818" s="42"/>
      <c r="E818" s="42"/>
      <c r="F818" s="42"/>
      <c r="G818" s="42"/>
      <c r="H818" s="42"/>
      <c r="I818" s="42"/>
      <c r="J818" s="42"/>
      <c r="K818" s="42"/>
      <c r="L818" s="42"/>
      <c r="M818" s="42"/>
      <c r="N818" s="42"/>
      <c r="O818" s="42"/>
      <c r="P818" s="42"/>
      <c r="Q818" s="42"/>
      <c r="R818" s="42"/>
      <c r="S818" s="42"/>
      <c r="T818" s="42"/>
      <c r="U818" s="42"/>
      <c r="V818" s="42"/>
      <c r="W818" s="42"/>
      <c r="X818" s="42"/>
      <c r="Y818" s="42"/>
      <c r="Z818" s="42"/>
    </row>
    <row r="819" spans="1:26" ht="12.75" customHeight="1" x14ac:dyDescent="0.25">
      <c r="A819" s="42"/>
      <c r="B819" s="42"/>
      <c r="C819" s="42"/>
      <c r="D819" s="42"/>
      <c r="E819" s="42"/>
      <c r="F819" s="42"/>
      <c r="G819" s="42"/>
      <c r="H819" s="42"/>
      <c r="I819" s="42"/>
      <c r="J819" s="42"/>
      <c r="K819" s="42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2"/>
      <c r="W819" s="42"/>
      <c r="X819" s="42"/>
      <c r="Y819" s="42"/>
      <c r="Z819" s="42"/>
    </row>
    <row r="820" spans="1:26" ht="12.75" customHeight="1" x14ac:dyDescent="0.25">
      <c r="A820" s="42"/>
      <c r="B820" s="42"/>
      <c r="C820" s="42"/>
      <c r="D820" s="42"/>
      <c r="E820" s="42"/>
      <c r="F820" s="42"/>
      <c r="G820" s="42"/>
      <c r="H820" s="42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2"/>
      <c r="Z820" s="42"/>
    </row>
    <row r="821" spans="1:26" ht="12.75" customHeight="1" x14ac:dyDescent="0.25">
      <c r="A821" s="42"/>
      <c r="B821" s="42"/>
      <c r="C821" s="42"/>
      <c r="D821" s="42"/>
      <c r="E821" s="42"/>
      <c r="F821" s="42"/>
      <c r="G821" s="42"/>
      <c r="H821" s="42"/>
      <c r="I821" s="42"/>
      <c r="J821" s="42"/>
      <c r="K821" s="42"/>
      <c r="L821" s="42"/>
      <c r="M821" s="42"/>
      <c r="N821" s="42"/>
      <c r="O821" s="42"/>
      <c r="P821" s="42"/>
      <c r="Q821" s="42"/>
      <c r="R821" s="42"/>
      <c r="S821" s="42"/>
      <c r="T821" s="42"/>
      <c r="U821" s="42"/>
      <c r="V821" s="42"/>
      <c r="W821" s="42"/>
      <c r="X821" s="42"/>
      <c r="Y821" s="42"/>
      <c r="Z821" s="42"/>
    </row>
    <row r="822" spans="1:26" ht="12.75" customHeight="1" x14ac:dyDescent="0.25">
      <c r="A822" s="42"/>
      <c r="B822" s="42"/>
      <c r="C822" s="42"/>
      <c r="D822" s="42"/>
      <c r="E822" s="42"/>
      <c r="F822" s="42"/>
      <c r="G822" s="42"/>
      <c r="H822" s="42"/>
      <c r="I822" s="42"/>
      <c r="J822" s="42"/>
      <c r="K822" s="42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2"/>
      <c r="W822" s="42"/>
      <c r="X822" s="42"/>
      <c r="Y822" s="42"/>
      <c r="Z822" s="42"/>
    </row>
    <row r="823" spans="1:26" ht="12.75" customHeight="1" x14ac:dyDescent="0.25">
      <c r="A823" s="42"/>
      <c r="B823" s="42"/>
      <c r="C823" s="42"/>
      <c r="D823" s="42"/>
      <c r="E823" s="42"/>
      <c r="F823" s="42"/>
      <c r="G823" s="42"/>
      <c r="H823" s="42"/>
      <c r="I823" s="42"/>
      <c r="J823" s="42"/>
      <c r="K823" s="42"/>
      <c r="L823" s="42"/>
      <c r="M823" s="42"/>
      <c r="N823" s="42"/>
      <c r="O823" s="42"/>
      <c r="P823" s="42"/>
      <c r="Q823" s="42"/>
      <c r="R823" s="42"/>
      <c r="S823" s="42"/>
      <c r="T823" s="42"/>
      <c r="U823" s="42"/>
      <c r="V823" s="42"/>
      <c r="W823" s="42"/>
      <c r="X823" s="42"/>
      <c r="Y823" s="42"/>
      <c r="Z823" s="42"/>
    </row>
    <row r="824" spans="1:26" ht="12.75" customHeight="1" x14ac:dyDescent="0.25">
      <c r="A824" s="42"/>
      <c r="B824" s="42"/>
      <c r="C824" s="42"/>
      <c r="D824" s="42"/>
      <c r="E824" s="42"/>
      <c r="F824" s="42"/>
      <c r="G824" s="42"/>
      <c r="H824" s="42"/>
      <c r="I824" s="42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42"/>
    </row>
    <row r="825" spans="1:26" ht="12.75" customHeight="1" x14ac:dyDescent="0.25">
      <c r="A825" s="42"/>
      <c r="B825" s="42"/>
      <c r="C825" s="42"/>
      <c r="D825" s="42"/>
      <c r="E825" s="42"/>
      <c r="F825" s="42"/>
      <c r="G825" s="42"/>
      <c r="H825" s="42"/>
      <c r="I825" s="42"/>
      <c r="J825" s="42"/>
      <c r="K825" s="42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2"/>
      <c r="W825" s="42"/>
      <c r="X825" s="42"/>
      <c r="Y825" s="42"/>
      <c r="Z825" s="42"/>
    </row>
    <row r="826" spans="1:26" ht="12.75" customHeight="1" x14ac:dyDescent="0.25">
      <c r="A826" s="42"/>
      <c r="B826" s="42"/>
      <c r="C826" s="42"/>
      <c r="D826" s="42"/>
      <c r="E826" s="42"/>
      <c r="F826" s="42"/>
      <c r="G826" s="42"/>
      <c r="H826" s="42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42"/>
    </row>
    <row r="827" spans="1:26" ht="12.75" customHeight="1" x14ac:dyDescent="0.25">
      <c r="A827" s="42"/>
      <c r="B827" s="42"/>
      <c r="C827" s="42"/>
      <c r="D827" s="42"/>
      <c r="E827" s="42"/>
      <c r="F827" s="42"/>
      <c r="G827" s="42"/>
      <c r="H827" s="42"/>
      <c r="I827" s="42"/>
      <c r="J827" s="42"/>
      <c r="K827" s="42"/>
      <c r="L827" s="42"/>
      <c r="M827" s="42"/>
      <c r="N827" s="42"/>
      <c r="O827" s="42"/>
      <c r="P827" s="42"/>
      <c r="Q827" s="42"/>
      <c r="R827" s="42"/>
      <c r="S827" s="42"/>
      <c r="T827" s="42"/>
      <c r="U827" s="42"/>
      <c r="V827" s="42"/>
      <c r="W827" s="42"/>
      <c r="X827" s="42"/>
      <c r="Y827" s="42"/>
      <c r="Z827" s="42"/>
    </row>
    <row r="828" spans="1:26" ht="12.75" customHeight="1" x14ac:dyDescent="0.25">
      <c r="A828" s="42"/>
      <c r="B828" s="42"/>
      <c r="C828" s="42"/>
      <c r="D828" s="42"/>
      <c r="E828" s="42"/>
      <c r="F828" s="42"/>
      <c r="G828" s="42"/>
      <c r="H828" s="42"/>
      <c r="I828" s="42"/>
      <c r="J828" s="42"/>
      <c r="K828" s="42"/>
      <c r="L828" s="42"/>
      <c r="M828" s="42"/>
      <c r="N828" s="42"/>
      <c r="O828" s="42"/>
      <c r="P828" s="42"/>
      <c r="Q828" s="42"/>
      <c r="R828" s="42"/>
      <c r="S828" s="42"/>
      <c r="T828" s="42"/>
      <c r="U828" s="42"/>
      <c r="V828" s="42"/>
      <c r="W828" s="42"/>
      <c r="X828" s="42"/>
      <c r="Y828" s="42"/>
      <c r="Z828" s="42"/>
    </row>
    <row r="829" spans="1:26" ht="12.75" customHeight="1" x14ac:dyDescent="0.25">
      <c r="A829" s="42"/>
      <c r="B829" s="42"/>
      <c r="C829" s="42"/>
      <c r="D829" s="42"/>
      <c r="E829" s="42"/>
      <c r="F829" s="42"/>
      <c r="G829" s="42"/>
      <c r="H829" s="42"/>
      <c r="I829" s="42"/>
      <c r="J829" s="42"/>
      <c r="K829" s="42"/>
      <c r="L829" s="42"/>
      <c r="M829" s="42"/>
      <c r="N829" s="42"/>
      <c r="O829" s="42"/>
      <c r="P829" s="42"/>
      <c r="Q829" s="42"/>
      <c r="R829" s="42"/>
      <c r="S829" s="42"/>
      <c r="T829" s="42"/>
      <c r="U829" s="42"/>
      <c r="V829" s="42"/>
      <c r="W829" s="42"/>
      <c r="X829" s="42"/>
      <c r="Y829" s="42"/>
      <c r="Z829" s="42"/>
    </row>
    <row r="830" spans="1:26" ht="12.75" customHeight="1" x14ac:dyDescent="0.25">
      <c r="A830" s="42"/>
      <c r="B830" s="42"/>
      <c r="C830" s="42"/>
      <c r="D830" s="42"/>
      <c r="E830" s="42"/>
      <c r="F830" s="42"/>
      <c r="G830" s="42"/>
      <c r="H830" s="42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42"/>
    </row>
    <row r="831" spans="1:26" ht="12.75" customHeight="1" x14ac:dyDescent="0.25">
      <c r="A831" s="42"/>
      <c r="B831" s="42"/>
      <c r="C831" s="42"/>
      <c r="D831" s="42"/>
      <c r="E831" s="42"/>
      <c r="F831" s="42"/>
      <c r="G831" s="42"/>
      <c r="H831" s="42"/>
      <c r="I831" s="42"/>
      <c r="J831" s="42"/>
      <c r="K831" s="42"/>
      <c r="L831" s="42"/>
      <c r="M831" s="42"/>
      <c r="N831" s="42"/>
      <c r="O831" s="42"/>
      <c r="P831" s="42"/>
      <c r="Q831" s="42"/>
      <c r="R831" s="42"/>
      <c r="S831" s="42"/>
      <c r="T831" s="42"/>
      <c r="U831" s="42"/>
      <c r="V831" s="42"/>
      <c r="W831" s="42"/>
      <c r="X831" s="42"/>
      <c r="Y831" s="42"/>
      <c r="Z831" s="42"/>
    </row>
    <row r="832" spans="1:26" ht="12.75" customHeight="1" x14ac:dyDescent="0.25">
      <c r="A832" s="42"/>
      <c r="B832" s="42"/>
      <c r="C832" s="42"/>
      <c r="D832" s="42"/>
      <c r="E832" s="42"/>
      <c r="F832" s="42"/>
      <c r="G832" s="42"/>
      <c r="H832" s="42"/>
      <c r="I832" s="42"/>
      <c r="J832" s="42"/>
      <c r="K832" s="42"/>
      <c r="L832" s="42"/>
      <c r="M832" s="42"/>
      <c r="N832" s="42"/>
      <c r="O832" s="42"/>
      <c r="P832" s="42"/>
      <c r="Q832" s="42"/>
      <c r="R832" s="42"/>
      <c r="S832" s="42"/>
      <c r="T832" s="42"/>
      <c r="U832" s="42"/>
      <c r="V832" s="42"/>
      <c r="W832" s="42"/>
      <c r="X832" s="42"/>
      <c r="Y832" s="42"/>
      <c r="Z832" s="42"/>
    </row>
    <row r="833" spans="1:26" ht="12.75" customHeight="1" x14ac:dyDescent="0.25">
      <c r="A833" s="42"/>
      <c r="B833" s="42"/>
      <c r="C833" s="42"/>
      <c r="D833" s="42"/>
      <c r="E833" s="42"/>
      <c r="F833" s="42"/>
      <c r="G833" s="42"/>
      <c r="H833" s="42"/>
      <c r="I833" s="42"/>
      <c r="J833" s="42"/>
      <c r="K833" s="42"/>
      <c r="L833" s="42"/>
      <c r="M833" s="42"/>
      <c r="N833" s="42"/>
      <c r="O833" s="42"/>
      <c r="P833" s="42"/>
      <c r="Q833" s="42"/>
      <c r="R833" s="42"/>
      <c r="S833" s="42"/>
      <c r="T833" s="42"/>
      <c r="U833" s="42"/>
      <c r="V833" s="42"/>
      <c r="W833" s="42"/>
      <c r="X833" s="42"/>
      <c r="Y833" s="42"/>
      <c r="Z833" s="42"/>
    </row>
    <row r="834" spans="1:26" ht="12.75" customHeight="1" x14ac:dyDescent="0.25">
      <c r="A834" s="42"/>
      <c r="B834" s="42"/>
      <c r="C834" s="42"/>
      <c r="D834" s="42"/>
      <c r="E834" s="42"/>
      <c r="F834" s="42"/>
      <c r="G834" s="42"/>
      <c r="H834" s="42"/>
      <c r="I834" s="42"/>
      <c r="J834" s="42"/>
      <c r="K834" s="42"/>
      <c r="L834" s="42"/>
      <c r="M834" s="42"/>
      <c r="N834" s="42"/>
      <c r="O834" s="42"/>
      <c r="P834" s="42"/>
      <c r="Q834" s="42"/>
      <c r="R834" s="42"/>
      <c r="S834" s="42"/>
      <c r="T834" s="42"/>
      <c r="U834" s="42"/>
      <c r="V834" s="42"/>
      <c r="W834" s="42"/>
      <c r="X834" s="42"/>
      <c r="Y834" s="42"/>
      <c r="Z834" s="42"/>
    </row>
    <row r="835" spans="1:26" ht="12.75" customHeight="1" x14ac:dyDescent="0.25">
      <c r="A835" s="42"/>
      <c r="B835" s="42"/>
      <c r="C835" s="42"/>
      <c r="D835" s="42"/>
      <c r="E835" s="42"/>
      <c r="F835" s="42"/>
      <c r="G835" s="42"/>
      <c r="H835" s="42"/>
      <c r="I835" s="42"/>
      <c r="J835" s="42"/>
      <c r="K835" s="42"/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2"/>
      <c r="W835" s="42"/>
      <c r="X835" s="42"/>
      <c r="Y835" s="42"/>
      <c r="Z835" s="42"/>
    </row>
    <row r="836" spans="1:26" ht="12.75" customHeight="1" x14ac:dyDescent="0.25">
      <c r="A836" s="42"/>
      <c r="B836" s="42"/>
      <c r="C836" s="42"/>
      <c r="D836" s="42"/>
      <c r="E836" s="42"/>
      <c r="F836" s="42"/>
      <c r="G836" s="42"/>
      <c r="H836" s="42"/>
      <c r="I836" s="42"/>
      <c r="J836" s="42"/>
      <c r="K836" s="42"/>
      <c r="L836" s="42"/>
      <c r="M836" s="42"/>
      <c r="N836" s="42"/>
      <c r="O836" s="42"/>
      <c r="P836" s="42"/>
      <c r="Q836" s="42"/>
      <c r="R836" s="42"/>
      <c r="S836" s="42"/>
      <c r="T836" s="42"/>
      <c r="U836" s="42"/>
      <c r="V836" s="42"/>
      <c r="W836" s="42"/>
      <c r="X836" s="42"/>
      <c r="Y836" s="42"/>
      <c r="Z836" s="42"/>
    </row>
    <row r="837" spans="1:26" ht="12.75" customHeight="1" x14ac:dyDescent="0.25">
      <c r="A837" s="42"/>
      <c r="B837" s="42"/>
      <c r="C837" s="42"/>
      <c r="D837" s="42"/>
      <c r="E837" s="42"/>
      <c r="F837" s="42"/>
      <c r="G837" s="42"/>
      <c r="H837" s="42"/>
      <c r="I837" s="42"/>
      <c r="J837" s="42"/>
      <c r="K837" s="42"/>
      <c r="L837" s="42"/>
      <c r="M837" s="42"/>
      <c r="N837" s="42"/>
      <c r="O837" s="42"/>
      <c r="P837" s="42"/>
      <c r="Q837" s="42"/>
      <c r="R837" s="42"/>
      <c r="S837" s="42"/>
      <c r="T837" s="42"/>
      <c r="U837" s="42"/>
      <c r="V837" s="42"/>
      <c r="W837" s="42"/>
      <c r="X837" s="42"/>
      <c r="Y837" s="42"/>
      <c r="Z837" s="42"/>
    </row>
    <row r="838" spans="1:26" ht="12.75" customHeight="1" x14ac:dyDescent="0.25">
      <c r="A838" s="42"/>
      <c r="B838" s="42"/>
      <c r="C838" s="42"/>
      <c r="D838" s="42"/>
      <c r="E838" s="42"/>
      <c r="F838" s="42"/>
      <c r="G838" s="42"/>
      <c r="H838" s="42"/>
      <c r="I838" s="42"/>
      <c r="J838" s="42"/>
      <c r="K838" s="42"/>
      <c r="L838" s="42"/>
      <c r="M838" s="42"/>
      <c r="N838" s="42"/>
      <c r="O838" s="42"/>
      <c r="P838" s="42"/>
      <c r="Q838" s="42"/>
      <c r="R838" s="42"/>
      <c r="S838" s="42"/>
      <c r="T838" s="42"/>
      <c r="U838" s="42"/>
      <c r="V838" s="42"/>
      <c r="W838" s="42"/>
      <c r="X838" s="42"/>
      <c r="Y838" s="42"/>
      <c r="Z838" s="42"/>
    </row>
    <row r="839" spans="1:26" ht="12.75" customHeight="1" x14ac:dyDescent="0.25">
      <c r="A839" s="42"/>
      <c r="B839" s="42"/>
      <c r="C839" s="42"/>
      <c r="D839" s="42"/>
      <c r="E839" s="42"/>
      <c r="F839" s="42"/>
      <c r="G839" s="42"/>
      <c r="H839" s="42"/>
      <c r="I839" s="42"/>
      <c r="J839" s="42"/>
      <c r="K839" s="42"/>
      <c r="L839" s="42"/>
      <c r="M839" s="42"/>
      <c r="N839" s="42"/>
      <c r="O839" s="42"/>
      <c r="P839" s="42"/>
      <c r="Q839" s="42"/>
      <c r="R839" s="42"/>
      <c r="S839" s="42"/>
      <c r="T839" s="42"/>
      <c r="U839" s="42"/>
      <c r="V839" s="42"/>
      <c r="W839" s="42"/>
      <c r="X839" s="42"/>
      <c r="Y839" s="42"/>
      <c r="Z839" s="42"/>
    </row>
    <row r="840" spans="1:26" ht="12.75" customHeight="1" x14ac:dyDescent="0.25">
      <c r="A840" s="42"/>
      <c r="B840" s="42"/>
      <c r="C840" s="42"/>
      <c r="D840" s="42"/>
      <c r="E840" s="42"/>
      <c r="F840" s="42"/>
      <c r="G840" s="42"/>
      <c r="H840" s="42"/>
      <c r="I840" s="42"/>
      <c r="J840" s="42"/>
      <c r="K840" s="42"/>
      <c r="L840" s="42"/>
      <c r="M840" s="42"/>
      <c r="N840" s="42"/>
      <c r="O840" s="42"/>
      <c r="P840" s="42"/>
      <c r="Q840" s="42"/>
      <c r="R840" s="42"/>
      <c r="S840" s="42"/>
      <c r="T840" s="42"/>
      <c r="U840" s="42"/>
      <c r="V840" s="42"/>
      <c r="W840" s="42"/>
      <c r="X840" s="42"/>
      <c r="Y840" s="42"/>
      <c r="Z840" s="42"/>
    </row>
    <row r="841" spans="1:26" ht="12.75" customHeight="1" x14ac:dyDescent="0.25">
      <c r="A841" s="42"/>
      <c r="B841" s="42"/>
      <c r="C841" s="42"/>
      <c r="D841" s="42"/>
      <c r="E841" s="42"/>
      <c r="F841" s="42"/>
      <c r="G841" s="42"/>
      <c r="H841" s="42"/>
      <c r="I841" s="42"/>
      <c r="J841" s="42"/>
      <c r="K841" s="42"/>
      <c r="L841" s="42"/>
      <c r="M841" s="42"/>
      <c r="N841" s="42"/>
      <c r="O841" s="42"/>
      <c r="P841" s="42"/>
      <c r="Q841" s="42"/>
      <c r="R841" s="42"/>
      <c r="S841" s="42"/>
      <c r="T841" s="42"/>
      <c r="U841" s="42"/>
      <c r="V841" s="42"/>
      <c r="W841" s="42"/>
      <c r="X841" s="42"/>
      <c r="Y841" s="42"/>
      <c r="Z841" s="42"/>
    </row>
    <row r="842" spans="1:26" ht="12.75" customHeight="1" x14ac:dyDescent="0.25">
      <c r="A842" s="42"/>
      <c r="B842" s="42"/>
      <c r="C842" s="42"/>
      <c r="D842" s="42"/>
      <c r="E842" s="42"/>
      <c r="F842" s="42"/>
      <c r="G842" s="42"/>
      <c r="H842" s="42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42"/>
    </row>
    <row r="843" spans="1:26" ht="12.75" customHeight="1" x14ac:dyDescent="0.25">
      <c r="A843" s="42"/>
      <c r="B843" s="42"/>
      <c r="C843" s="42"/>
      <c r="D843" s="42"/>
      <c r="E843" s="42"/>
      <c r="F843" s="42"/>
      <c r="G843" s="42"/>
      <c r="H843" s="42"/>
      <c r="I843" s="42"/>
      <c r="J843" s="42"/>
      <c r="K843" s="42"/>
      <c r="L843" s="42"/>
      <c r="M843" s="42"/>
      <c r="N843" s="42"/>
      <c r="O843" s="42"/>
      <c r="P843" s="42"/>
      <c r="Q843" s="42"/>
      <c r="R843" s="42"/>
      <c r="S843" s="42"/>
      <c r="T843" s="42"/>
      <c r="U843" s="42"/>
      <c r="V843" s="42"/>
      <c r="W843" s="42"/>
      <c r="X843" s="42"/>
      <c r="Y843" s="42"/>
      <c r="Z843" s="42"/>
    </row>
    <row r="844" spans="1:26" ht="12.75" customHeight="1" x14ac:dyDescent="0.25">
      <c r="A844" s="42"/>
      <c r="B844" s="42"/>
      <c r="C844" s="42"/>
      <c r="D844" s="42"/>
      <c r="E844" s="42"/>
      <c r="F844" s="42"/>
      <c r="G844" s="42"/>
      <c r="H844" s="42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42"/>
    </row>
    <row r="845" spans="1:26" ht="12.75" customHeight="1" x14ac:dyDescent="0.25">
      <c r="A845" s="42"/>
      <c r="B845" s="42"/>
      <c r="C845" s="42"/>
      <c r="D845" s="42"/>
      <c r="E845" s="42"/>
      <c r="F845" s="42"/>
      <c r="G845" s="42"/>
      <c r="H845" s="42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42"/>
    </row>
    <row r="846" spans="1:26" ht="12.75" customHeight="1" x14ac:dyDescent="0.25">
      <c r="A846" s="42"/>
      <c r="B846" s="42"/>
      <c r="C846" s="42"/>
      <c r="D846" s="42"/>
      <c r="E846" s="42"/>
      <c r="F846" s="42"/>
      <c r="G846" s="42"/>
      <c r="H846" s="42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42"/>
    </row>
    <row r="847" spans="1:26" ht="12.75" customHeight="1" x14ac:dyDescent="0.25">
      <c r="A847" s="42"/>
      <c r="B847" s="42"/>
      <c r="C847" s="42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  <c r="X847" s="42"/>
      <c r="Y847" s="42"/>
      <c r="Z847" s="42"/>
    </row>
    <row r="848" spans="1:26" ht="12.75" customHeight="1" x14ac:dyDescent="0.25">
      <c r="A848" s="42"/>
      <c r="B848" s="42"/>
      <c r="C848" s="42"/>
      <c r="D848" s="42"/>
      <c r="E848" s="42"/>
      <c r="F848" s="42"/>
      <c r="G848" s="42"/>
      <c r="H848" s="42"/>
      <c r="I848" s="42"/>
      <c r="J848" s="42"/>
      <c r="K848" s="42"/>
      <c r="L848" s="42"/>
      <c r="M848" s="42"/>
      <c r="N848" s="42"/>
      <c r="O848" s="42"/>
      <c r="P848" s="42"/>
      <c r="Q848" s="42"/>
      <c r="R848" s="42"/>
      <c r="S848" s="42"/>
      <c r="T848" s="42"/>
      <c r="U848" s="42"/>
      <c r="V848" s="42"/>
      <c r="W848" s="42"/>
      <c r="X848" s="42"/>
      <c r="Y848" s="42"/>
      <c r="Z848" s="42"/>
    </row>
    <row r="849" spans="1:26" ht="12.75" customHeight="1" x14ac:dyDescent="0.25">
      <c r="A849" s="42"/>
      <c r="B849" s="42"/>
      <c r="C849" s="42"/>
      <c r="D849" s="42"/>
      <c r="E849" s="42"/>
      <c r="F849" s="42"/>
      <c r="G849" s="42"/>
      <c r="H849" s="42"/>
      <c r="I849" s="42"/>
      <c r="J849" s="42"/>
      <c r="K849" s="42"/>
      <c r="L849" s="42"/>
      <c r="M849" s="42"/>
      <c r="N849" s="42"/>
      <c r="O849" s="42"/>
      <c r="P849" s="42"/>
      <c r="Q849" s="42"/>
      <c r="R849" s="42"/>
      <c r="S849" s="42"/>
      <c r="T849" s="42"/>
      <c r="U849" s="42"/>
      <c r="V849" s="42"/>
      <c r="W849" s="42"/>
      <c r="X849" s="42"/>
      <c r="Y849" s="42"/>
      <c r="Z849" s="42"/>
    </row>
    <row r="850" spans="1:26" ht="12.75" customHeight="1" x14ac:dyDescent="0.25">
      <c r="A850" s="42"/>
      <c r="B850" s="42"/>
      <c r="C850" s="42"/>
      <c r="D850" s="42"/>
      <c r="E850" s="42"/>
      <c r="F850" s="42"/>
      <c r="G850" s="42"/>
      <c r="H850" s="42"/>
      <c r="I850" s="42"/>
      <c r="J850" s="42"/>
      <c r="K850" s="42"/>
      <c r="L850" s="42"/>
      <c r="M850" s="42"/>
      <c r="N850" s="42"/>
      <c r="O850" s="42"/>
      <c r="P850" s="42"/>
      <c r="Q850" s="42"/>
      <c r="R850" s="42"/>
      <c r="S850" s="42"/>
      <c r="T850" s="42"/>
      <c r="U850" s="42"/>
      <c r="V850" s="42"/>
      <c r="W850" s="42"/>
      <c r="X850" s="42"/>
      <c r="Y850" s="42"/>
      <c r="Z850" s="42"/>
    </row>
    <row r="851" spans="1:26" ht="12.75" customHeight="1" x14ac:dyDescent="0.25">
      <c r="A851" s="42"/>
      <c r="B851" s="42"/>
      <c r="C851" s="42"/>
      <c r="D851" s="42"/>
      <c r="E851" s="42"/>
      <c r="F851" s="42"/>
      <c r="G851" s="42"/>
      <c r="H851" s="42"/>
      <c r="I851" s="42"/>
      <c r="J851" s="42"/>
      <c r="K851" s="42"/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2"/>
      <c r="W851" s="42"/>
      <c r="X851" s="42"/>
      <c r="Y851" s="42"/>
      <c r="Z851" s="42"/>
    </row>
    <row r="852" spans="1:26" ht="12.75" customHeight="1" x14ac:dyDescent="0.25">
      <c r="A852" s="42"/>
      <c r="B852" s="42"/>
      <c r="C852" s="42"/>
      <c r="D852" s="42"/>
      <c r="E852" s="42"/>
      <c r="F852" s="42"/>
      <c r="G852" s="42"/>
      <c r="H852" s="42"/>
      <c r="I852" s="42"/>
      <c r="J852" s="42"/>
      <c r="K852" s="42"/>
      <c r="L852" s="42"/>
      <c r="M852" s="42"/>
      <c r="N852" s="42"/>
      <c r="O852" s="42"/>
      <c r="P852" s="42"/>
      <c r="Q852" s="42"/>
      <c r="R852" s="42"/>
      <c r="S852" s="42"/>
      <c r="T852" s="42"/>
      <c r="U852" s="42"/>
      <c r="V852" s="42"/>
      <c r="W852" s="42"/>
      <c r="X852" s="42"/>
      <c r="Y852" s="42"/>
      <c r="Z852" s="42"/>
    </row>
    <row r="853" spans="1:26" ht="12.75" customHeight="1" x14ac:dyDescent="0.25">
      <c r="A853" s="42"/>
      <c r="B853" s="42"/>
      <c r="C853" s="42"/>
      <c r="D853" s="42"/>
      <c r="E853" s="42"/>
      <c r="F853" s="42"/>
      <c r="G853" s="42"/>
      <c r="H853" s="42"/>
      <c r="I853" s="42"/>
      <c r="J853" s="42"/>
      <c r="K853" s="42"/>
      <c r="L853" s="42"/>
      <c r="M853" s="42"/>
      <c r="N853" s="42"/>
      <c r="O853" s="42"/>
      <c r="P853" s="42"/>
      <c r="Q853" s="42"/>
      <c r="R853" s="42"/>
      <c r="S853" s="42"/>
      <c r="T853" s="42"/>
      <c r="U853" s="42"/>
      <c r="V853" s="42"/>
      <c r="W853" s="42"/>
      <c r="X853" s="42"/>
      <c r="Y853" s="42"/>
      <c r="Z853" s="42"/>
    </row>
    <row r="854" spans="1:26" ht="12.75" customHeight="1" x14ac:dyDescent="0.25">
      <c r="A854" s="42"/>
      <c r="B854" s="42"/>
      <c r="C854" s="42"/>
      <c r="D854" s="42"/>
      <c r="E854" s="42"/>
      <c r="F854" s="42"/>
      <c r="G854" s="42"/>
      <c r="H854" s="42"/>
      <c r="I854" s="42"/>
      <c r="J854" s="42"/>
      <c r="K854" s="42"/>
      <c r="L854" s="42"/>
      <c r="M854" s="42"/>
      <c r="N854" s="42"/>
      <c r="O854" s="42"/>
      <c r="P854" s="42"/>
      <c r="Q854" s="42"/>
      <c r="R854" s="42"/>
      <c r="S854" s="42"/>
      <c r="T854" s="42"/>
      <c r="U854" s="42"/>
      <c r="V854" s="42"/>
      <c r="W854" s="42"/>
      <c r="X854" s="42"/>
      <c r="Y854" s="42"/>
      <c r="Z854" s="42"/>
    </row>
    <row r="855" spans="1:26" ht="12.75" customHeight="1" x14ac:dyDescent="0.25">
      <c r="A855" s="42"/>
      <c r="B855" s="42"/>
      <c r="C855" s="42"/>
      <c r="D855" s="42"/>
      <c r="E855" s="42"/>
      <c r="F855" s="42"/>
      <c r="G855" s="42"/>
      <c r="H855" s="42"/>
      <c r="I855" s="42"/>
      <c r="J855" s="42"/>
      <c r="K855" s="42"/>
      <c r="L855" s="42"/>
      <c r="M855" s="42"/>
      <c r="N855" s="42"/>
      <c r="O855" s="42"/>
      <c r="P855" s="42"/>
      <c r="Q855" s="42"/>
      <c r="R855" s="42"/>
      <c r="S855" s="42"/>
      <c r="T855" s="42"/>
      <c r="U855" s="42"/>
      <c r="V855" s="42"/>
      <c r="W855" s="42"/>
      <c r="X855" s="42"/>
      <c r="Y855" s="42"/>
      <c r="Z855" s="42"/>
    </row>
    <row r="856" spans="1:26" ht="12.75" customHeight="1" x14ac:dyDescent="0.25">
      <c r="A856" s="42"/>
      <c r="B856" s="42"/>
      <c r="C856" s="42"/>
      <c r="D856" s="42"/>
      <c r="E856" s="42"/>
      <c r="F856" s="42"/>
      <c r="G856" s="42"/>
      <c r="H856" s="42"/>
      <c r="I856" s="42"/>
      <c r="J856" s="42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42"/>
    </row>
    <row r="857" spans="1:26" ht="12.75" customHeight="1" x14ac:dyDescent="0.25">
      <c r="A857" s="42"/>
      <c r="B857" s="42"/>
      <c r="C857" s="42"/>
      <c r="D857" s="42"/>
      <c r="E857" s="42"/>
      <c r="F857" s="42"/>
      <c r="G857" s="42"/>
      <c r="H857" s="42"/>
      <c r="I857" s="42"/>
      <c r="J857" s="42"/>
      <c r="K857" s="42"/>
      <c r="L857" s="42"/>
      <c r="M857" s="42"/>
      <c r="N857" s="42"/>
      <c r="O857" s="42"/>
      <c r="P857" s="42"/>
      <c r="Q857" s="42"/>
      <c r="R857" s="42"/>
      <c r="S857" s="42"/>
      <c r="T857" s="42"/>
      <c r="U857" s="42"/>
      <c r="V857" s="42"/>
      <c r="W857" s="42"/>
      <c r="X857" s="42"/>
      <c r="Y857" s="42"/>
      <c r="Z857" s="42"/>
    </row>
    <row r="858" spans="1:26" ht="12.75" customHeight="1" x14ac:dyDescent="0.25">
      <c r="A858" s="42"/>
      <c r="B858" s="42"/>
      <c r="C858" s="42"/>
      <c r="D858" s="42"/>
      <c r="E858" s="42"/>
      <c r="F858" s="42"/>
      <c r="G858" s="42"/>
      <c r="H858" s="42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42"/>
    </row>
    <row r="859" spans="1:26" ht="12.75" customHeight="1" x14ac:dyDescent="0.25">
      <c r="A859" s="42"/>
      <c r="B859" s="42"/>
      <c r="C859" s="42"/>
      <c r="D859" s="42"/>
      <c r="E859" s="42"/>
      <c r="F859" s="42"/>
      <c r="G859" s="42"/>
      <c r="H859" s="42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</row>
    <row r="860" spans="1:26" ht="12.75" customHeight="1" x14ac:dyDescent="0.25">
      <c r="A860" s="42"/>
      <c r="B860" s="42"/>
      <c r="C860" s="42"/>
      <c r="D860" s="42"/>
      <c r="E860" s="42"/>
      <c r="F860" s="42"/>
      <c r="G860" s="42"/>
      <c r="H860" s="42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42"/>
    </row>
    <row r="861" spans="1:26" ht="12.75" customHeight="1" x14ac:dyDescent="0.25">
      <c r="A861" s="42"/>
      <c r="B861" s="42"/>
      <c r="C861" s="42"/>
      <c r="D861" s="42"/>
      <c r="E861" s="42"/>
      <c r="F861" s="42"/>
      <c r="G861" s="42"/>
      <c r="H861" s="42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42"/>
    </row>
    <row r="862" spans="1:26" ht="12.75" customHeight="1" x14ac:dyDescent="0.25">
      <c r="A862" s="42"/>
      <c r="B862" s="42"/>
      <c r="C862" s="42"/>
      <c r="D862" s="42"/>
      <c r="E862" s="42"/>
      <c r="F862" s="42"/>
      <c r="G862" s="42"/>
      <c r="H862" s="42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42"/>
    </row>
    <row r="863" spans="1:26" ht="12.75" customHeight="1" x14ac:dyDescent="0.25">
      <c r="A863" s="42"/>
      <c r="B863" s="42"/>
      <c r="C863" s="42"/>
      <c r="D863" s="42"/>
      <c r="E863" s="42"/>
      <c r="F863" s="42"/>
      <c r="G863" s="42"/>
      <c r="H863" s="42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42"/>
    </row>
    <row r="864" spans="1:26" ht="12.75" customHeight="1" x14ac:dyDescent="0.25">
      <c r="A864" s="42"/>
      <c r="B864" s="42"/>
      <c r="C864" s="42"/>
      <c r="D864" s="42"/>
      <c r="E864" s="42"/>
      <c r="F864" s="42"/>
      <c r="G864" s="42"/>
      <c r="H864" s="42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</row>
    <row r="865" spans="1:26" ht="12.75" customHeight="1" x14ac:dyDescent="0.25">
      <c r="A865" s="42"/>
      <c r="B865" s="42"/>
      <c r="C865" s="42"/>
      <c r="D865" s="42"/>
      <c r="E865" s="42"/>
      <c r="F865" s="42"/>
      <c r="G865" s="42"/>
      <c r="H865" s="42"/>
      <c r="I865" s="42"/>
      <c r="J865" s="42"/>
      <c r="K865" s="42"/>
      <c r="L865" s="42"/>
      <c r="M865" s="42"/>
      <c r="N865" s="42"/>
      <c r="O865" s="42"/>
      <c r="P865" s="42"/>
      <c r="Q865" s="42"/>
      <c r="R865" s="42"/>
      <c r="S865" s="42"/>
      <c r="T865" s="42"/>
      <c r="U865" s="42"/>
      <c r="V865" s="42"/>
      <c r="W865" s="42"/>
      <c r="X865" s="42"/>
      <c r="Y865" s="42"/>
      <c r="Z865" s="42"/>
    </row>
    <row r="866" spans="1:26" ht="12.75" customHeight="1" x14ac:dyDescent="0.25">
      <c r="A866" s="42"/>
      <c r="B866" s="42"/>
      <c r="C866" s="42"/>
      <c r="D866" s="42"/>
      <c r="E866" s="42"/>
      <c r="F866" s="42"/>
      <c r="G866" s="42"/>
      <c r="H866" s="42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42"/>
    </row>
    <row r="867" spans="1:26" ht="12.75" customHeight="1" x14ac:dyDescent="0.25">
      <c r="A867" s="42"/>
      <c r="B867" s="42"/>
      <c r="C867" s="42"/>
      <c r="D867" s="42"/>
      <c r="E867" s="42"/>
      <c r="F867" s="42"/>
      <c r="G867" s="42"/>
      <c r="H867" s="42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42"/>
    </row>
    <row r="868" spans="1:26" ht="12.75" customHeight="1" x14ac:dyDescent="0.25">
      <c r="A868" s="42"/>
      <c r="B868" s="42"/>
      <c r="C868" s="42"/>
      <c r="D868" s="42"/>
      <c r="E868" s="42"/>
      <c r="F868" s="42"/>
      <c r="G868" s="42"/>
      <c r="H868" s="42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</row>
    <row r="869" spans="1:26" ht="12.75" customHeight="1" x14ac:dyDescent="0.25">
      <c r="A869" s="42"/>
      <c r="B869" s="42"/>
      <c r="C869" s="42"/>
      <c r="D869" s="42"/>
      <c r="E869" s="42"/>
      <c r="F869" s="42"/>
      <c r="G869" s="42"/>
      <c r="H869" s="42"/>
      <c r="I869" s="42"/>
      <c r="J869" s="42"/>
      <c r="K869" s="42"/>
      <c r="L869" s="42"/>
      <c r="M869" s="42"/>
      <c r="N869" s="42"/>
      <c r="O869" s="42"/>
      <c r="P869" s="42"/>
      <c r="Q869" s="42"/>
      <c r="R869" s="42"/>
      <c r="S869" s="42"/>
      <c r="T869" s="42"/>
      <c r="U869" s="42"/>
      <c r="V869" s="42"/>
      <c r="W869" s="42"/>
      <c r="X869" s="42"/>
      <c r="Y869" s="42"/>
      <c r="Z869" s="42"/>
    </row>
    <row r="870" spans="1:26" ht="12.75" customHeight="1" x14ac:dyDescent="0.25">
      <c r="A870" s="42"/>
      <c r="B870" s="42"/>
      <c r="C870" s="42"/>
      <c r="D870" s="42"/>
      <c r="E870" s="42"/>
      <c r="F870" s="42"/>
      <c r="G870" s="42"/>
      <c r="H870" s="42"/>
      <c r="I870" s="42"/>
      <c r="J870" s="42"/>
      <c r="K870" s="42"/>
      <c r="L870" s="42"/>
      <c r="M870" s="42"/>
      <c r="N870" s="42"/>
      <c r="O870" s="42"/>
      <c r="P870" s="42"/>
      <c r="Q870" s="42"/>
      <c r="R870" s="42"/>
      <c r="S870" s="42"/>
      <c r="T870" s="42"/>
      <c r="U870" s="42"/>
      <c r="V870" s="42"/>
      <c r="W870" s="42"/>
      <c r="X870" s="42"/>
      <c r="Y870" s="42"/>
      <c r="Z870" s="42"/>
    </row>
    <row r="871" spans="1:26" ht="12.75" customHeight="1" x14ac:dyDescent="0.25">
      <c r="A871" s="42"/>
      <c r="B871" s="42"/>
      <c r="C871" s="42"/>
      <c r="D871" s="42"/>
      <c r="E871" s="42"/>
      <c r="F871" s="42"/>
      <c r="G871" s="42"/>
      <c r="H871" s="42"/>
      <c r="I871" s="42"/>
      <c r="J871" s="42"/>
      <c r="K871" s="42"/>
      <c r="L871" s="42"/>
      <c r="M871" s="42"/>
      <c r="N871" s="42"/>
      <c r="O871" s="42"/>
      <c r="P871" s="42"/>
      <c r="Q871" s="42"/>
      <c r="R871" s="42"/>
      <c r="S871" s="42"/>
      <c r="T871" s="42"/>
      <c r="U871" s="42"/>
      <c r="V871" s="42"/>
      <c r="W871" s="42"/>
      <c r="X871" s="42"/>
      <c r="Y871" s="42"/>
      <c r="Z871" s="42"/>
    </row>
    <row r="872" spans="1:26" ht="12.75" customHeight="1" x14ac:dyDescent="0.25">
      <c r="A872" s="42"/>
      <c r="B872" s="42"/>
      <c r="C872" s="42"/>
      <c r="D872" s="42"/>
      <c r="E872" s="42"/>
      <c r="F872" s="42"/>
      <c r="G872" s="42"/>
      <c r="H872" s="42"/>
      <c r="I872" s="42"/>
      <c r="J872" s="42"/>
      <c r="K872" s="42"/>
      <c r="L872" s="42"/>
      <c r="M872" s="42"/>
      <c r="N872" s="42"/>
      <c r="O872" s="42"/>
      <c r="P872" s="42"/>
      <c r="Q872" s="42"/>
      <c r="R872" s="42"/>
      <c r="S872" s="42"/>
      <c r="T872" s="42"/>
      <c r="U872" s="42"/>
      <c r="V872" s="42"/>
      <c r="W872" s="42"/>
      <c r="X872" s="42"/>
      <c r="Y872" s="42"/>
      <c r="Z872" s="42"/>
    </row>
    <row r="873" spans="1:26" ht="12.75" customHeight="1" x14ac:dyDescent="0.25">
      <c r="A873" s="42"/>
      <c r="B873" s="42"/>
      <c r="C873" s="42"/>
      <c r="D873" s="42"/>
      <c r="E873" s="42"/>
      <c r="F873" s="42"/>
      <c r="G873" s="42"/>
      <c r="H873" s="42"/>
      <c r="I873" s="42"/>
      <c r="J873" s="42"/>
      <c r="K873" s="42"/>
      <c r="L873" s="42"/>
      <c r="M873" s="42"/>
      <c r="N873" s="42"/>
      <c r="O873" s="42"/>
      <c r="P873" s="42"/>
      <c r="Q873" s="42"/>
      <c r="R873" s="42"/>
      <c r="S873" s="42"/>
      <c r="T873" s="42"/>
      <c r="U873" s="42"/>
      <c r="V873" s="42"/>
      <c r="W873" s="42"/>
      <c r="X873" s="42"/>
      <c r="Y873" s="42"/>
      <c r="Z873" s="42"/>
    </row>
    <row r="874" spans="1:26" ht="12.75" customHeight="1" x14ac:dyDescent="0.25">
      <c r="A874" s="42"/>
      <c r="B874" s="42"/>
      <c r="C874" s="42"/>
      <c r="D874" s="42"/>
      <c r="E874" s="42"/>
      <c r="F874" s="42"/>
      <c r="G874" s="42"/>
      <c r="H874" s="42"/>
      <c r="I874" s="42"/>
      <c r="J874" s="42"/>
      <c r="K874" s="42"/>
      <c r="L874" s="42"/>
      <c r="M874" s="42"/>
      <c r="N874" s="42"/>
      <c r="O874" s="42"/>
      <c r="P874" s="42"/>
      <c r="Q874" s="42"/>
      <c r="R874" s="42"/>
      <c r="S874" s="42"/>
      <c r="T874" s="42"/>
      <c r="U874" s="42"/>
      <c r="V874" s="42"/>
      <c r="W874" s="42"/>
      <c r="X874" s="42"/>
      <c r="Y874" s="42"/>
      <c r="Z874" s="42"/>
    </row>
    <row r="875" spans="1:26" ht="12.75" customHeight="1" x14ac:dyDescent="0.25">
      <c r="A875" s="42"/>
      <c r="B875" s="42"/>
      <c r="C875" s="42"/>
      <c r="D875" s="42"/>
      <c r="E875" s="42"/>
      <c r="F875" s="42"/>
      <c r="G875" s="42"/>
      <c r="H875" s="42"/>
      <c r="I875" s="42"/>
      <c r="J875" s="42"/>
      <c r="K875" s="42"/>
      <c r="L875" s="42"/>
      <c r="M875" s="42"/>
      <c r="N875" s="42"/>
      <c r="O875" s="42"/>
      <c r="P875" s="42"/>
      <c r="Q875" s="42"/>
      <c r="R875" s="42"/>
      <c r="S875" s="42"/>
      <c r="T875" s="42"/>
      <c r="U875" s="42"/>
      <c r="V875" s="42"/>
      <c r="W875" s="42"/>
      <c r="X875" s="42"/>
      <c r="Y875" s="42"/>
      <c r="Z875" s="42"/>
    </row>
    <row r="876" spans="1:26" ht="12.75" customHeight="1" x14ac:dyDescent="0.25">
      <c r="A876" s="42"/>
      <c r="B876" s="42"/>
      <c r="C876" s="42"/>
      <c r="D876" s="42"/>
      <c r="E876" s="42"/>
      <c r="F876" s="42"/>
      <c r="G876" s="42"/>
      <c r="H876" s="42"/>
      <c r="I876" s="42"/>
      <c r="J876" s="42"/>
      <c r="K876" s="42"/>
      <c r="L876" s="42"/>
      <c r="M876" s="42"/>
      <c r="N876" s="42"/>
      <c r="O876" s="42"/>
      <c r="P876" s="42"/>
      <c r="Q876" s="42"/>
      <c r="R876" s="42"/>
      <c r="S876" s="42"/>
      <c r="T876" s="42"/>
      <c r="U876" s="42"/>
      <c r="V876" s="42"/>
      <c r="W876" s="42"/>
      <c r="X876" s="42"/>
      <c r="Y876" s="42"/>
      <c r="Z876" s="42"/>
    </row>
    <row r="877" spans="1:26" ht="12.75" customHeight="1" x14ac:dyDescent="0.25">
      <c r="A877" s="42"/>
      <c r="B877" s="42"/>
      <c r="C877" s="42"/>
      <c r="D877" s="42"/>
      <c r="E877" s="42"/>
      <c r="F877" s="42"/>
      <c r="G877" s="42"/>
      <c r="H877" s="42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42"/>
    </row>
    <row r="878" spans="1:26" ht="12.75" customHeight="1" x14ac:dyDescent="0.25">
      <c r="A878" s="42"/>
      <c r="B878" s="42"/>
      <c r="C878" s="42"/>
      <c r="D878" s="42"/>
      <c r="E878" s="42"/>
      <c r="F878" s="42"/>
      <c r="G878" s="42"/>
      <c r="H878" s="42"/>
      <c r="I878" s="42"/>
      <c r="J878" s="42"/>
      <c r="K878" s="42"/>
      <c r="L878" s="42"/>
      <c r="M878" s="42"/>
      <c r="N878" s="42"/>
      <c r="O878" s="42"/>
      <c r="P878" s="42"/>
      <c r="Q878" s="42"/>
      <c r="R878" s="42"/>
      <c r="S878" s="42"/>
      <c r="T878" s="42"/>
      <c r="U878" s="42"/>
      <c r="V878" s="42"/>
      <c r="W878" s="42"/>
      <c r="X878" s="42"/>
      <c r="Y878" s="42"/>
      <c r="Z878" s="42"/>
    </row>
    <row r="879" spans="1:26" ht="12.75" customHeight="1" x14ac:dyDescent="0.25">
      <c r="A879" s="42"/>
      <c r="B879" s="42"/>
      <c r="C879" s="42"/>
      <c r="D879" s="42"/>
      <c r="E879" s="42"/>
      <c r="F879" s="42"/>
      <c r="G879" s="42"/>
      <c r="H879" s="42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</row>
    <row r="880" spans="1:26" ht="12.75" customHeight="1" x14ac:dyDescent="0.25">
      <c r="A880" s="42"/>
      <c r="B880" s="42"/>
      <c r="C880" s="42"/>
      <c r="D880" s="42"/>
      <c r="E880" s="42"/>
      <c r="F880" s="42"/>
      <c r="G880" s="42"/>
      <c r="H880" s="42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42"/>
    </row>
    <row r="881" spans="1:26" ht="12.75" customHeight="1" x14ac:dyDescent="0.25">
      <c r="A881" s="42"/>
      <c r="B881" s="42"/>
      <c r="C881" s="42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42"/>
    </row>
    <row r="882" spans="1:26" ht="12.75" customHeight="1" x14ac:dyDescent="0.25">
      <c r="A882" s="42"/>
      <c r="B882" s="42"/>
      <c r="C882" s="42"/>
      <c r="D882" s="42"/>
      <c r="E882" s="42"/>
      <c r="F882" s="42"/>
      <c r="G882" s="42"/>
      <c r="H882" s="42"/>
      <c r="I882" s="42"/>
      <c r="J882" s="42"/>
      <c r="K882" s="42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2"/>
      <c r="W882" s="42"/>
      <c r="X882" s="42"/>
      <c r="Y882" s="42"/>
      <c r="Z882" s="42"/>
    </row>
    <row r="883" spans="1:26" ht="12.75" customHeight="1" x14ac:dyDescent="0.25">
      <c r="A883" s="42"/>
      <c r="B883" s="42"/>
      <c r="C883" s="42"/>
      <c r="D883" s="42"/>
      <c r="E883" s="42"/>
      <c r="F883" s="42"/>
      <c r="G883" s="42"/>
      <c r="H883" s="42"/>
      <c r="I883" s="42"/>
      <c r="J883" s="42"/>
      <c r="K883" s="42"/>
      <c r="L883" s="42"/>
      <c r="M883" s="42"/>
      <c r="N883" s="42"/>
      <c r="O883" s="42"/>
      <c r="P883" s="42"/>
      <c r="Q883" s="42"/>
      <c r="R883" s="42"/>
      <c r="S883" s="42"/>
      <c r="T883" s="42"/>
      <c r="U883" s="42"/>
      <c r="V883" s="42"/>
      <c r="W883" s="42"/>
      <c r="X883" s="42"/>
      <c r="Y883" s="42"/>
      <c r="Z883" s="42"/>
    </row>
    <row r="884" spans="1:26" ht="12.75" customHeight="1" x14ac:dyDescent="0.25">
      <c r="A884" s="42"/>
      <c r="B884" s="42"/>
      <c r="C884" s="42"/>
      <c r="D884" s="42"/>
      <c r="E884" s="42"/>
      <c r="F884" s="42"/>
      <c r="G884" s="42"/>
      <c r="H884" s="42"/>
      <c r="I884" s="42"/>
      <c r="J884" s="42"/>
      <c r="K884" s="42"/>
      <c r="L884" s="42"/>
      <c r="M884" s="42"/>
      <c r="N884" s="42"/>
      <c r="O884" s="42"/>
      <c r="P884" s="42"/>
      <c r="Q884" s="42"/>
      <c r="R884" s="42"/>
      <c r="S884" s="42"/>
      <c r="T884" s="42"/>
      <c r="U884" s="42"/>
      <c r="V884" s="42"/>
      <c r="W884" s="42"/>
      <c r="X884" s="42"/>
      <c r="Y884" s="42"/>
      <c r="Z884" s="42"/>
    </row>
    <row r="885" spans="1:26" ht="12.75" customHeight="1" x14ac:dyDescent="0.25">
      <c r="A885" s="42"/>
      <c r="B885" s="42"/>
      <c r="C885" s="42"/>
      <c r="D885" s="42"/>
      <c r="E885" s="42"/>
      <c r="F885" s="42"/>
      <c r="G885" s="42"/>
      <c r="H885" s="42"/>
      <c r="I885" s="42"/>
      <c r="J885" s="42"/>
      <c r="K885" s="42"/>
      <c r="L885" s="42"/>
      <c r="M885" s="42"/>
      <c r="N885" s="42"/>
      <c r="O885" s="42"/>
      <c r="P885" s="42"/>
      <c r="Q885" s="42"/>
      <c r="R885" s="42"/>
      <c r="S885" s="42"/>
      <c r="T885" s="42"/>
      <c r="U885" s="42"/>
      <c r="V885" s="42"/>
      <c r="W885" s="42"/>
      <c r="X885" s="42"/>
      <c r="Y885" s="42"/>
      <c r="Z885" s="42"/>
    </row>
    <row r="886" spans="1:26" ht="12.75" customHeight="1" x14ac:dyDescent="0.25">
      <c r="A886" s="42"/>
      <c r="B886" s="42"/>
      <c r="C886" s="42"/>
      <c r="D886" s="42"/>
      <c r="E886" s="42"/>
      <c r="F886" s="42"/>
      <c r="G886" s="42"/>
      <c r="H886" s="42"/>
      <c r="I886" s="42"/>
      <c r="J886" s="42"/>
      <c r="K886" s="42"/>
      <c r="L886" s="42"/>
      <c r="M886" s="42"/>
      <c r="N886" s="42"/>
      <c r="O886" s="42"/>
      <c r="P886" s="42"/>
      <c r="Q886" s="42"/>
      <c r="R886" s="42"/>
      <c r="S886" s="42"/>
      <c r="T886" s="42"/>
      <c r="U886" s="42"/>
      <c r="V886" s="42"/>
      <c r="W886" s="42"/>
      <c r="X886" s="42"/>
      <c r="Y886" s="42"/>
      <c r="Z886" s="42"/>
    </row>
    <row r="887" spans="1:26" ht="12.75" customHeight="1" x14ac:dyDescent="0.25">
      <c r="A887" s="42"/>
      <c r="B887" s="42"/>
      <c r="C887" s="42"/>
      <c r="D887" s="42"/>
      <c r="E887" s="42"/>
      <c r="F887" s="42"/>
      <c r="G887" s="42"/>
      <c r="H887" s="42"/>
      <c r="I887" s="42"/>
      <c r="J887" s="42"/>
      <c r="K887" s="42"/>
      <c r="L887" s="42"/>
      <c r="M887" s="42"/>
      <c r="N887" s="42"/>
      <c r="O887" s="42"/>
      <c r="P887" s="42"/>
      <c r="Q887" s="42"/>
      <c r="R887" s="42"/>
      <c r="S887" s="42"/>
      <c r="T887" s="42"/>
      <c r="U887" s="42"/>
      <c r="V887" s="42"/>
      <c r="W887" s="42"/>
      <c r="X887" s="42"/>
      <c r="Y887" s="42"/>
      <c r="Z887" s="42"/>
    </row>
    <row r="888" spans="1:26" ht="12.75" customHeight="1" x14ac:dyDescent="0.25">
      <c r="A888" s="42"/>
      <c r="B888" s="42"/>
      <c r="C888" s="42"/>
      <c r="D888" s="42"/>
      <c r="E888" s="42"/>
      <c r="F888" s="42"/>
      <c r="G888" s="42"/>
      <c r="H888" s="42"/>
      <c r="I888" s="42"/>
      <c r="J888" s="42"/>
      <c r="K888" s="42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2"/>
      <c r="W888" s="42"/>
      <c r="X888" s="42"/>
      <c r="Y888" s="42"/>
      <c r="Z888" s="42"/>
    </row>
    <row r="889" spans="1:26" ht="12.75" customHeight="1" x14ac:dyDescent="0.25">
      <c r="A889" s="42"/>
      <c r="B889" s="42"/>
      <c r="C889" s="42"/>
      <c r="D889" s="42"/>
      <c r="E889" s="42"/>
      <c r="F889" s="42"/>
      <c r="G889" s="42"/>
      <c r="H889" s="42"/>
      <c r="I889" s="42"/>
      <c r="J889" s="42"/>
      <c r="K889" s="42"/>
      <c r="L889" s="42"/>
      <c r="M889" s="42"/>
      <c r="N889" s="42"/>
      <c r="O889" s="42"/>
      <c r="P889" s="42"/>
      <c r="Q889" s="42"/>
      <c r="R889" s="42"/>
      <c r="S889" s="42"/>
      <c r="T889" s="42"/>
      <c r="U889" s="42"/>
      <c r="V889" s="42"/>
      <c r="W889" s="42"/>
      <c r="X889" s="42"/>
      <c r="Y889" s="42"/>
      <c r="Z889" s="42"/>
    </row>
    <row r="890" spans="1:26" ht="12.75" customHeight="1" x14ac:dyDescent="0.25">
      <c r="A890" s="42"/>
      <c r="B890" s="42"/>
      <c r="C890" s="42"/>
      <c r="D890" s="42"/>
      <c r="E890" s="42"/>
      <c r="F890" s="42"/>
      <c r="G890" s="42"/>
      <c r="H890" s="42"/>
      <c r="I890" s="42"/>
      <c r="J890" s="42"/>
      <c r="K890" s="42"/>
      <c r="L890" s="42"/>
      <c r="M890" s="42"/>
      <c r="N890" s="42"/>
      <c r="O890" s="42"/>
      <c r="P890" s="42"/>
      <c r="Q890" s="42"/>
      <c r="R890" s="42"/>
      <c r="S890" s="42"/>
      <c r="T890" s="42"/>
      <c r="U890" s="42"/>
      <c r="V890" s="42"/>
      <c r="W890" s="42"/>
      <c r="X890" s="42"/>
      <c r="Y890" s="42"/>
      <c r="Z890" s="42"/>
    </row>
    <row r="891" spans="1:26" ht="12.75" customHeight="1" x14ac:dyDescent="0.25">
      <c r="A891" s="42"/>
      <c r="B891" s="42"/>
      <c r="C891" s="42"/>
      <c r="D891" s="42"/>
      <c r="E891" s="42"/>
      <c r="F891" s="42"/>
      <c r="G891" s="42"/>
      <c r="H891" s="42"/>
      <c r="I891" s="42"/>
      <c r="J891" s="42"/>
      <c r="K891" s="42"/>
      <c r="L891" s="42"/>
      <c r="M891" s="42"/>
      <c r="N891" s="42"/>
      <c r="O891" s="42"/>
      <c r="P891" s="42"/>
      <c r="Q891" s="42"/>
      <c r="R891" s="42"/>
      <c r="S891" s="42"/>
      <c r="T891" s="42"/>
      <c r="U891" s="42"/>
      <c r="V891" s="42"/>
      <c r="W891" s="42"/>
      <c r="X891" s="42"/>
      <c r="Y891" s="42"/>
      <c r="Z891" s="42"/>
    </row>
    <row r="892" spans="1:26" ht="12.75" customHeight="1" x14ac:dyDescent="0.25">
      <c r="A892" s="42"/>
      <c r="B892" s="42"/>
      <c r="C892" s="42"/>
      <c r="D892" s="42"/>
      <c r="E892" s="42"/>
      <c r="F892" s="42"/>
      <c r="G892" s="42"/>
      <c r="H892" s="42"/>
      <c r="I892" s="42"/>
      <c r="J892" s="42"/>
      <c r="K892" s="42"/>
      <c r="L892" s="42"/>
      <c r="M892" s="42"/>
      <c r="N892" s="42"/>
      <c r="O892" s="42"/>
      <c r="P892" s="42"/>
      <c r="Q892" s="42"/>
      <c r="R892" s="42"/>
      <c r="S892" s="42"/>
      <c r="T892" s="42"/>
      <c r="U892" s="42"/>
      <c r="V892" s="42"/>
      <c r="W892" s="42"/>
      <c r="X892" s="42"/>
      <c r="Y892" s="42"/>
      <c r="Z892" s="42"/>
    </row>
    <row r="893" spans="1:26" ht="12.75" customHeight="1" x14ac:dyDescent="0.25">
      <c r="A893" s="42"/>
      <c r="B893" s="42"/>
      <c r="C893" s="42"/>
      <c r="D893" s="42"/>
      <c r="E893" s="42"/>
      <c r="F893" s="42"/>
      <c r="G893" s="42"/>
      <c r="H893" s="42"/>
      <c r="I893" s="42"/>
      <c r="J893" s="42"/>
      <c r="K893" s="42"/>
      <c r="L893" s="42"/>
      <c r="M893" s="42"/>
      <c r="N893" s="42"/>
      <c r="O893" s="42"/>
      <c r="P893" s="42"/>
      <c r="Q893" s="42"/>
      <c r="R893" s="42"/>
      <c r="S893" s="42"/>
      <c r="T893" s="42"/>
      <c r="U893" s="42"/>
      <c r="V893" s="42"/>
      <c r="W893" s="42"/>
      <c r="X893" s="42"/>
      <c r="Y893" s="42"/>
      <c r="Z893" s="42"/>
    </row>
    <row r="894" spans="1:26" ht="12.75" customHeight="1" x14ac:dyDescent="0.25">
      <c r="A894" s="42"/>
      <c r="B894" s="42"/>
      <c r="C894" s="42"/>
      <c r="D894" s="42"/>
      <c r="E894" s="42"/>
      <c r="F894" s="42"/>
      <c r="G894" s="42"/>
      <c r="H894" s="42"/>
      <c r="I894" s="42"/>
      <c r="J894" s="42"/>
      <c r="K894" s="42"/>
      <c r="L894" s="42"/>
      <c r="M894" s="42"/>
      <c r="N894" s="42"/>
      <c r="O894" s="42"/>
      <c r="P894" s="42"/>
      <c r="Q894" s="42"/>
      <c r="R894" s="42"/>
      <c r="S894" s="42"/>
      <c r="T894" s="42"/>
      <c r="U894" s="42"/>
      <c r="V894" s="42"/>
      <c r="W894" s="42"/>
      <c r="X894" s="42"/>
      <c r="Y894" s="42"/>
      <c r="Z894" s="42"/>
    </row>
    <row r="895" spans="1:26" ht="12.75" customHeight="1" x14ac:dyDescent="0.25">
      <c r="A895" s="42"/>
      <c r="B895" s="42"/>
      <c r="C895" s="42"/>
      <c r="D895" s="42"/>
      <c r="E895" s="42"/>
      <c r="F895" s="42"/>
      <c r="G895" s="42"/>
      <c r="H895" s="42"/>
      <c r="I895" s="42"/>
      <c r="J895" s="42"/>
      <c r="K895" s="42"/>
      <c r="L895" s="42"/>
      <c r="M895" s="42"/>
      <c r="N895" s="42"/>
      <c r="O895" s="42"/>
      <c r="P895" s="42"/>
      <c r="Q895" s="42"/>
      <c r="R895" s="42"/>
      <c r="S895" s="42"/>
      <c r="T895" s="42"/>
      <c r="U895" s="42"/>
      <c r="V895" s="42"/>
      <c r="W895" s="42"/>
      <c r="X895" s="42"/>
      <c r="Y895" s="42"/>
      <c r="Z895" s="42"/>
    </row>
    <row r="896" spans="1:26" ht="12.75" customHeight="1" x14ac:dyDescent="0.25">
      <c r="A896" s="42"/>
      <c r="B896" s="42"/>
      <c r="C896" s="42"/>
      <c r="D896" s="42"/>
      <c r="E896" s="42"/>
      <c r="F896" s="42"/>
      <c r="G896" s="42"/>
      <c r="H896" s="42"/>
      <c r="I896" s="42"/>
      <c r="J896" s="42"/>
      <c r="K896" s="42"/>
      <c r="L896" s="42"/>
      <c r="M896" s="42"/>
      <c r="N896" s="42"/>
      <c r="O896" s="42"/>
      <c r="P896" s="42"/>
      <c r="Q896" s="42"/>
      <c r="R896" s="42"/>
      <c r="S896" s="42"/>
      <c r="T896" s="42"/>
      <c r="U896" s="42"/>
      <c r="V896" s="42"/>
      <c r="W896" s="42"/>
      <c r="X896" s="42"/>
      <c r="Y896" s="42"/>
      <c r="Z896" s="42"/>
    </row>
    <row r="897" spans="1:26" ht="12.75" customHeight="1" x14ac:dyDescent="0.25">
      <c r="A897" s="42"/>
      <c r="B897" s="42"/>
      <c r="C897" s="42"/>
      <c r="D897" s="42"/>
      <c r="E897" s="42"/>
      <c r="F897" s="42"/>
      <c r="G897" s="42"/>
      <c r="H897" s="42"/>
      <c r="I897" s="42"/>
      <c r="J897" s="42"/>
      <c r="K897" s="42"/>
      <c r="L897" s="42"/>
      <c r="M897" s="42"/>
      <c r="N897" s="42"/>
      <c r="O897" s="42"/>
      <c r="P897" s="42"/>
      <c r="Q897" s="42"/>
      <c r="R897" s="42"/>
      <c r="S897" s="42"/>
      <c r="T897" s="42"/>
      <c r="U897" s="42"/>
      <c r="V897" s="42"/>
      <c r="W897" s="42"/>
      <c r="X897" s="42"/>
      <c r="Y897" s="42"/>
      <c r="Z897" s="42"/>
    </row>
    <row r="898" spans="1:26" ht="12.75" customHeight="1" x14ac:dyDescent="0.25">
      <c r="A898" s="42"/>
      <c r="B898" s="42"/>
      <c r="C898" s="42"/>
      <c r="D898" s="42"/>
      <c r="E898" s="42"/>
      <c r="F898" s="42"/>
      <c r="G898" s="42"/>
      <c r="H898" s="42"/>
      <c r="I898" s="42"/>
      <c r="J898" s="42"/>
      <c r="K898" s="42"/>
      <c r="L898" s="42"/>
      <c r="M898" s="42"/>
      <c r="N898" s="42"/>
      <c r="O898" s="42"/>
      <c r="P898" s="42"/>
      <c r="Q898" s="42"/>
      <c r="R898" s="42"/>
      <c r="S898" s="42"/>
      <c r="T898" s="42"/>
      <c r="U898" s="42"/>
      <c r="V898" s="42"/>
      <c r="W898" s="42"/>
      <c r="X898" s="42"/>
      <c r="Y898" s="42"/>
      <c r="Z898" s="42"/>
    </row>
    <row r="899" spans="1:26" ht="12.75" customHeight="1" x14ac:dyDescent="0.25">
      <c r="A899" s="42"/>
      <c r="B899" s="42"/>
      <c r="C899" s="42"/>
      <c r="D899" s="42"/>
      <c r="E899" s="42"/>
      <c r="F899" s="42"/>
      <c r="G899" s="42"/>
      <c r="H899" s="42"/>
      <c r="I899" s="42"/>
      <c r="J899" s="42"/>
      <c r="K899" s="42"/>
      <c r="L899" s="42"/>
      <c r="M899" s="42"/>
      <c r="N899" s="42"/>
      <c r="O899" s="42"/>
      <c r="P899" s="42"/>
      <c r="Q899" s="42"/>
      <c r="R899" s="42"/>
      <c r="S899" s="42"/>
      <c r="T899" s="42"/>
      <c r="U899" s="42"/>
      <c r="V899" s="42"/>
      <c r="W899" s="42"/>
      <c r="X899" s="42"/>
      <c r="Y899" s="42"/>
      <c r="Z899" s="42"/>
    </row>
    <row r="900" spans="1:26" ht="12.75" customHeight="1" x14ac:dyDescent="0.25">
      <c r="A900" s="42"/>
      <c r="B900" s="42"/>
      <c r="C900" s="42"/>
      <c r="D900" s="42"/>
      <c r="E900" s="42"/>
      <c r="F900" s="42"/>
      <c r="G900" s="42"/>
      <c r="H900" s="42"/>
      <c r="I900" s="42"/>
      <c r="J900" s="42"/>
      <c r="K900" s="42"/>
      <c r="L900" s="42"/>
      <c r="M900" s="42"/>
      <c r="N900" s="42"/>
      <c r="O900" s="42"/>
      <c r="P900" s="42"/>
      <c r="Q900" s="42"/>
      <c r="R900" s="42"/>
      <c r="S900" s="42"/>
      <c r="T900" s="42"/>
      <c r="U900" s="42"/>
      <c r="V900" s="42"/>
      <c r="W900" s="42"/>
      <c r="X900" s="42"/>
      <c r="Y900" s="42"/>
      <c r="Z900" s="42"/>
    </row>
    <row r="901" spans="1:26" ht="12.75" customHeight="1" x14ac:dyDescent="0.25">
      <c r="A901" s="42"/>
      <c r="B901" s="42"/>
      <c r="C901" s="42"/>
      <c r="D901" s="42"/>
      <c r="E901" s="42"/>
      <c r="F901" s="42"/>
      <c r="G901" s="42"/>
      <c r="H901" s="42"/>
      <c r="I901" s="42"/>
      <c r="J901" s="42"/>
      <c r="K901" s="42"/>
      <c r="L901" s="42"/>
      <c r="M901" s="42"/>
      <c r="N901" s="42"/>
      <c r="O901" s="42"/>
      <c r="P901" s="42"/>
      <c r="Q901" s="42"/>
      <c r="R901" s="42"/>
      <c r="S901" s="42"/>
      <c r="T901" s="42"/>
      <c r="U901" s="42"/>
      <c r="V901" s="42"/>
      <c r="W901" s="42"/>
      <c r="X901" s="42"/>
      <c r="Y901" s="42"/>
      <c r="Z901" s="42"/>
    </row>
    <row r="902" spans="1:26" ht="12.75" customHeight="1" x14ac:dyDescent="0.25">
      <c r="A902" s="42"/>
      <c r="B902" s="42"/>
      <c r="C902" s="42"/>
      <c r="D902" s="42"/>
      <c r="E902" s="42"/>
      <c r="F902" s="42"/>
      <c r="G902" s="42"/>
      <c r="H902" s="42"/>
      <c r="I902" s="42"/>
      <c r="J902" s="42"/>
      <c r="K902" s="42"/>
      <c r="L902" s="42"/>
      <c r="M902" s="42"/>
      <c r="N902" s="42"/>
      <c r="O902" s="42"/>
      <c r="P902" s="42"/>
      <c r="Q902" s="42"/>
      <c r="R902" s="42"/>
      <c r="S902" s="42"/>
      <c r="T902" s="42"/>
      <c r="U902" s="42"/>
      <c r="V902" s="42"/>
      <c r="W902" s="42"/>
      <c r="X902" s="42"/>
      <c r="Y902" s="42"/>
      <c r="Z902" s="42"/>
    </row>
    <row r="903" spans="1:26" ht="12.75" customHeight="1" x14ac:dyDescent="0.25">
      <c r="A903" s="42"/>
      <c r="B903" s="42"/>
      <c r="C903" s="42"/>
      <c r="D903" s="42"/>
      <c r="E903" s="42"/>
      <c r="F903" s="42"/>
      <c r="G903" s="42"/>
      <c r="H903" s="42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42"/>
    </row>
    <row r="904" spans="1:26" ht="12.75" customHeight="1" x14ac:dyDescent="0.25">
      <c r="A904" s="42"/>
      <c r="B904" s="42"/>
      <c r="C904" s="42"/>
      <c r="D904" s="42"/>
      <c r="E904" s="42"/>
      <c r="F904" s="42"/>
      <c r="G904" s="42"/>
      <c r="H904" s="42"/>
      <c r="I904" s="42"/>
      <c r="J904" s="42"/>
      <c r="K904" s="42"/>
      <c r="L904" s="42"/>
      <c r="M904" s="42"/>
      <c r="N904" s="42"/>
      <c r="O904" s="42"/>
      <c r="P904" s="42"/>
      <c r="Q904" s="42"/>
      <c r="R904" s="42"/>
      <c r="S904" s="42"/>
      <c r="T904" s="42"/>
      <c r="U904" s="42"/>
      <c r="V904" s="42"/>
      <c r="W904" s="42"/>
      <c r="X904" s="42"/>
      <c r="Y904" s="42"/>
      <c r="Z904" s="42"/>
    </row>
    <row r="905" spans="1:26" ht="12.75" customHeight="1" x14ac:dyDescent="0.25">
      <c r="A905" s="42"/>
      <c r="B905" s="42"/>
      <c r="C905" s="42"/>
      <c r="D905" s="42"/>
      <c r="E905" s="42"/>
      <c r="F905" s="42"/>
      <c r="G905" s="42"/>
      <c r="H905" s="42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42"/>
    </row>
    <row r="906" spans="1:26" ht="12.75" customHeight="1" x14ac:dyDescent="0.25">
      <c r="A906" s="42"/>
      <c r="B906" s="42"/>
      <c r="C906" s="42"/>
      <c r="D906" s="42"/>
      <c r="E906" s="42"/>
      <c r="F906" s="42"/>
      <c r="G906" s="42"/>
      <c r="H906" s="42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42"/>
    </row>
    <row r="907" spans="1:26" ht="12.75" customHeight="1" x14ac:dyDescent="0.25">
      <c r="A907" s="42"/>
      <c r="B907" s="42"/>
      <c r="C907" s="42"/>
      <c r="D907" s="42"/>
      <c r="E907" s="42"/>
      <c r="F907" s="42"/>
      <c r="G907" s="42"/>
      <c r="H907" s="42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42"/>
    </row>
    <row r="908" spans="1:26" ht="12.75" customHeight="1" x14ac:dyDescent="0.25">
      <c r="A908" s="42"/>
      <c r="B908" s="42"/>
      <c r="C908" s="42"/>
      <c r="D908" s="42"/>
      <c r="E908" s="42"/>
      <c r="F908" s="42"/>
      <c r="G908" s="42"/>
      <c r="H908" s="42"/>
      <c r="I908" s="42"/>
      <c r="J908" s="42"/>
      <c r="K908" s="42"/>
      <c r="L908" s="42"/>
      <c r="M908" s="42"/>
      <c r="N908" s="42"/>
      <c r="O908" s="42"/>
      <c r="P908" s="42"/>
      <c r="Q908" s="42"/>
      <c r="R908" s="42"/>
      <c r="S908" s="42"/>
      <c r="T908" s="42"/>
      <c r="U908" s="42"/>
      <c r="V908" s="42"/>
      <c r="W908" s="42"/>
      <c r="X908" s="42"/>
      <c r="Y908" s="42"/>
      <c r="Z908" s="42"/>
    </row>
    <row r="909" spans="1:26" ht="12.75" customHeight="1" x14ac:dyDescent="0.25">
      <c r="A909" s="42"/>
      <c r="B909" s="42"/>
      <c r="C909" s="42"/>
      <c r="D909" s="42"/>
      <c r="E909" s="42"/>
      <c r="F909" s="42"/>
      <c r="G909" s="42"/>
      <c r="H909" s="42"/>
      <c r="I909" s="42"/>
      <c r="J909" s="42"/>
      <c r="K909" s="42"/>
      <c r="L909" s="42"/>
      <c r="M909" s="42"/>
      <c r="N909" s="42"/>
      <c r="O909" s="42"/>
      <c r="P909" s="42"/>
      <c r="Q909" s="42"/>
      <c r="R909" s="42"/>
      <c r="S909" s="42"/>
      <c r="T909" s="42"/>
      <c r="U909" s="42"/>
      <c r="V909" s="42"/>
      <c r="W909" s="42"/>
      <c r="X909" s="42"/>
      <c r="Y909" s="42"/>
      <c r="Z909" s="42"/>
    </row>
    <row r="910" spans="1:26" ht="12.75" customHeight="1" x14ac:dyDescent="0.25">
      <c r="A910" s="42"/>
      <c r="B910" s="42"/>
      <c r="C910" s="42"/>
      <c r="D910" s="42"/>
      <c r="E910" s="42"/>
      <c r="F910" s="42"/>
      <c r="G910" s="42"/>
      <c r="H910" s="42"/>
      <c r="I910" s="42"/>
      <c r="J910" s="42"/>
      <c r="K910" s="42"/>
      <c r="L910" s="42"/>
      <c r="M910" s="42"/>
      <c r="N910" s="42"/>
      <c r="O910" s="42"/>
      <c r="P910" s="42"/>
      <c r="Q910" s="42"/>
      <c r="R910" s="42"/>
      <c r="S910" s="42"/>
      <c r="T910" s="42"/>
      <c r="U910" s="42"/>
      <c r="V910" s="42"/>
      <c r="W910" s="42"/>
      <c r="X910" s="42"/>
      <c r="Y910" s="42"/>
      <c r="Z910" s="42"/>
    </row>
    <row r="911" spans="1:26" ht="12.75" customHeight="1" x14ac:dyDescent="0.25">
      <c r="A911" s="42"/>
      <c r="B911" s="42"/>
      <c r="C911" s="42"/>
      <c r="D911" s="42"/>
      <c r="E911" s="42"/>
      <c r="F911" s="42"/>
      <c r="G911" s="42"/>
      <c r="H911" s="42"/>
      <c r="I911" s="42"/>
      <c r="J911" s="42"/>
      <c r="K911" s="42"/>
      <c r="L911" s="42"/>
      <c r="M911" s="42"/>
      <c r="N911" s="42"/>
      <c r="O911" s="42"/>
      <c r="P911" s="42"/>
      <c r="Q911" s="42"/>
      <c r="R911" s="42"/>
      <c r="S911" s="42"/>
      <c r="T911" s="42"/>
      <c r="U911" s="42"/>
      <c r="V911" s="42"/>
      <c r="W911" s="42"/>
      <c r="X911" s="42"/>
      <c r="Y911" s="42"/>
      <c r="Z911" s="42"/>
    </row>
    <row r="912" spans="1:26" ht="12.75" customHeight="1" x14ac:dyDescent="0.25">
      <c r="A912" s="42"/>
      <c r="B912" s="42"/>
      <c r="C912" s="42"/>
      <c r="D912" s="42"/>
      <c r="E912" s="42"/>
      <c r="F912" s="42"/>
      <c r="G912" s="42"/>
      <c r="H912" s="42"/>
      <c r="I912" s="42"/>
      <c r="J912" s="42"/>
      <c r="K912" s="42"/>
      <c r="L912" s="42"/>
      <c r="M912" s="42"/>
      <c r="N912" s="42"/>
      <c r="O912" s="42"/>
      <c r="P912" s="42"/>
      <c r="Q912" s="42"/>
      <c r="R912" s="42"/>
      <c r="S912" s="42"/>
      <c r="T912" s="42"/>
      <c r="U912" s="42"/>
      <c r="V912" s="42"/>
      <c r="W912" s="42"/>
      <c r="X912" s="42"/>
      <c r="Y912" s="42"/>
      <c r="Z912" s="42"/>
    </row>
    <row r="913" spans="1:26" ht="12.75" customHeight="1" x14ac:dyDescent="0.25">
      <c r="A913" s="42"/>
      <c r="B913" s="42"/>
      <c r="C913" s="42"/>
      <c r="D913" s="42"/>
      <c r="E913" s="42"/>
      <c r="F913" s="42"/>
      <c r="G913" s="42"/>
      <c r="H913" s="42"/>
      <c r="I913" s="42"/>
      <c r="J913" s="42"/>
      <c r="K913" s="42"/>
      <c r="L913" s="42"/>
      <c r="M913" s="42"/>
      <c r="N913" s="42"/>
      <c r="O913" s="42"/>
      <c r="P913" s="42"/>
      <c r="Q913" s="42"/>
      <c r="R913" s="42"/>
      <c r="S913" s="42"/>
      <c r="T913" s="42"/>
      <c r="U913" s="42"/>
      <c r="V913" s="42"/>
      <c r="W913" s="42"/>
      <c r="X913" s="42"/>
      <c r="Y913" s="42"/>
      <c r="Z913" s="42"/>
    </row>
    <row r="914" spans="1:26" ht="12.75" customHeight="1" x14ac:dyDescent="0.25">
      <c r="A914" s="42"/>
      <c r="B914" s="42"/>
      <c r="C914" s="42"/>
      <c r="D914" s="42"/>
      <c r="E914" s="42"/>
      <c r="F914" s="42"/>
      <c r="G914" s="42"/>
      <c r="H914" s="42"/>
      <c r="I914" s="42"/>
      <c r="J914" s="42"/>
      <c r="K914" s="42"/>
      <c r="L914" s="42"/>
      <c r="M914" s="42"/>
      <c r="N914" s="42"/>
      <c r="O914" s="42"/>
      <c r="P914" s="42"/>
      <c r="Q914" s="42"/>
      <c r="R914" s="42"/>
      <c r="S914" s="42"/>
      <c r="T914" s="42"/>
      <c r="U914" s="42"/>
      <c r="V914" s="42"/>
      <c r="W914" s="42"/>
      <c r="X914" s="42"/>
      <c r="Y914" s="42"/>
      <c r="Z914" s="42"/>
    </row>
    <row r="915" spans="1:26" ht="12.75" customHeight="1" x14ac:dyDescent="0.25">
      <c r="A915" s="42"/>
      <c r="B915" s="42"/>
      <c r="C915" s="42"/>
      <c r="D915" s="42"/>
      <c r="E915" s="42"/>
      <c r="F915" s="42"/>
      <c r="G915" s="42"/>
      <c r="H915" s="42"/>
      <c r="I915" s="42"/>
      <c r="J915" s="42"/>
      <c r="K915" s="42"/>
      <c r="L915" s="42"/>
      <c r="M915" s="42"/>
      <c r="N915" s="42"/>
      <c r="O915" s="42"/>
      <c r="P915" s="42"/>
      <c r="Q915" s="42"/>
      <c r="R915" s="42"/>
      <c r="S915" s="42"/>
      <c r="T915" s="42"/>
      <c r="U915" s="42"/>
      <c r="V915" s="42"/>
      <c r="W915" s="42"/>
      <c r="X915" s="42"/>
      <c r="Y915" s="42"/>
      <c r="Z915" s="42"/>
    </row>
    <row r="916" spans="1:26" ht="12.75" customHeight="1" x14ac:dyDescent="0.25">
      <c r="A916" s="42"/>
      <c r="B916" s="42"/>
      <c r="C916" s="42"/>
      <c r="D916" s="42"/>
      <c r="E916" s="42"/>
      <c r="F916" s="42"/>
      <c r="G916" s="42"/>
      <c r="H916" s="42"/>
      <c r="I916" s="42"/>
      <c r="J916" s="42"/>
      <c r="K916" s="42"/>
      <c r="L916" s="42"/>
      <c r="M916" s="42"/>
      <c r="N916" s="42"/>
      <c r="O916" s="42"/>
      <c r="P916" s="42"/>
      <c r="Q916" s="42"/>
      <c r="R916" s="42"/>
      <c r="S916" s="42"/>
      <c r="T916" s="42"/>
      <c r="U916" s="42"/>
      <c r="V916" s="42"/>
      <c r="W916" s="42"/>
      <c r="X916" s="42"/>
      <c r="Y916" s="42"/>
      <c r="Z916" s="42"/>
    </row>
    <row r="917" spans="1:26" ht="12.75" customHeight="1" x14ac:dyDescent="0.25">
      <c r="A917" s="42"/>
      <c r="B917" s="42"/>
      <c r="C917" s="42"/>
      <c r="D917" s="42"/>
      <c r="E917" s="42"/>
      <c r="F917" s="42"/>
      <c r="G917" s="42"/>
      <c r="H917" s="42"/>
      <c r="I917" s="42"/>
      <c r="J917" s="42"/>
      <c r="K917" s="42"/>
      <c r="L917" s="42"/>
      <c r="M917" s="42"/>
      <c r="N917" s="42"/>
      <c r="O917" s="42"/>
      <c r="P917" s="42"/>
      <c r="Q917" s="42"/>
      <c r="R917" s="42"/>
      <c r="S917" s="42"/>
      <c r="T917" s="42"/>
      <c r="U917" s="42"/>
      <c r="V917" s="42"/>
      <c r="W917" s="42"/>
      <c r="X917" s="42"/>
      <c r="Y917" s="42"/>
      <c r="Z917" s="42"/>
    </row>
    <row r="918" spans="1:26" ht="12.75" customHeight="1" x14ac:dyDescent="0.25">
      <c r="A918" s="42"/>
      <c r="B918" s="42"/>
      <c r="C918" s="42"/>
      <c r="D918" s="42"/>
      <c r="E918" s="42"/>
      <c r="F918" s="42"/>
      <c r="G918" s="42"/>
      <c r="H918" s="42"/>
      <c r="I918" s="42"/>
      <c r="J918" s="42"/>
      <c r="K918" s="42"/>
      <c r="L918" s="42"/>
      <c r="M918" s="42"/>
      <c r="N918" s="42"/>
      <c r="O918" s="42"/>
      <c r="P918" s="42"/>
      <c r="Q918" s="42"/>
      <c r="R918" s="42"/>
      <c r="S918" s="42"/>
      <c r="T918" s="42"/>
      <c r="U918" s="42"/>
      <c r="V918" s="42"/>
      <c r="W918" s="42"/>
      <c r="X918" s="42"/>
      <c r="Y918" s="42"/>
      <c r="Z918" s="42"/>
    </row>
    <row r="919" spans="1:26" ht="12.75" customHeight="1" x14ac:dyDescent="0.25">
      <c r="A919" s="42"/>
      <c r="B919" s="42"/>
      <c r="C919" s="42"/>
      <c r="D919" s="42"/>
      <c r="E919" s="42"/>
      <c r="F919" s="42"/>
      <c r="G919" s="42"/>
      <c r="H919" s="42"/>
      <c r="I919" s="42"/>
      <c r="J919" s="42"/>
      <c r="K919" s="42"/>
      <c r="L919" s="42"/>
      <c r="M919" s="42"/>
      <c r="N919" s="42"/>
      <c r="O919" s="42"/>
      <c r="P919" s="42"/>
      <c r="Q919" s="42"/>
      <c r="R919" s="42"/>
      <c r="S919" s="42"/>
      <c r="T919" s="42"/>
      <c r="U919" s="42"/>
      <c r="V919" s="42"/>
      <c r="W919" s="42"/>
      <c r="X919" s="42"/>
      <c r="Y919" s="42"/>
      <c r="Z919" s="42"/>
    </row>
    <row r="920" spans="1:26" ht="12.75" customHeight="1" x14ac:dyDescent="0.25">
      <c r="A920" s="42"/>
      <c r="B920" s="42"/>
      <c r="C920" s="42"/>
      <c r="D920" s="42"/>
      <c r="E920" s="42"/>
      <c r="F920" s="42"/>
      <c r="G920" s="42"/>
      <c r="H920" s="42"/>
      <c r="I920" s="42"/>
      <c r="J920" s="42"/>
      <c r="K920" s="42"/>
      <c r="L920" s="42"/>
      <c r="M920" s="42"/>
      <c r="N920" s="42"/>
      <c r="O920" s="42"/>
      <c r="P920" s="42"/>
      <c r="Q920" s="42"/>
      <c r="R920" s="42"/>
      <c r="S920" s="42"/>
      <c r="T920" s="42"/>
      <c r="U920" s="42"/>
      <c r="V920" s="42"/>
      <c r="W920" s="42"/>
      <c r="X920" s="42"/>
      <c r="Y920" s="42"/>
      <c r="Z920" s="42"/>
    </row>
    <row r="921" spans="1:26" ht="12.75" customHeight="1" x14ac:dyDescent="0.25">
      <c r="A921" s="42"/>
      <c r="B921" s="42"/>
      <c r="C921" s="42"/>
      <c r="D921" s="42"/>
      <c r="E921" s="42"/>
      <c r="F921" s="42"/>
      <c r="G921" s="42"/>
      <c r="H921" s="42"/>
      <c r="I921" s="42"/>
      <c r="J921" s="42"/>
      <c r="K921" s="42"/>
      <c r="L921" s="42"/>
      <c r="M921" s="42"/>
      <c r="N921" s="42"/>
      <c r="O921" s="42"/>
      <c r="P921" s="42"/>
      <c r="Q921" s="42"/>
      <c r="R921" s="42"/>
      <c r="S921" s="42"/>
      <c r="T921" s="42"/>
      <c r="U921" s="42"/>
      <c r="V921" s="42"/>
      <c r="W921" s="42"/>
      <c r="X921" s="42"/>
      <c r="Y921" s="42"/>
      <c r="Z921" s="42"/>
    </row>
    <row r="922" spans="1:26" ht="12.75" customHeight="1" x14ac:dyDescent="0.25">
      <c r="A922" s="42"/>
      <c r="B922" s="42"/>
      <c r="C922" s="42"/>
      <c r="D922" s="42"/>
      <c r="E922" s="42"/>
      <c r="F922" s="42"/>
      <c r="G922" s="42"/>
      <c r="H922" s="42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42"/>
    </row>
    <row r="923" spans="1:26" ht="12.75" customHeight="1" x14ac:dyDescent="0.25">
      <c r="A923" s="42"/>
      <c r="B923" s="42"/>
      <c r="C923" s="42"/>
      <c r="D923" s="42"/>
      <c r="E923" s="42"/>
      <c r="F923" s="42"/>
      <c r="G923" s="42"/>
      <c r="H923" s="42"/>
      <c r="I923" s="42"/>
      <c r="J923" s="42"/>
      <c r="K923" s="42"/>
      <c r="L923" s="42"/>
      <c r="M923" s="42"/>
      <c r="N923" s="42"/>
      <c r="O923" s="42"/>
      <c r="P923" s="42"/>
      <c r="Q923" s="42"/>
      <c r="R923" s="42"/>
      <c r="S923" s="42"/>
      <c r="T923" s="42"/>
      <c r="U923" s="42"/>
      <c r="V923" s="42"/>
      <c r="W923" s="42"/>
      <c r="X923" s="42"/>
      <c r="Y923" s="42"/>
      <c r="Z923" s="42"/>
    </row>
    <row r="924" spans="1:26" ht="12.75" customHeight="1" x14ac:dyDescent="0.25">
      <c r="A924" s="42"/>
      <c r="B924" s="42"/>
      <c r="C924" s="42"/>
      <c r="D924" s="42"/>
      <c r="E924" s="42"/>
      <c r="F924" s="42"/>
      <c r="G924" s="42"/>
      <c r="H924" s="42"/>
      <c r="I924" s="42"/>
      <c r="J924" s="42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42"/>
    </row>
    <row r="925" spans="1:26" ht="12.75" customHeight="1" x14ac:dyDescent="0.25">
      <c r="A925" s="42"/>
      <c r="B925" s="42"/>
      <c r="C925" s="42"/>
      <c r="D925" s="42"/>
      <c r="E925" s="42"/>
      <c r="F925" s="42"/>
      <c r="G925" s="42"/>
      <c r="H925" s="42"/>
      <c r="I925" s="42"/>
      <c r="J925" s="42"/>
      <c r="K925" s="42"/>
      <c r="L925" s="42"/>
      <c r="M925" s="42"/>
      <c r="N925" s="42"/>
      <c r="O925" s="42"/>
      <c r="P925" s="42"/>
      <c r="Q925" s="42"/>
      <c r="R925" s="42"/>
      <c r="S925" s="42"/>
      <c r="T925" s="42"/>
      <c r="U925" s="42"/>
      <c r="V925" s="42"/>
      <c r="W925" s="42"/>
      <c r="X925" s="42"/>
      <c r="Y925" s="42"/>
      <c r="Z925" s="42"/>
    </row>
    <row r="926" spans="1:26" ht="12.75" customHeight="1" x14ac:dyDescent="0.25">
      <c r="A926" s="42"/>
      <c r="B926" s="42"/>
      <c r="C926" s="42"/>
      <c r="D926" s="42"/>
      <c r="E926" s="42"/>
      <c r="F926" s="42"/>
      <c r="G926" s="42"/>
      <c r="H926" s="42"/>
      <c r="I926" s="42"/>
      <c r="J926" s="42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</row>
    <row r="927" spans="1:26" ht="12.75" customHeight="1" x14ac:dyDescent="0.25">
      <c r="A927" s="42"/>
      <c r="B927" s="42"/>
      <c r="C927" s="42"/>
      <c r="D927" s="42"/>
      <c r="E927" s="42"/>
      <c r="F927" s="42"/>
      <c r="G927" s="42"/>
      <c r="H927" s="42"/>
      <c r="I927" s="42"/>
      <c r="J927" s="42"/>
      <c r="K927" s="42"/>
      <c r="L927" s="42"/>
      <c r="M927" s="42"/>
      <c r="N927" s="42"/>
      <c r="O927" s="42"/>
      <c r="P927" s="42"/>
      <c r="Q927" s="42"/>
      <c r="R927" s="42"/>
      <c r="S927" s="42"/>
      <c r="T927" s="42"/>
      <c r="U927" s="42"/>
      <c r="V927" s="42"/>
      <c r="W927" s="42"/>
      <c r="X927" s="42"/>
      <c r="Y927" s="42"/>
      <c r="Z927" s="42"/>
    </row>
    <row r="928" spans="1:26" ht="12.75" customHeight="1" x14ac:dyDescent="0.25">
      <c r="A928" s="42"/>
      <c r="B928" s="42"/>
      <c r="C928" s="42"/>
      <c r="D928" s="42"/>
      <c r="E928" s="42"/>
      <c r="F928" s="42"/>
      <c r="G928" s="42"/>
      <c r="H928" s="42"/>
      <c r="I928" s="42"/>
      <c r="J928" s="42"/>
      <c r="K928" s="42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42"/>
    </row>
    <row r="929" spans="1:26" ht="12.75" customHeight="1" x14ac:dyDescent="0.25">
      <c r="A929" s="42"/>
      <c r="B929" s="42"/>
      <c r="C929" s="42"/>
      <c r="D929" s="42"/>
      <c r="E929" s="42"/>
      <c r="F929" s="42"/>
      <c r="G929" s="42"/>
      <c r="H929" s="42"/>
      <c r="I929" s="42"/>
      <c r="J929" s="42"/>
      <c r="K929" s="42"/>
      <c r="L929" s="42"/>
      <c r="M929" s="42"/>
      <c r="N929" s="42"/>
      <c r="O929" s="42"/>
      <c r="P929" s="42"/>
      <c r="Q929" s="42"/>
      <c r="R929" s="42"/>
      <c r="S929" s="42"/>
      <c r="T929" s="42"/>
      <c r="U929" s="42"/>
      <c r="V929" s="42"/>
      <c r="W929" s="42"/>
      <c r="X929" s="42"/>
      <c r="Y929" s="42"/>
      <c r="Z929" s="42"/>
    </row>
    <row r="930" spans="1:26" ht="12.75" customHeight="1" x14ac:dyDescent="0.25">
      <c r="A930" s="42"/>
      <c r="B930" s="42"/>
      <c r="C930" s="42"/>
      <c r="D930" s="42"/>
      <c r="E930" s="42"/>
      <c r="F930" s="42"/>
      <c r="G930" s="42"/>
      <c r="H930" s="42"/>
      <c r="I930" s="42"/>
      <c r="J930" s="42"/>
      <c r="K930" s="42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42"/>
    </row>
    <row r="931" spans="1:26" ht="12.75" customHeight="1" x14ac:dyDescent="0.25">
      <c r="A931" s="42"/>
      <c r="B931" s="42"/>
      <c r="C931" s="42"/>
      <c r="D931" s="42"/>
      <c r="E931" s="42"/>
      <c r="F931" s="42"/>
      <c r="G931" s="42"/>
      <c r="H931" s="42"/>
      <c r="I931" s="42"/>
      <c r="J931" s="42"/>
      <c r="K931" s="42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42"/>
    </row>
    <row r="932" spans="1:26" ht="12.75" customHeight="1" x14ac:dyDescent="0.25">
      <c r="A932" s="42"/>
      <c r="B932" s="42"/>
      <c r="C932" s="42"/>
      <c r="D932" s="42"/>
      <c r="E932" s="42"/>
      <c r="F932" s="42"/>
      <c r="G932" s="42"/>
      <c r="H932" s="42"/>
      <c r="I932" s="42"/>
      <c r="J932" s="42"/>
      <c r="K932" s="42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42"/>
    </row>
    <row r="933" spans="1:26" ht="12.75" customHeight="1" x14ac:dyDescent="0.25">
      <c r="A933" s="42"/>
      <c r="B933" s="42"/>
      <c r="C933" s="42"/>
      <c r="D933" s="42"/>
      <c r="E933" s="42"/>
      <c r="F933" s="42"/>
      <c r="G933" s="42"/>
      <c r="H933" s="42"/>
      <c r="I933" s="42"/>
      <c r="J933" s="42"/>
      <c r="K933" s="42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42"/>
    </row>
    <row r="934" spans="1:26" ht="12.75" customHeight="1" x14ac:dyDescent="0.25">
      <c r="A934" s="42"/>
      <c r="B934" s="42"/>
      <c r="C934" s="42"/>
      <c r="D934" s="42"/>
      <c r="E934" s="42"/>
      <c r="F934" s="42"/>
      <c r="G934" s="42"/>
      <c r="H934" s="42"/>
      <c r="I934" s="42"/>
      <c r="J934" s="42"/>
      <c r="K934" s="42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42"/>
    </row>
    <row r="935" spans="1:26" ht="12.75" customHeight="1" x14ac:dyDescent="0.25">
      <c r="A935" s="42"/>
      <c r="B935" s="42"/>
      <c r="C935" s="42"/>
      <c r="D935" s="42"/>
      <c r="E935" s="42"/>
      <c r="F935" s="42"/>
      <c r="G935" s="42"/>
      <c r="H935" s="42"/>
      <c r="I935" s="42"/>
      <c r="J935" s="42"/>
      <c r="K935" s="42"/>
      <c r="L935" s="42"/>
      <c r="M935" s="42"/>
      <c r="N935" s="42"/>
      <c r="O935" s="42"/>
      <c r="P935" s="42"/>
      <c r="Q935" s="42"/>
      <c r="R935" s="42"/>
      <c r="S935" s="42"/>
      <c r="T935" s="42"/>
      <c r="U935" s="42"/>
      <c r="V935" s="42"/>
      <c r="W935" s="42"/>
      <c r="X935" s="42"/>
      <c r="Y935" s="42"/>
      <c r="Z935" s="42"/>
    </row>
    <row r="936" spans="1:26" ht="12.75" customHeight="1" x14ac:dyDescent="0.25">
      <c r="A936" s="42"/>
      <c r="B936" s="42"/>
      <c r="C936" s="42"/>
      <c r="D936" s="42"/>
      <c r="E936" s="42"/>
      <c r="F936" s="42"/>
      <c r="G936" s="42"/>
      <c r="H936" s="42"/>
      <c r="I936" s="42"/>
      <c r="J936" s="42"/>
      <c r="K936" s="42"/>
      <c r="L936" s="42"/>
      <c r="M936" s="42"/>
      <c r="N936" s="42"/>
      <c r="O936" s="42"/>
      <c r="P936" s="42"/>
      <c r="Q936" s="42"/>
      <c r="R936" s="42"/>
      <c r="S936" s="42"/>
      <c r="T936" s="42"/>
      <c r="U936" s="42"/>
      <c r="V936" s="42"/>
      <c r="W936" s="42"/>
      <c r="X936" s="42"/>
      <c r="Y936" s="42"/>
      <c r="Z936" s="42"/>
    </row>
    <row r="937" spans="1:26" ht="12.75" customHeight="1" x14ac:dyDescent="0.25">
      <c r="A937" s="42"/>
      <c r="B937" s="42"/>
      <c r="C937" s="42"/>
      <c r="D937" s="42"/>
      <c r="E937" s="42"/>
      <c r="F937" s="42"/>
      <c r="G937" s="42"/>
      <c r="H937" s="42"/>
      <c r="I937" s="42"/>
      <c r="J937" s="42"/>
      <c r="K937" s="42"/>
      <c r="L937" s="42"/>
      <c r="M937" s="42"/>
      <c r="N937" s="42"/>
      <c r="O937" s="42"/>
      <c r="P937" s="42"/>
      <c r="Q937" s="42"/>
      <c r="R937" s="42"/>
      <c r="S937" s="42"/>
      <c r="T937" s="42"/>
      <c r="U937" s="42"/>
      <c r="V937" s="42"/>
      <c r="W937" s="42"/>
      <c r="X937" s="42"/>
      <c r="Y937" s="42"/>
      <c r="Z937" s="42"/>
    </row>
    <row r="938" spans="1:26" ht="12.75" customHeight="1" x14ac:dyDescent="0.25">
      <c r="A938" s="42"/>
      <c r="B938" s="42"/>
      <c r="C938" s="42"/>
      <c r="D938" s="42"/>
      <c r="E938" s="42"/>
      <c r="F938" s="42"/>
      <c r="G938" s="42"/>
      <c r="H938" s="42"/>
      <c r="I938" s="42"/>
      <c r="J938" s="42"/>
      <c r="K938" s="42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42"/>
    </row>
    <row r="939" spans="1:26" ht="12.75" customHeight="1" x14ac:dyDescent="0.25">
      <c r="A939" s="42"/>
      <c r="B939" s="42"/>
      <c r="C939" s="42"/>
      <c r="D939" s="42"/>
      <c r="E939" s="42"/>
      <c r="F939" s="42"/>
      <c r="G939" s="42"/>
      <c r="H939" s="42"/>
      <c r="I939" s="42"/>
      <c r="J939" s="42"/>
      <c r="K939" s="42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42"/>
    </row>
    <row r="940" spans="1:26" ht="12.75" customHeight="1" x14ac:dyDescent="0.25">
      <c r="A940" s="42"/>
      <c r="B940" s="42"/>
      <c r="C940" s="42"/>
      <c r="D940" s="42"/>
      <c r="E940" s="42"/>
      <c r="F940" s="42"/>
      <c r="G940" s="42"/>
      <c r="H940" s="42"/>
      <c r="I940" s="42"/>
      <c r="J940" s="42"/>
      <c r="K940" s="42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42"/>
    </row>
    <row r="941" spans="1:26" ht="12.75" customHeight="1" x14ac:dyDescent="0.25">
      <c r="A941" s="42"/>
      <c r="B941" s="42"/>
      <c r="C941" s="42"/>
      <c r="D941" s="42"/>
      <c r="E941" s="42"/>
      <c r="F941" s="42"/>
      <c r="G941" s="42"/>
      <c r="H941" s="42"/>
      <c r="I941" s="42"/>
      <c r="J941" s="42"/>
      <c r="K941" s="42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42"/>
    </row>
    <row r="942" spans="1:26" ht="12.75" customHeight="1" x14ac:dyDescent="0.25">
      <c r="A942" s="42"/>
      <c r="B942" s="42"/>
      <c r="C942" s="42"/>
      <c r="D942" s="42"/>
      <c r="E942" s="42"/>
      <c r="F942" s="42"/>
      <c r="G942" s="42"/>
      <c r="H942" s="42"/>
      <c r="I942" s="42"/>
      <c r="J942" s="42"/>
      <c r="K942" s="42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42"/>
    </row>
    <row r="943" spans="1:26" ht="12.75" customHeight="1" x14ac:dyDescent="0.25">
      <c r="A943" s="42"/>
      <c r="B943" s="42"/>
      <c r="C943" s="42"/>
      <c r="D943" s="42"/>
      <c r="E943" s="42"/>
      <c r="F943" s="42"/>
      <c r="G943" s="42"/>
      <c r="H943" s="42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42"/>
    </row>
    <row r="944" spans="1:26" ht="12.75" customHeight="1" x14ac:dyDescent="0.25">
      <c r="A944" s="42"/>
      <c r="B944" s="42"/>
      <c r="C944" s="42"/>
      <c r="D944" s="42"/>
      <c r="E944" s="42"/>
      <c r="F944" s="42"/>
      <c r="G944" s="42"/>
      <c r="H944" s="42"/>
      <c r="I944" s="42"/>
      <c r="J944" s="42"/>
      <c r="K944" s="42"/>
      <c r="L944" s="42"/>
      <c r="M944" s="42"/>
      <c r="N944" s="42"/>
      <c r="O944" s="42"/>
      <c r="P944" s="42"/>
      <c r="Q944" s="42"/>
      <c r="R944" s="42"/>
      <c r="S944" s="42"/>
      <c r="T944" s="42"/>
      <c r="U944" s="42"/>
      <c r="V944" s="42"/>
      <c r="W944" s="42"/>
      <c r="X944" s="42"/>
      <c r="Y944" s="42"/>
      <c r="Z944" s="42"/>
    </row>
    <row r="945" spans="1:26" ht="12.75" customHeight="1" x14ac:dyDescent="0.25">
      <c r="A945" s="42"/>
      <c r="B945" s="42"/>
      <c r="C945" s="42"/>
      <c r="D945" s="42"/>
      <c r="E945" s="42"/>
      <c r="F945" s="42"/>
      <c r="G945" s="42"/>
      <c r="H945" s="42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42"/>
    </row>
    <row r="946" spans="1:26" ht="12.75" customHeight="1" x14ac:dyDescent="0.25">
      <c r="A946" s="42"/>
      <c r="B946" s="42"/>
      <c r="C946" s="42"/>
      <c r="D946" s="42"/>
      <c r="E946" s="42"/>
      <c r="F946" s="42"/>
      <c r="G946" s="42"/>
      <c r="H946" s="42"/>
      <c r="I946" s="42"/>
      <c r="J946" s="42"/>
      <c r="K946" s="42"/>
      <c r="L946" s="42"/>
      <c r="M946" s="42"/>
      <c r="N946" s="42"/>
      <c r="O946" s="42"/>
      <c r="P946" s="42"/>
      <c r="Q946" s="42"/>
      <c r="R946" s="42"/>
      <c r="S946" s="42"/>
      <c r="T946" s="42"/>
      <c r="U946" s="42"/>
      <c r="V946" s="42"/>
      <c r="W946" s="42"/>
      <c r="X946" s="42"/>
      <c r="Y946" s="42"/>
      <c r="Z946" s="42"/>
    </row>
    <row r="947" spans="1:26" ht="12.75" customHeight="1" x14ac:dyDescent="0.25">
      <c r="A947" s="42"/>
      <c r="B947" s="42"/>
      <c r="C947" s="42"/>
      <c r="D947" s="42"/>
      <c r="E947" s="42"/>
      <c r="F947" s="42"/>
      <c r="G947" s="42"/>
      <c r="H947" s="42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42"/>
    </row>
    <row r="948" spans="1:26" ht="12.75" customHeight="1" x14ac:dyDescent="0.25">
      <c r="A948" s="42"/>
      <c r="B948" s="42"/>
      <c r="C948" s="42"/>
      <c r="D948" s="42"/>
      <c r="E948" s="42"/>
      <c r="F948" s="42"/>
      <c r="G948" s="42"/>
      <c r="H948" s="42"/>
      <c r="I948" s="42"/>
      <c r="J948" s="42"/>
      <c r="K948" s="42"/>
      <c r="L948" s="42"/>
      <c r="M948" s="42"/>
      <c r="N948" s="42"/>
      <c r="O948" s="42"/>
      <c r="P948" s="42"/>
      <c r="Q948" s="42"/>
      <c r="R948" s="42"/>
      <c r="S948" s="42"/>
      <c r="T948" s="42"/>
      <c r="U948" s="42"/>
      <c r="V948" s="42"/>
      <c r="W948" s="42"/>
      <c r="X948" s="42"/>
      <c r="Y948" s="42"/>
      <c r="Z948" s="42"/>
    </row>
    <row r="949" spans="1:26" ht="12.75" customHeight="1" x14ac:dyDescent="0.25">
      <c r="A949" s="42"/>
      <c r="B949" s="42"/>
      <c r="C949" s="42"/>
      <c r="D949" s="42"/>
      <c r="E949" s="42"/>
      <c r="F949" s="42"/>
      <c r="G949" s="42"/>
      <c r="H949" s="42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42"/>
    </row>
    <row r="950" spans="1:26" ht="12.75" customHeight="1" x14ac:dyDescent="0.25">
      <c r="A950" s="42"/>
      <c r="B950" s="42"/>
      <c r="C950" s="42"/>
      <c r="D950" s="42"/>
      <c r="E950" s="42"/>
      <c r="F950" s="42"/>
      <c r="G950" s="42"/>
      <c r="H950" s="42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42"/>
    </row>
    <row r="951" spans="1:26" ht="12.75" customHeight="1" x14ac:dyDescent="0.25">
      <c r="A951" s="42"/>
      <c r="B951" s="42"/>
      <c r="C951" s="42"/>
      <c r="D951" s="42"/>
      <c r="E951" s="42"/>
      <c r="F951" s="42"/>
      <c r="G951" s="42"/>
      <c r="H951" s="42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42"/>
    </row>
    <row r="952" spans="1:26" ht="12.75" customHeight="1" x14ac:dyDescent="0.25">
      <c r="A952" s="42"/>
      <c r="B952" s="42"/>
      <c r="C952" s="42"/>
      <c r="D952" s="42"/>
      <c r="E952" s="42"/>
      <c r="F952" s="42"/>
      <c r="G952" s="42"/>
      <c r="H952" s="42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42"/>
    </row>
    <row r="953" spans="1:26" ht="12.75" customHeight="1" x14ac:dyDescent="0.25">
      <c r="A953" s="42"/>
      <c r="B953" s="42"/>
      <c r="C953" s="42"/>
      <c r="D953" s="42"/>
      <c r="E953" s="42"/>
      <c r="F953" s="42"/>
      <c r="G953" s="42"/>
      <c r="H953" s="42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42"/>
    </row>
    <row r="954" spans="1:26" ht="12.75" customHeight="1" x14ac:dyDescent="0.25">
      <c r="A954" s="42"/>
      <c r="B954" s="42"/>
      <c r="C954" s="42"/>
      <c r="D954" s="42"/>
      <c r="E954" s="42"/>
      <c r="F954" s="42"/>
      <c r="G954" s="42"/>
      <c r="H954" s="42"/>
      <c r="I954" s="42"/>
      <c r="J954" s="42"/>
      <c r="K954" s="42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2"/>
      <c r="W954" s="42"/>
      <c r="X954" s="42"/>
      <c r="Y954" s="42"/>
      <c r="Z954" s="42"/>
    </row>
    <row r="955" spans="1:26" ht="12.75" customHeight="1" x14ac:dyDescent="0.25">
      <c r="A955" s="42"/>
      <c r="B955" s="42"/>
      <c r="C955" s="42"/>
      <c r="D955" s="42"/>
      <c r="E955" s="42"/>
      <c r="F955" s="42"/>
      <c r="G955" s="42"/>
      <c r="H955" s="42"/>
      <c r="I955" s="42"/>
      <c r="J955" s="42"/>
      <c r="K955" s="42"/>
      <c r="L955" s="42"/>
      <c r="M955" s="42"/>
      <c r="N955" s="42"/>
      <c r="O955" s="42"/>
      <c r="P955" s="42"/>
      <c r="Q955" s="42"/>
      <c r="R955" s="42"/>
      <c r="S955" s="42"/>
      <c r="T955" s="42"/>
      <c r="U955" s="42"/>
      <c r="V955" s="42"/>
      <c r="W955" s="42"/>
      <c r="X955" s="42"/>
      <c r="Y955" s="42"/>
      <c r="Z955" s="42"/>
    </row>
    <row r="956" spans="1:26" ht="12.75" customHeight="1" x14ac:dyDescent="0.25">
      <c r="A956" s="42"/>
      <c r="B956" s="42"/>
      <c r="C956" s="42"/>
      <c r="D956" s="42"/>
      <c r="E956" s="42"/>
      <c r="F956" s="42"/>
      <c r="G956" s="42"/>
      <c r="H956" s="42"/>
      <c r="I956" s="42"/>
      <c r="J956" s="42"/>
      <c r="K956" s="42"/>
      <c r="L956" s="42"/>
      <c r="M956" s="42"/>
      <c r="N956" s="42"/>
      <c r="O956" s="42"/>
      <c r="P956" s="42"/>
      <c r="Q956" s="42"/>
      <c r="R956" s="42"/>
      <c r="S956" s="42"/>
      <c r="T956" s="42"/>
      <c r="U956" s="42"/>
      <c r="V956" s="42"/>
      <c r="W956" s="42"/>
      <c r="X956" s="42"/>
      <c r="Y956" s="42"/>
      <c r="Z956" s="42"/>
    </row>
    <row r="957" spans="1:26" ht="12.75" customHeight="1" x14ac:dyDescent="0.25">
      <c r="A957" s="42"/>
      <c r="B957" s="42"/>
      <c r="C957" s="42"/>
      <c r="D957" s="42"/>
      <c r="E957" s="42"/>
      <c r="F957" s="42"/>
      <c r="G957" s="42"/>
      <c r="H957" s="42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42"/>
    </row>
    <row r="958" spans="1:26" ht="12.75" customHeight="1" x14ac:dyDescent="0.25">
      <c r="A958" s="42"/>
      <c r="B958" s="42"/>
      <c r="C958" s="42"/>
      <c r="D958" s="42"/>
      <c r="E958" s="42"/>
      <c r="F958" s="42"/>
      <c r="G958" s="42"/>
      <c r="H958" s="42"/>
      <c r="I958" s="42"/>
      <c r="J958" s="42"/>
      <c r="K958" s="42"/>
      <c r="L958" s="42"/>
      <c r="M958" s="42"/>
      <c r="N958" s="42"/>
      <c r="O958" s="42"/>
      <c r="P958" s="42"/>
      <c r="Q958" s="42"/>
      <c r="R958" s="42"/>
      <c r="S958" s="42"/>
      <c r="T958" s="42"/>
      <c r="U958" s="42"/>
      <c r="V958" s="42"/>
      <c r="W958" s="42"/>
      <c r="X958" s="42"/>
      <c r="Y958" s="42"/>
      <c r="Z958" s="42"/>
    </row>
    <row r="959" spans="1:26" ht="12.75" customHeight="1" x14ac:dyDescent="0.25">
      <c r="A959" s="42"/>
      <c r="B959" s="42"/>
      <c r="C959" s="42"/>
      <c r="D959" s="42"/>
      <c r="E959" s="42"/>
      <c r="F959" s="42"/>
      <c r="G959" s="42"/>
      <c r="H959" s="42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42"/>
    </row>
    <row r="960" spans="1:26" ht="12.75" customHeight="1" x14ac:dyDescent="0.25">
      <c r="A960" s="42"/>
      <c r="B960" s="42"/>
      <c r="C960" s="42"/>
      <c r="D960" s="42"/>
      <c r="E960" s="42"/>
      <c r="F960" s="42"/>
      <c r="G960" s="42"/>
      <c r="H960" s="42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42"/>
    </row>
    <row r="961" spans="1:26" ht="12.75" customHeight="1" x14ac:dyDescent="0.25">
      <c r="A961" s="42"/>
      <c r="B961" s="42"/>
      <c r="C961" s="42"/>
      <c r="D961" s="42"/>
      <c r="E961" s="42"/>
      <c r="F961" s="42"/>
      <c r="G961" s="42"/>
      <c r="H961" s="42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42"/>
    </row>
    <row r="962" spans="1:26" ht="12.75" customHeight="1" x14ac:dyDescent="0.25">
      <c r="A962" s="42"/>
      <c r="B962" s="42"/>
      <c r="C962" s="42"/>
      <c r="D962" s="42"/>
      <c r="E962" s="42"/>
      <c r="F962" s="42"/>
      <c r="G962" s="42"/>
      <c r="H962" s="42"/>
      <c r="I962" s="42"/>
      <c r="J962" s="42"/>
      <c r="K962" s="42"/>
      <c r="L962" s="42"/>
      <c r="M962" s="42"/>
      <c r="N962" s="42"/>
      <c r="O962" s="42"/>
      <c r="P962" s="42"/>
      <c r="Q962" s="42"/>
      <c r="R962" s="42"/>
      <c r="S962" s="42"/>
      <c r="T962" s="42"/>
      <c r="U962" s="42"/>
      <c r="V962" s="42"/>
      <c r="W962" s="42"/>
      <c r="X962" s="42"/>
      <c r="Y962" s="42"/>
      <c r="Z962" s="42"/>
    </row>
    <row r="963" spans="1:26" ht="12.75" customHeight="1" x14ac:dyDescent="0.25">
      <c r="A963" s="42"/>
      <c r="B963" s="42"/>
      <c r="C963" s="42"/>
      <c r="D963" s="42"/>
      <c r="E963" s="42"/>
      <c r="F963" s="42"/>
      <c r="G963" s="42"/>
      <c r="H963" s="42"/>
      <c r="I963" s="42"/>
      <c r="J963" s="42"/>
      <c r="K963" s="42"/>
      <c r="L963" s="42"/>
      <c r="M963" s="42"/>
      <c r="N963" s="42"/>
      <c r="O963" s="42"/>
      <c r="P963" s="42"/>
      <c r="Q963" s="42"/>
      <c r="R963" s="42"/>
      <c r="S963" s="42"/>
      <c r="T963" s="42"/>
      <c r="U963" s="42"/>
      <c r="V963" s="42"/>
      <c r="W963" s="42"/>
      <c r="X963" s="42"/>
      <c r="Y963" s="42"/>
      <c r="Z963" s="42"/>
    </row>
    <row r="964" spans="1:26" ht="12.75" customHeight="1" x14ac:dyDescent="0.25">
      <c r="A964" s="42"/>
      <c r="B964" s="42"/>
      <c r="C964" s="42"/>
      <c r="D964" s="42"/>
      <c r="E964" s="42"/>
      <c r="F964" s="42"/>
      <c r="G964" s="42"/>
      <c r="H964" s="42"/>
      <c r="I964" s="42"/>
      <c r="J964" s="42"/>
      <c r="K964" s="42"/>
      <c r="L964" s="42"/>
      <c r="M964" s="42"/>
      <c r="N964" s="42"/>
      <c r="O964" s="42"/>
      <c r="P964" s="42"/>
      <c r="Q964" s="42"/>
      <c r="R964" s="42"/>
      <c r="S964" s="42"/>
      <c r="T964" s="42"/>
      <c r="U964" s="42"/>
      <c r="V964" s="42"/>
      <c r="W964" s="42"/>
      <c r="X964" s="42"/>
      <c r="Y964" s="42"/>
      <c r="Z964" s="42"/>
    </row>
    <row r="965" spans="1:26" ht="12.75" customHeight="1" x14ac:dyDescent="0.25">
      <c r="A965" s="42"/>
      <c r="B965" s="42"/>
      <c r="C965" s="42"/>
      <c r="D965" s="42"/>
      <c r="E965" s="42"/>
      <c r="F965" s="42"/>
      <c r="G965" s="42"/>
      <c r="H965" s="42"/>
      <c r="I965" s="42"/>
      <c r="J965" s="42"/>
      <c r="K965" s="42"/>
      <c r="L965" s="42"/>
      <c r="M965" s="42"/>
      <c r="N965" s="42"/>
      <c r="O965" s="42"/>
      <c r="P965" s="42"/>
      <c r="Q965" s="42"/>
      <c r="R965" s="42"/>
      <c r="S965" s="42"/>
      <c r="T965" s="42"/>
      <c r="U965" s="42"/>
      <c r="V965" s="42"/>
      <c r="W965" s="42"/>
      <c r="X965" s="42"/>
      <c r="Y965" s="42"/>
      <c r="Z965" s="42"/>
    </row>
    <row r="966" spans="1:26" ht="12.75" customHeight="1" x14ac:dyDescent="0.25">
      <c r="A966" s="42"/>
      <c r="B966" s="42"/>
      <c r="C966" s="42"/>
      <c r="D966" s="42"/>
      <c r="E966" s="42"/>
      <c r="F966" s="42"/>
      <c r="G966" s="42"/>
      <c r="H966" s="42"/>
      <c r="I966" s="42"/>
      <c r="J966" s="42"/>
      <c r="K966" s="42"/>
      <c r="L966" s="42"/>
      <c r="M966" s="42"/>
      <c r="N966" s="42"/>
      <c r="O966" s="42"/>
      <c r="P966" s="42"/>
      <c r="Q966" s="42"/>
      <c r="R966" s="42"/>
      <c r="S966" s="42"/>
      <c r="T966" s="42"/>
      <c r="U966" s="42"/>
      <c r="V966" s="42"/>
      <c r="W966" s="42"/>
      <c r="X966" s="42"/>
      <c r="Y966" s="42"/>
      <c r="Z966" s="42"/>
    </row>
    <row r="967" spans="1:26" ht="12.75" customHeight="1" x14ac:dyDescent="0.25">
      <c r="A967" s="42"/>
      <c r="B967" s="42"/>
      <c r="C967" s="42"/>
      <c r="D967" s="42"/>
      <c r="E967" s="42"/>
      <c r="F967" s="42"/>
      <c r="G967" s="42"/>
      <c r="H967" s="42"/>
      <c r="I967" s="42"/>
      <c r="J967" s="42"/>
      <c r="K967" s="42"/>
      <c r="L967" s="42"/>
      <c r="M967" s="42"/>
      <c r="N967" s="42"/>
      <c r="O967" s="42"/>
      <c r="P967" s="42"/>
      <c r="Q967" s="42"/>
      <c r="R967" s="42"/>
      <c r="S967" s="42"/>
      <c r="T967" s="42"/>
      <c r="U967" s="42"/>
      <c r="V967" s="42"/>
      <c r="W967" s="42"/>
      <c r="X967" s="42"/>
      <c r="Y967" s="42"/>
      <c r="Z967" s="42"/>
    </row>
    <row r="968" spans="1:26" ht="12.75" customHeight="1" x14ac:dyDescent="0.25">
      <c r="A968" s="42"/>
      <c r="B968" s="42"/>
      <c r="C968" s="42"/>
      <c r="D968" s="42"/>
      <c r="E968" s="42"/>
      <c r="F968" s="42"/>
      <c r="G968" s="42"/>
      <c r="H968" s="42"/>
      <c r="I968" s="42"/>
      <c r="J968" s="42"/>
      <c r="K968" s="42"/>
      <c r="L968" s="42"/>
      <c r="M968" s="42"/>
      <c r="N968" s="42"/>
      <c r="O968" s="42"/>
      <c r="P968" s="42"/>
      <c r="Q968" s="42"/>
      <c r="R968" s="42"/>
      <c r="S968" s="42"/>
      <c r="T968" s="42"/>
      <c r="U968" s="42"/>
      <c r="V968" s="42"/>
      <c r="W968" s="42"/>
      <c r="X968" s="42"/>
      <c r="Y968" s="42"/>
      <c r="Z968" s="42"/>
    </row>
    <row r="969" spans="1:26" ht="12.75" customHeight="1" x14ac:dyDescent="0.25">
      <c r="A969" s="42"/>
      <c r="B969" s="42"/>
      <c r="C969" s="42"/>
      <c r="D969" s="42"/>
      <c r="E969" s="42"/>
      <c r="F969" s="42"/>
      <c r="G969" s="42"/>
      <c r="H969" s="42"/>
      <c r="I969" s="42"/>
      <c r="J969" s="42"/>
      <c r="K969" s="42"/>
      <c r="L969" s="42"/>
      <c r="M969" s="42"/>
      <c r="N969" s="42"/>
      <c r="O969" s="42"/>
      <c r="P969" s="42"/>
      <c r="Q969" s="42"/>
      <c r="R969" s="42"/>
      <c r="S969" s="42"/>
      <c r="T969" s="42"/>
      <c r="U969" s="42"/>
      <c r="V969" s="42"/>
      <c r="W969" s="42"/>
      <c r="X969" s="42"/>
      <c r="Y969" s="42"/>
      <c r="Z969" s="42"/>
    </row>
    <row r="970" spans="1:26" ht="12.75" customHeight="1" x14ac:dyDescent="0.25">
      <c r="A970" s="42"/>
      <c r="B970" s="42"/>
      <c r="C970" s="42"/>
      <c r="D970" s="42"/>
      <c r="E970" s="42"/>
      <c r="F970" s="42"/>
      <c r="G970" s="42"/>
      <c r="H970" s="42"/>
      <c r="I970" s="42"/>
      <c r="J970" s="42"/>
      <c r="K970" s="42"/>
      <c r="L970" s="42"/>
      <c r="M970" s="42"/>
      <c r="N970" s="42"/>
      <c r="O970" s="42"/>
      <c r="P970" s="42"/>
      <c r="Q970" s="42"/>
      <c r="R970" s="42"/>
      <c r="S970" s="42"/>
      <c r="T970" s="42"/>
      <c r="U970" s="42"/>
      <c r="V970" s="42"/>
      <c r="W970" s="42"/>
      <c r="X970" s="42"/>
      <c r="Y970" s="42"/>
      <c r="Z970" s="42"/>
    </row>
    <row r="971" spans="1:26" ht="12.75" customHeight="1" x14ac:dyDescent="0.25">
      <c r="A971" s="42"/>
      <c r="B971" s="42"/>
      <c r="C971" s="42"/>
      <c r="D971" s="42"/>
      <c r="E971" s="42"/>
      <c r="F971" s="42"/>
      <c r="G971" s="42"/>
      <c r="H971" s="42"/>
      <c r="I971" s="42"/>
      <c r="J971" s="42"/>
      <c r="K971" s="42"/>
      <c r="L971" s="42"/>
      <c r="M971" s="42"/>
      <c r="N971" s="42"/>
      <c r="O971" s="42"/>
      <c r="P971" s="42"/>
      <c r="Q971" s="42"/>
      <c r="R971" s="42"/>
      <c r="S971" s="42"/>
      <c r="T971" s="42"/>
      <c r="U971" s="42"/>
      <c r="V971" s="42"/>
      <c r="W971" s="42"/>
      <c r="X971" s="42"/>
      <c r="Y971" s="42"/>
      <c r="Z971" s="42"/>
    </row>
    <row r="972" spans="1:26" ht="12.75" customHeight="1" x14ac:dyDescent="0.25">
      <c r="A972" s="42"/>
      <c r="B972" s="42"/>
      <c r="C972" s="42"/>
      <c r="D972" s="42"/>
      <c r="E972" s="42"/>
      <c r="F972" s="42"/>
      <c r="G972" s="42"/>
      <c r="H972" s="42"/>
      <c r="I972" s="42"/>
      <c r="J972" s="42"/>
      <c r="K972" s="42"/>
      <c r="L972" s="42"/>
      <c r="M972" s="42"/>
      <c r="N972" s="42"/>
      <c r="O972" s="42"/>
      <c r="P972" s="42"/>
      <c r="Q972" s="42"/>
      <c r="R972" s="42"/>
      <c r="S972" s="42"/>
      <c r="T972" s="42"/>
      <c r="U972" s="42"/>
      <c r="V972" s="42"/>
      <c r="W972" s="42"/>
      <c r="X972" s="42"/>
      <c r="Y972" s="42"/>
      <c r="Z972" s="42"/>
    </row>
    <row r="973" spans="1:26" ht="12.75" customHeight="1" x14ac:dyDescent="0.25">
      <c r="A973" s="42"/>
      <c r="B973" s="42"/>
      <c r="C973" s="42"/>
      <c r="D973" s="42"/>
      <c r="E973" s="42"/>
      <c r="F973" s="42"/>
      <c r="G973" s="42"/>
      <c r="H973" s="42"/>
      <c r="I973" s="42"/>
      <c r="J973" s="42"/>
      <c r="K973" s="42"/>
      <c r="L973" s="42"/>
      <c r="M973" s="42"/>
      <c r="N973" s="42"/>
      <c r="O973" s="42"/>
      <c r="P973" s="42"/>
      <c r="Q973" s="42"/>
      <c r="R973" s="42"/>
      <c r="S973" s="42"/>
      <c r="T973" s="42"/>
      <c r="U973" s="42"/>
      <c r="V973" s="42"/>
      <c r="W973" s="42"/>
      <c r="X973" s="42"/>
      <c r="Y973" s="42"/>
      <c r="Z973" s="42"/>
    </row>
    <row r="974" spans="1:26" ht="12.75" customHeight="1" x14ac:dyDescent="0.25">
      <c r="A974" s="42"/>
      <c r="B974" s="42"/>
      <c r="C974" s="42"/>
      <c r="D974" s="42"/>
      <c r="E974" s="42"/>
      <c r="F974" s="42"/>
      <c r="G974" s="42"/>
      <c r="H974" s="42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42"/>
    </row>
    <row r="975" spans="1:26" ht="12.75" customHeight="1" x14ac:dyDescent="0.25">
      <c r="A975" s="42"/>
      <c r="B975" s="42"/>
      <c r="C975" s="42"/>
      <c r="D975" s="42"/>
      <c r="E975" s="42"/>
      <c r="F975" s="42"/>
      <c r="G975" s="42"/>
      <c r="H975" s="42"/>
      <c r="I975" s="42"/>
      <c r="J975" s="42"/>
      <c r="K975" s="42"/>
      <c r="L975" s="42"/>
      <c r="M975" s="42"/>
      <c r="N975" s="42"/>
      <c r="O975" s="42"/>
      <c r="P975" s="42"/>
      <c r="Q975" s="42"/>
      <c r="R975" s="42"/>
      <c r="S975" s="42"/>
      <c r="T975" s="42"/>
      <c r="U975" s="42"/>
      <c r="V975" s="42"/>
      <c r="W975" s="42"/>
      <c r="X975" s="42"/>
      <c r="Y975" s="42"/>
      <c r="Z975" s="42"/>
    </row>
    <row r="976" spans="1:26" ht="12.75" customHeight="1" x14ac:dyDescent="0.25">
      <c r="A976" s="42"/>
      <c r="B976" s="42"/>
      <c r="C976" s="42"/>
      <c r="D976" s="42"/>
      <c r="E976" s="42"/>
      <c r="F976" s="42"/>
      <c r="G976" s="42"/>
      <c r="H976" s="42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42"/>
    </row>
    <row r="977" spans="1:26" ht="12.75" customHeight="1" x14ac:dyDescent="0.25">
      <c r="A977" s="42"/>
      <c r="B977" s="42"/>
      <c r="C977" s="42"/>
      <c r="D977" s="42"/>
      <c r="E977" s="42"/>
      <c r="F977" s="42"/>
      <c r="G977" s="42"/>
      <c r="H977" s="42"/>
      <c r="I977" s="42"/>
      <c r="J977" s="42"/>
      <c r="K977" s="42"/>
      <c r="L977" s="42"/>
      <c r="M977" s="42"/>
      <c r="N977" s="42"/>
      <c r="O977" s="42"/>
      <c r="P977" s="42"/>
      <c r="Q977" s="42"/>
      <c r="R977" s="42"/>
      <c r="S977" s="42"/>
      <c r="T977" s="42"/>
      <c r="U977" s="42"/>
      <c r="V977" s="42"/>
      <c r="W977" s="42"/>
      <c r="X977" s="42"/>
      <c r="Y977" s="42"/>
      <c r="Z977" s="42"/>
    </row>
    <row r="978" spans="1:26" ht="12.75" customHeight="1" x14ac:dyDescent="0.25">
      <c r="A978" s="42"/>
      <c r="B978" s="42"/>
      <c r="C978" s="42"/>
      <c r="D978" s="42"/>
      <c r="E978" s="42"/>
      <c r="F978" s="42"/>
      <c r="G978" s="42"/>
      <c r="H978" s="42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</row>
    <row r="979" spans="1:26" ht="12.75" customHeight="1" x14ac:dyDescent="0.25">
      <c r="A979" s="42"/>
      <c r="B979" s="42"/>
      <c r="C979" s="42"/>
      <c r="D979" s="42"/>
      <c r="E979" s="42"/>
      <c r="F979" s="42"/>
      <c r="G979" s="42"/>
      <c r="H979" s="42"/>
      <c r="I979" s="42"/>
      <c r="J979" s="42"/>
      <c r="K979" s="42"/>
      <c r="L979" s="42"/>
      <c r="M979" s="42"/>
      <c r="N979" s="42"/>
      <c r="O979" s="42"/>
      <c r="P979" s="42"/>
      <c r="Q979" s="42"/>
      <c r="R979" s="42"/>
      <c r="S979" s="42"/>
      <c r="T979" s="42"/>
      <c r="U979" s="42"/>
      <c r="V979" s="42"/>
      <c r="W979" s="42"/>
      <c r="X979" s="42"/>
      <c r="Y979" s="42"/>
      <c r="Z979" s="42"/>
    </row>
    <row r="980" spans="1:26" ht="12.75" customHeight="1" x14ac:dyDescent="0.25">
      <c r="A980" s="42"/>
      <c r="B980" s="42"/>
      <c r="C980" s="42"/>
      <c r="D980" s="42"/>
      <c r="E980" s="42"/>
      <c r="F980" s="42"/>
      <c r="G980" s="42"/>
      <c r="H980" s="42"/>
      <c r="I980" s="42"/>
      <c r="J980" s="42"/>
      <c r="K980" s="42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42"/>
    </row>
    <row r="981" spans="1:26" ht="12.75" customHeight="1" x14ac:dyDescent="0.25">
      <c r="A981" s="42"/>
      <c r="B981" s="42"/>
      <c r="C981" s="42"/>
      <c r="D981" s="42"/>
      <c r="E981" s="42"/>
      <c r="F981" s="42"/>
      <c r="G981" s="42"/>
      <c r="H981" s="42"/>
      <c r="I981" s="42"/>
      <c r="J981" s="42"/>
      <c r="K981" s="42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42"/>
    </row>
    <row r="982" spans="1:26" ht="12.75" customHeight="1" x14ac:dyDescent="0.25">
      <c r="A982" s="42"/>
      <c r="B982" s="42"/>
      <c r="C982" s="42"/>
      <c r="D982" s="42"/>
      <c r="E982" s="42"/>
      <c r="F982" s="42"/>
      <c r="G982" s="42"/>
      <c r="H982" s="42"/>
      <c r="I982" s="42"/>
      <c r="J982" s="42"/>
      <c r="K982" s="42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42"/>
    </row>
    <row r="983" spans="1:26" ht="12.75" customHeight="1" x14ac:dyDescent="0.25">
      <c r="A983" s="42"/>
      <c r="B983" s="42"/>
      <c r="C983" s="42"/>
      <c r="D983" s="42"/>
      <c r="E983" s="42"/>
      <c r="F983" s="42"/>
      <c r="G983" s="42"/>
      <c r="H983" s="42"/>
      <c r="I983" s="42"/>
      <c r="J983" s="42"/>
      <c r="K983" s="42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42"/>
    </row>
    <row r="984" spans="1:26" ht="12.75" customHeight="1" x14ac:dyDescent="0.25">
      <c r="A984" s="42"/>
      <c r="B984" s="42"/>
      <c r="C984" s="42"/>
      <c r="D984" s="42"/>
      <c r="E984" s="42"/>
      <c r="F984" s="42"/>
      <c r="G984" s="42"/>
      <c r="H984" s="42"/>
      <c r="I984" s="42"/>
      <c r="J984" s="42"/>
      <c r="K984" s="42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42"/>
    </row>
    <row r="985" spans="1:26" ht="12.75" customHeight="1" x14ac:dyDescent="0.25">
      <c r="A985" s="42"/>
      <c r="B985" s="42"/>
      <c r="C985" s="42"/>
      <c r="D985" s="42"/>
      <c r="E985" s="42"/>
      <c r="F985" s="42"/>
      <c r="G985" s="42"/>
      <c r="H985" s="42"/>
      <c r="I985" s="42"/>
      <c r="J985" s="42"/>
      <c r="K985" s="42"/>
      <c r="L985" s="42"/>
      <c r="M985" s="42"/>
      <c r="N985" s="42"/>
      <c r="O985" s="42"/>
      <c r="P985" s="42"/>
      <c r="Q985" s="42"/>
      <c r="R985" s="42"/>
      <c r="S985" s="42"/>
      <c r="T985" s="42"/>
      <c r="U985" s="42"/>
      <c r="V985" s="42"/>
      <c r="W985" s="42"/>
      <c r="X985" s="42"/>
      <c r="Y985" s="42"/>
      <c r="Z985" s="42"/>
    </row>
    <row r="986" spans="1:26" ht="12.75" customHeight="1" x14ac:dyDescent="0.25">
      <c r="A986" s="42"/>
      <c r="B986" s="42"/>
      <c r="C986" s="42"/>
      <c r="D986" s="42"/>
      <c r="E986" s="42"/>
      <c r="F986" s="42"/>
      <c r="G986" s="42"/>
      <c r="H986" s="42"/>
      <c r="I986" s="42"/>
      <c r="J986" s="42"/>
      <c r="K986" s="42"/>
      <c r="L986" s="42"/>
      <c r="M986" s="42"/>
      <c r="N986" s="42"/>
      <c r="O986" s="42"/>
      <c r="P986" s="42"/>
      <c r="Q986" s="42"/>
      <c r="R986" s="42"/>
      <c r="S986" s="42"/>
      <c r="T986" s="42"/>
      <c r="U986" s="42"/>
      <c r="V986" s="42"/>
      <c r="W986" s="42"/>
      <c r="X986" s="42"/>
      <c r="Y986" s="42"/>
      <c r="Z986" s="42"/>
    </row>
    <row r="987" spans="1:26" ht="12.75" customHeight="1" x14ac:dyDescent="0.25">
      <c r="A987" s="42"/>
      <c r="B987" s="42"/>
      <c r="C987" s="42"/>
      <c r="D987" s="42"/>
      <c r="E987" s="42"/>
      <c r="F987" s="42"/>
      <c r="G987" s="42"/>
      <c r="H987" s="42"/>
      <c r="I987" s="42"/>
      <c r="J987" s="42"/>
      <c r="K987" s="42"/>
      <c r="L987" s="42"/>
      <c r="M987" s="42"/>
      <c r="N987" s="42"/>
      <c r="O987" s="42"/>
      <c r="P987" s="42"/>
      <c r="Q987" s="42"/>
      <c r="R987" s="42"/>
      <c r="S987" s="42"/>
      <c r="T987" s="42"/>
      <c r="U987" s="42"/>
      <c r="V987" s="42"/>
      <c r="W987" s="42"/>
      <c r="X987" s="42"/>
      <c r="Y987" s="42"/>
      <c r="Z987" s="42"/>
    </row>
    <row r="988" spans="1:26" ht="12.75" customHeight="1" x14ac:dyDescent="0.25">
      <c r="A988" s="42"/>
      <c r="B988" s="42"/>
      <c r="C988" s="42"/>
      <c r="D988" s="42"/>
      <c r="E988" s="42"/>
      <c r="F988" s="42"/>
      <c r="G988" s="42"/>
      <c r="H988" s="42"/>
      <c r="I988" s="42"/>
      <c r="J988" s="42"/>
      <c r="K988" s="42"/>
      <c r="L988" s="42"/>
      <c r="M988" s="42"/>
      <c r="N988" s="42"/>
      <c r="O988" s="42"/>
      <c r="P988" s="42"/>
      <c r="Q988" s="42"/>
      <c r="R988" s="42"/>
      <c r="S988" s="42"/>
      <c r="T988" s="42"/>
      <c r="U988" s="42"/>
      <c r="V988" s="42"/>
      <c r="W988" s="42"/>
      <c r="X988" s="42"/>
      <c r="Y988" s="42"/>
      <c r="Z988" s="42"/>
    </row>
    <row r="989" spans="1:26" ht="12.75" customHeight="1" x14ac:dyDescent="0.25">
      <c r="A989" s="42"/>
      <c r="B989" s="42"/>
      <c r="C989" s="42"/>
      <c r="D989" s="42"/>
      <c r="E989" s="42"/>
      <c r="F989" s="42"/>
      <c r="G989" s="42"/>
      <c r="H989" s="42"/>
      <c r="I989" s="42"/>
      <c r="J989" s="42"/>
      <c r="K989" s="42"/>
      <c r="L989" s="42"/>
      <c r="M989" s="42"/>
      <c r="N989" s="42"/>
      <c r="O989" s="42"/>
      <c r="P989" s="42"/>
      <c r="Q989" s="42"/>
      <c r="R989" s="42"/>
      <c r="S989" s="42"/>
      <c r="T989" s="42"/>
      <c r="U989" s="42"/>
      <c r="V989" s="42"/>
      <c r="W989" s="42"/>
      <c r="X989" s="42"/>
      <c r="Y989" s="42"/>
      <c r="Z989" s="42"/>
    </row>
    <row r="990" spans="1:26" ht="12.75" customHeight="1" x14ac:dyDescent="0.25">
      <c r="A990" s="42"/>
      <c r="B990" s="42"/>
      <c r="C990" s="42"/>
      <c r="D990" s="42"/>
      <c r="E990" s="42"/>
      <c r="F990" s="42"/>
      <c r="G990" s="42"/>
      <c r="H990" s="42"/>
      <c r="I990" s="42"/>
      <c r="J990" s="42"/>
      <c r="K990" s="42"/>
      <c r="L990" s="42"/>
      <c r="M990" s="42"/>
      <c r="N990" s="42"/>
      <c r="O990" s="42"/>
      <c r="P990" s="42"/>
      <c r="Q990" s="42"/>
      <c r="R990" s="42"/>
      <c r="S990" s="42"/>
      <c r="T990" s="42"/>
      <c r="U990" s="42"/>
      <c r="V990" s="42"/>
      <c r="W990" s="42"/>
      <c r="X990" s="42"/>
      <c r="Y990" s="42"/>
      <c r="Z990" s="42"/>
    </row>
    <row r="991" spans="1:26" ht="12.75" customHeight="1" x14ac:dyDescent="0.25">
      <c r="A991" s="42"/>
      <c r="B991" s="42"/>
      <c r="C991" s="42"/>
      <c r="D991" s="42"/>
      <c r="E991" s="42"/>
      <c r="F991" s="42"/>
      <c r="G991" s="42"/>
      <c r="H991" s="42"/>
      <c r="I991" s="42"/>
      <c r="J991" s="42"/>
      <c r="K991" s="42"/>
      <c r="L991" s="42"/>
      <c r="M991" s="42"/>
      <c r="N991" s="42"/>
      <c r="O991" s="42"/>
      <c r="P991" s="42"/>
      <c r="Q991" s="42"/>
      <c r="R991" s="42"/>
      <c r="S991" s="42"/>
      <c r="T991" s="42"/>
      <c r="U991" s="42"/>
      <c r="V991" s="42"/>
      <c r="W991" s="42"/>
      <c r="X991" s="42"/>
      <c r="Y991" s="42"/>
      <c r="Z991" s="42"/>
    </row>
    <row r="992" spans="1:26" ht="12.75" customHeight="1" x14ac:dyDescent="0.25">
      <c r="A992" s="42"/>
      <c r="B992" s="42"/>
      <c r="C992" s="42"/>
      <c r="D992" s="42"/>
      <c r="E992" s="42"/>
      <c r="F992" s="42"/>
      <c r="G992" s="42"/>
      <c r="H992" s="42"/>
      <c r="I992" s="42"/>
      <c r="J992" s="42"/>
      <c r="K992" s="42"/>
      <c r="L992" s="42"/>
      <c r="M992" s="42"/>
      <c r="N992" s="42"/>
      <c r="O992" s="42"/>
      <c r="P992" s="42"/>
      <c r="Q992" s="42"/>
      <c r="R992" s="42"/>
      <c r="S992" s="42"/>
      <c r="T992" s="42"/>
      <c r="U992" s="42"/>
      <c r="V992" s="42"/>
      <c r="W992" s="42"/>
      <c r="X992" s="42"/>
      <c r="Y992" s="42"/>
      <c r="Z992" s="42"/>
    </row>
    <row r="993" spans="1:26" ht="12.75" customHeight="1" x14ac:dyDescent="0.25">
      <c r="A993" s="42"/>
      <c r="B993" s="42"/>
      <c r="C993" s="42"/>
      <c r="D993" s="42"/>
      <c r="E993" s="42"/>
      <c r="F993" s="42"/>
      <c r="G993" s="42"/>
      <c r="H993" s="42"/>
      <c r="I993" s="42"/>
      <c r="J993" s="42"/>
      <c r="K993" s="42"/>
      <c r="L993" s="42"/>
      <c r="M993" s="42"/>
      <c r="N993" s="42"/>
      <c r="O993" s="42"/>
      <c r="P993" s="42"/>
      <c r="Q993" s="42"/>
      <c r="R993" s="42"/>
      <c r="S993" s="42"/>
      <c r="T993" s="42"/>
      <c r="U993" s="42"/>
      <c r="V993" s="42"/>
      <c r="W993" s="42"/>
      <c r="X993" s="42"/>
      <c r="Y993" s="42"/>
      <c r="Z993" s="42"/>
    </row>
    <row r="994" spans="1:26" ht="12.75" customHeight="1" x14ac:dyDescent="0.25">
      <c r="A994" s="42"/>
      <c r="B994" s="42"/>
      <c r="C994" s="42"/>
      <c r="D994" s="42"/>
      <c r="E994" s="42"/>
      <c r="F994" s="42"/>
      <c r="G994" s="42"/>
      <c r="H994" s="42"/>
      <c r="I994" s="42"/>
      <c r="J994" s="42"/>
      <c r="K994" s="42"/>
      <c r="L994" s="42"/>
      <c r="M994" s="42"/>
      <c r="N994" s="42"/>
      <c r="O994" s="42"/>
      <c r="P994" s="42"/>
      <c r="Q994" s="42"/>
      <c r="R994" s="42"/>
      <c r="S994" s="42"/>
      <c r="T994" s="42"/>
      <c r="U994" s="42"/>
      <c r="V994" s="42"/>
      <c r="W994" s="42"/>
      <c r="X994" s="42"/>
      <c r="Y994" s="42"/>
      <c r="Z994" s="42"/>
    </row>
    <row r="995" spans="1:26" ht="12.75" customHeight="1" x14ac:dyDescent="0.25">
      <c r="A995" s="42"/>
      <c r="B995" s="42"/>
      <c r="C995" s="42"/>
      <c r="D995" s="42"/>
      <c r="E995" s="42"/>
      <c r="F995" s="42"/>
      <c r="G995" s="42"/>
      <c r="H995" s="42"/>
      <c r="I995" s="42"/>
      <c r="J995" s="42"/>
      <c r="K995" s="42"/>
      <c r="L995" s="42"/>
      <c r="M995" s="42"/>
      <c r="N995" s="42"/>
      <c r="O995" s="42"/>
      <c r="P995" s="42"/>
      <c r="Q995" s="42"/>
      <c r="R995" s="42"/>
      <c r="S995" s="42"/>
      <c r="T995" s="42"/>
      <c r="U995" s="42"/>
      <c r="V995" s="42"/>
      <c r="W995" s="42"/>
      <c r="X995" s="42"/>
      <c r="Y995" s="42"/>
      <c r="Z995" s="42"/>
    </row>
    <row r="996" spans="1:26" ht="12.75" customHeight="1" x14ac:dyDescent="0.25">
      <c r="A996" s="42"/>
      <c r="B996" s="42"/>
      <c r="C996" s="42"/>
      <c r="D996" s="42"/>
      <c r="E996" s="42"/>
      <c r="F996" s="42"/>
      <c r="G996" s="42"/>
      <c r="H996" s="42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42"/>
    </row>
    <row r="997" spans="1:26" ht="12.75" customHeight="1" x14ac:dyDescent="0.25">
      <c r="A997" s="42"/>
      <c r="B997" s="42"/>
      <c r="C997" s="42"/>
      <c r="D997" s="42"/>
      <c r="E997" s="42"/>
      <c r="F997" s="42"/>
      <c r="G997" s="42"/>
      <c r="H997" s="42"/>
      <c r="I997" s="42"/>
      <c r="J997" s="42"/>
      <c r="K997" s="42"/>
      <c r="L997" s="42"/>
      <c r="M997" s="42"/>
      <c r="N997" s="42"/>
      <c r="O997" s="42"/>
      <c r="P997" s="42"/>
      <c r="Q997" s="42"/>
      <c r="R997" s="42"/>
      <c r="S997" s="42"/>
      <c r="T997" s="42"/>
      <c r="U997" s="42"/>
      <c r="V997" s="42"/>
      <c r="W997" s="42"/>
      <c r="X997" s="42"/>
      <c r="Y997" s="42"/>
      <c r="Z997" s="42"/>
    </row>
    <row r="998" spans="1:26" ht="12.75" customHeight="1" x14ac:dyDescent="0.25">
      <c r="A998" s="42"/>
      <c r="B998" s="42"/>
      <c r="C998" s="42"/>
      <c r="D998" s="42"/>
      <c r="E998" s="42"/>
      <c r="F998" s="42"/>
      <c r="G998" s="42"/>
      <c r="H998" s="42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42"/>
    </row>
    <row r="999" spans="1:26" ht="12.75" customHeight="1" x14ac:dyDescent="0.25">
      <c r="A999" s="42"/>
      <c r="B999" s="42"/>
      <c r="C999" s="42"/>
      <c r="D999" s="42"/>
      <c r="E999" s="42"/>
      <c r="F999" s="42"/>
      <c r="G999" s="42"/>
      <c r="H999" s="42"/>
      <c r="I999" s="42"/>
      <c r="J999" s="42"/>
      <c r="K999" s="42"/>
      <c r="L999" s="42"/>
      <c r="M999" s="42"/>
      <c r="N999" s="42"/>
      <c r="O999" s="42"/>
      <c r="P999" s="42"/>
      <c r="Q999" s="42"/>
      <c r="R999" s="42"/>
      <c r="S999" s="42"/>
      <c r="T999" s="42"/>
      <c r="U999" s="42"/>
      <c r="V999" s="42"/>
      <c r="W999" s="42"/>
      <c r="X999" s="42"/>
      <c r="Y999" s="42"/>
      <c r="Z999" s="42"/>
    </row>
    <row r="1000" spans="1:26" ht="12.75" customHeight="1" x14ac:dyDescent="0.25">
      <c r="A1000" s="42"/>
      <c r="B1000" s="42"/>
      <c r="C1000" s="42"/>
      <c r="D1000" s="42"/>
      <c r="E1000" s="42"/>
      <c r="F1000" s="42"/>
      <c r="G1000" s="42"/>
      <c r="H1000" s="42"/>
      <c r="I1000" s="42"/>
      <c r="J1000" s="42"/>
      <c r="K1000" s="42"/>
      <c r="L1000" s="42"/>
      <c r="M1000" s="42"/>
      <c r="N1000" s="42"/>
      <c r="O1000" s="42"/>
      <c r="P1000" s="42"/>
      <c r="Q1000" s="42"/>
      <c r="R1000" s="42"/>
      <c r="S1000" s="42"/>
      <c r="T1000" s="42"/>
      <c r="U1000" s="42"/>
      <c r="V1000" s="42"/>
      <c r="W1000" s="42"/>
      <c r="X1000" s="42"/>
      <c r="Y1000" s="42"/>
      <c r="Z1000" s="42"/>
    </row>
  </sheetData>
  <sheetProtection algorithmName="SHA-512" hashValue="zYem/FPrTajdpaWjZfWMlJ8e3YtHErJ7ivzcWdWg8FF5bZoDgl2yT0tgcreUue5ZN9wDGhWQ9kik8xxLWFEY6Q==" saltValue="w2nGRqyOwY+/fQ6Wi/LGcw==" spinCount="100000" sheet="1" objects="1" scenarios="1"/>
  <customSheetViews>
    <customSheetView guid="{BE76FD70-CA4C-4303-ADB2-BCDE1C445427}" showGridLines="0" fitToPage="1">
      <selection activeCell="G8" sqref="G8"/>
      <pageMargins left="0.7" right="0.7" top="0.75" bottom="0.75" header="0.3" footer="0.3"/>
      <pageSetup paperSize="9" scale="57" fitToHeight="0" orientation="landscape" r:id="rId1"/>
    </customSheetView>
    <customSheetView guid="{B8CD8764-8103-4BA7-A294-F5FED5EA74ED}" showGridLines="0" topLeftCell="B1">
      <selection activeCell="D4" sqref="D4:F4"/>
      <pageMargins left="0.7" right="0.7" top="0.75" bottom="0.75" header="0.3" footer="0.3"/>
    </customSheetView>
    <customSheetView guid="{CF50DB9B-0F8D-41A5-9576-F9345942CE97}" showGridLines="0" topLeftCell="B1">
      <selection activeCell="D4" sqref="D4:F4"/>
      <pageMargins left="0.7" right="0.7" top="0.75" bottom="0.75" header="0.3" footer="0.3"/>
    </customSheetView>
    <customSheetView guid="{845F3A43-EF96-4057-9777-D2F2301CC149}" showPageBreaks="1" showGridLines="0" fitToPage="1">
      <selection activeCell="G8" sqref="G8"/>
      <pageMargins left="0.7" right="0.7" top="0.75" bottom="0.75" header="0.3" footer="0.3"/>
      <pageSetup paperSize="9" scale="57" fitToHeight="0" orientation="landscape" r:id="rId2"/>
    </customSheetView>
  </customSheetViews>
  <mergeCells count="1">
    <mergeCell ref="A1:D1"/>
  </mergeCells>
  <pageMargins left="0.7" right="0.7" top="0.75" bottom="0.75" header="0.3" footer="0.3"/>
  <pageSetup paperSize="9" scale="57" fitToHeight="0" orientation="landscape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1C297-2F43-40A3-80DE-32AE34D02C0F}">
  <sheetPr codeName="Ark13"/>
  <dimension ref="A1:K27"/>
  <sheetViews>
    <sheetView workbookViewId="0"/>
  </sheetViews>
  <sheetFormatPr baseColWidth="10" defaultRowHeight="12.5" x14ac:dyDescent="0.25"/>
  <cols>
    <col min="1" max="1" width="14.81640625" style="180" customWidth="1"/>
    <col min="2" max="2" width="13.1796875" bestFit="1" customWidth="1"/>
    <col min="6" max="6" width="14.81640625" bestFit="1" customWidth="1"/>
    <col min="7" max="7" width="13.1796875" bestFit="1" customWidth="1"/>
    <col min="9" max="9" width="12.453125" bestFit="1" customWidth="1"/>
  </cols>
  <sheetData>
    <row r="1" spans="1:11" ht="13" x14ac:dyDescent="0.3">
      <c r="B1" s="183" t="s">
        <v>55</v>
      </c>
      <c r="C1" s="183" t="s">
        <v>356</v>
      </c>
      <c r="D1" s="183" t="s">
        <v>357</v>
      </c>
      <c r="E1" s="183" t="s">
        <v>356</v>
      </c>
      <c r="F1" s="183" t="s">
        <v>357</v>
      </c>
      <c r="I1" s="183" t="s">
        <v>360</v>
      </c>
      <c r="J1" s="186" t="s">
        <v>370</v>
      </c>
      <c r="K1" s="186" t="s">
        <v>369</v>
      </c>
    </row>
    <row r="2" spans="1:11" x14ac:dyDescent="0.25">
      <c r="A2" s="68" t="s">
        <v>361</v>
      </c>
      <c r="B2" s="177">
        <v>1552.54</v>
      </c>
      <c r="C2" s="177">
        <v>769.35</v>
      </c>
      <c r="D2" s="177">
        <v>783.19</v>
      </c>
      <c r="E2" s="177">
        <f>C2/B2</f>
        <v>0.49554278794749251</v>
      </c>
      <c r="F2" s="177">
        <f>D2/B2</f>
        <v>0.5044572120525076</v>
      </c>
      <c r="G2" s="68" t="s">
        <v>358</v>
      </c>
      <c r="H2">
        <v>28</v>
      </c>
      <c r="I2" s="185">
        <f>(B2/H2)/H3</f>
        <v>13.861964285714285</v>
      </c>
    </row>
    <row r="3" spans="1:11" x14ac:dyDescent="0.25">
      <c r="A3" s="68" t="s">
        <v>155</v>
      </c>
      <c r="B3" s="68">
        <v>382.3</v>
      </c>
      <c r="C3" s="68">
        <v>186.5</v>
      </c>
      <c r="D3" s="68">
        <v>195.8</v>
      </c>
      <c r="E3">
        <f>C3/B3</f>
        <v>0.48783677739994769</v>
      </c>
      <c r="F3">
        <f>D3/B3</f>
        <v>0.51216322260005231</v>
      </c>
      <c r="G3" s="68" t="s">
        <v>359</v>
      </c>
      <c r="H3" s="180">
        <v>4</v>
      </c>
      <c r="I3" s="185"/>
    </row>
    <row r="4" spans="1:11" x14ac:dyDescent="0.25">
      <c r="I4" s="185"/>
    </row>
    <row r="5" spans="1:11" s="180" customFormat="1" x14ac:dyDescent="0.25">
      <c r="A5" s="68" t="s">
        <v>189</v>
      </c>
      <c r="B5" s="68">
        <v>1296.1400000000001</v>
      </c>
      <c r="C5" s="68">
        <v>652.80999999999995</v>
      </c>
      <c r="D5">
        <v>643.33000000000004</v>
      </c>
      <c r="E5">
        <f>C5/B5</f>
        <v>0.50365701235977589</v>
      </c>
      <c r="F5">
        <f>D5/B5</f>
        <v>0.49634298764022405</v>
      </c>
      <c r="G5" s="68" t="s">
        <v>358</v>
      </c>
      <c r="H5" s="180">
        <v>23</v>
      </c>
      <c r="I5" s="185">
        <f>(B5/H5)/H6</f>
        <v>14.088478260869566</v>
      </c>
    </row>
    <row r="6" spans="1:11" s="180" customFormat="1" x14ac:dyDescent="0.25">
      <c r="G6" s="68" t="s">
        <v>359</v>
      </c>
      <c r="H6" s="180">
        <v>4</v>
      </c>
      <c r="I6" s="185"/>
    </row>
    <row r="7" spans="1:11" x14ac:dyDescent="0.25">
      <c r="I7" s="185"/>
    </row>
    <row r="8" spans="1:11" x14ac:dyDescent="0.25">
      <c r="A8" s="68" t="s">
        <v>362</v>
      </c>
      <c r="B8" s="68">
        <v>292.56</v>
      </c>
      <c r="G8" s="68" t="s">
        <v>358</v>
      </c>
      <c r="H8">
        <v>21</v>
      </c>
      <c r="I8" s="185">
        <f>B8/H8</f>
        <v>13.931428571428572</v>
      </c>
    </row>
    <row r="9" spans="1:11" x14ac:dyDescent="0.25">
      <c r="I9" s="185"/>
    </row>
    <row r="10" spans="1:11" x14ac:dyDescent="0.25">
      <c r="I10" s="185"/>
    </row>
    <row r="11" spans="1:11" ht="25" x14ac:dyDescent="0.25">
      <c r="A11" s="66" t="s">
        <v>363</v>
      </c>
      <c r="B11" s="68">
        <v>749.06</v>
      </c>
      <c r="C11" s="68">
        <v>413.41</v>
      </c>
      <c r="D11" s="68">
        <v>335.65</v>
      </c>
      <c r="E11">
        <f>C11/B11</f>
        <v>0.55190505433476633</v>
      </c>
      <c r="F11">
        <f>D11/B11</f>
        <v>0.44809494566523378</v>
      </c>
      <c r="G11" s="68" t="s">
        <v>358</v>
      </c>
      <c r="H11">
        <v>8</v>
      </c>
      <c r="I11" s="185">
        <f>(B11/H11)/H12</f>
        <v>15.605416666666665</v>
      </c>
    </row>
    <row r="12" spans="1:11" x14ac:dyDescent="0.25">
      <c r="G12" s="68" t="s">
        <v>359</v>
      </c>
      <c r="H12">
        <v>6</v>
      </c>
      <c r="I12" s="185"/>
    </row>
    <row r="13" spans="1:11" x14ac:dyDescent="0.25">
      <c r="I13" s="185"/>
    </row>
    <row r="14" spans="1:11" ht="25" x14ac:dyDescent="0.25">
      <c r="A14" s="66" t="s">
        <v>364</v>
      </c>
      <c r="B14" s="68">
        <v>121.66</v>
      </c>
      <c r="C14" s="68">
        <v>65.72</v>
      </c>
      <c r="D14" s="68">
        <v>55.94</v>
      </c>
      <c r="E14">
        <f>C14/B14</f>
        <v>0.54019398323195789</v>
      </c>
      <c r="F14">
        <f>D14/B14</f>
        <v>0.45980601676804206</v>
      </c>
      <c r="G14" s="68" t="s">
        <v>358</v>
      </c>
      <c r="H14">
        <v>8</v>
      </c>
      <c r="I14" s="185">
        <f>(B14/H14)</f>
        <v>15.2075</v>
      </c>
    </row>
    <row r="15" spans="1:11" x14ac:dyDescent="0.25">
      <c r="I15" s="185"/>
    </row>
    <row r="16" spans="1:11" ht="37.5" x14ac:dyDescent="0.25">
      <c r="A16" s="66" t="s">
        <v>365</v>
      </c>
      <c r="B16" s="68">
        <v>1287.5</v>
      </c>
      <c r="C16" s="68">
        <v>658.15</v>
      </c>
      <c r="D16" s="68">
        <v>629.35</v>
      </c>
      <c r="E16" s="184">
        <f>C16/B16</f>
        <v>0.51118446601941747</v>
      </c>
      <c r="F16">
        <f>D16/B16</f>
        <v>0.48881553398058253</v>
      </c>
      <c r="G16" s="68" t="s">
        <v>358</v>
      </c>
      <c r="H16">
        <v>15</v>
      </c>
      <c r="I16" s="185">
        <f>(B16/H16)/H17</f>
        <v>14.305555555555555</v>
      </c>
    </row>
    <row r="17" spans="1:11" x14ac:dyDescent="0.25">
      <c r="G17" s="68" t="s">
        <v>359</v>
      </c>
      <c r="H17" s="68">
        <v>6</v>
      </c>
      <c r="I17" s="185"/>
    </row>
    <row r="18" spans="1:11" ht="37.5" x14ac:dyDescent="0.25">
      <c r="A18" s="66" t="s">
        <v>366</v>
      </c>
      <c r="B18" s="68">
        <v>210.5</v>
      </c>
      <c r="C18" s="68">
        <v>106.1</v>
      </c>
      <c r="D18" s="68">
        <v>104.4</v>
      </c>
      <c r="E18">
        <f>C18/B18</f>
        <v>0.50403800475059379</v>
      </c>
      <c r="F18">
        <f>D18/B18</f>
        <v>0.49596199524940621</v>
      </c>
      <c r="G18" s="68" t="s">
        <v>358</v>
      </c>
      <c r="H18" s="68">
        <v>15</v>
      </c>
      <c r="I18" s="185">
        <f>B18/H18</f>
        <v>14.033333333333333</v>
      </c>
    </row>
    <row r="19" spans="1:11" x14ac:dyDescent="0.25">
      <c r="E19" s="180"/>
      <c r="F19" s="180"/>
      <c r="I19" s="185"/>
    </row>
    <row r="20" spans="1:11" s="180" customFormat="1" x14ac:dyDescent="0.25">
      <c r="A20" s="66" t="s">
        <v>367</v>
      </c>
      <c r="B20" s="68">
        <v>131.1</v>
      </c>
      <c r="C20" s="68">
        <v>75.099999999999994</v>
      </c>
      <c r="D20" s="68">
        <v>56</v>
      </c>
      <c r="E20" s="180">
        <f>C20/B20</f>
        <v>0.57284515636918376</v>
      </c>
      <c r="F20" s="180">
        <f>D20/B20</f>
        <v>0.42715484363081618</v>
      </c>
      <c r="G20" s="68" t="s">
        <v>358</v>
      </c>
      <c r="H20" s="180">
        <v>16</v>
      </c>
      <c r="I20" s="185">
        <f>B20/H20</f>
        <v>8.1937499999999996</v>
      </c>
    </row>
    <row r="21" spans="1:11" s="180" customFormat="1" x14ac:dyDescent="0.25">
      <c r="G21" s="68"/>
      <c r="I21" s="185"/>
    </row>
    <row r="22" spans="1:11" s="180" customFormat="1" x14ac:dyDescent="0.25">
      <c r="I22" s="185"/>
    </row>
    <row r="23" spans="1:11" s="180" customFormat="1" x14ac:dyDescent="0.25">
      <c r="A23" s="68" t="s">
        <v>368</v>
      </c>
      <c r="B23" s="68">
        <v>166.1</v>
      </c>
      <c r="C23" s="68">
        <v>92.6</v>
      </c>
      <c r="D23" s="68">
        <v>73.5</v>
      </c>
      <c r="E23" s="180">
        <f>C23/B23</f>
        <v>0.55749548464780252</v>
      </c>
      <c r="F23" s="180">
        <f>D23/B23</f>
        <v>0.44250451535219748</v>
      </c>
      <c r="G23" s="68" t="s">
        <v>358</v>
      </c>
      <c r="H23" s="180">
        <v>21</v>
      </c>
      <c r="I23" s="185">
        <f>B23/H23</f>
        <v>7.909523809523809</v>
      </c>
      <c r="J23" s="68">
        <v>6.8</v>
      </c>
      <c r="K23" s="187">
        <f>(I23-J23)/J23</f>
        <v>0.16316526610644252</v>
      </c>
    </row>
    <row r="24" spans="1:11" s="180" customFormat="1" x14ac:dyDescent="0.25">
      <c r="A24" s="68"/>
      <c r="G24" s="68"/>
      <c r="I24" s="185"/>
      <c r="K24" s="187"/>
    </row>
    <row r="25" spans="1:11" s="180" customFormat="1" x14ac:dyDescent="0.25">
      <c r="I25" s="185"/>
      <c r="K25" s="187"/>
    </row>
    <row r="26" spans="1:11" x14ac:dyDescent="0.25">
      <c r="A26" s="68" t="s">
        <v>161</v>
      </c>
      <c r="B26" s="68">
        <v>1288.5999999999999</v>
      </c>
      <c r="C26" s="68">
        <v>1288.5999999999999</v>
      </c>
      <c r="D26">
        <v>0</v>
      </c>
      <c r="E26" s="180">
        <f>C26/B26</f>
        <v>1</v>
      </c>
      <c r="F26" s="180">
        <f>D26/B26</f>
        <v>0</v>
      </c>
      <c r="G26" s="68" t="s">
        <v>358</v>
      </c>
      <c r="I26" s="185">
        <f>B26/H27</f>
        <v>128.85999999999999</v>
      </c>
      <c r="J26" s="68">
        <v>102.95</v>
      </c>
      <c r="K26" s="187">
        <f>(I26-SUM(J26:J27))/SUM(J26:J27)</f>
        <v>2.5873736167502475E-2</v>
      </c>
    </row>
    <row r="27" spans="1:11" x14ac:dyDescent="0.25">
      <c r="G27" s="68" t="s">
        <v>359</v>
      </c>
      <c r="H27">
        <v>10</v>
      </c>
      <c r="J27" s="68">
        <v>22.66</v>
      </c>
    </row>
  </sheetData>
  <customSheetViews>
    <customSheetView guid="{BE76FD70-CA4C-4303-ADB2-BCDE1C445427}" state="hidden">
      <pane ySplit="1" topLeftCell="A17" activePane="bottomLeft" state="frozen"/>
      <selection pane="bottomLeft" activeCell="K26" sqref="K26"/>
      <pageMargins left="0.7" right="0.7" top="0.75" bottom="0.75" header="0.3" footer="0.3"/>
      <pageSetup paperSize="9" orientation="portrait" r:id="rId1"/>
    </customSheetView>
    <customSheetView guid="{845F3A43-EF96-4057-9777-D2F2301CC149}" showPageBreaks="1" state="hidden">
      <pane ySplit="1" topLeftCell="A17" activePane="bottomLeft" state="frozen"/>
      <selection pane="bottomLeft" activeCell="K26" sqref="K26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10">
    <tabColor rgb="FF92D050"/>
  </sheetPr>
  <dimension ref="A1:V30"/>
  <sheetViews>
    <sheetView topLeftCell="A3" workbookViewId="0">
      <selection activeCell="G18" sqref="G18"/>
    </sheetView>
  </sheetViews>
  <sheetFormatPr baseColWidth="10" defaultColWidth="17.26953125" defaultRowHeight="12.5" x14ac:dyDescent="0.25"/>
  <cols>
    <col min="1" max="1" width="16.7265625" style="189" bestFit="1" customWidth="1"/>
    <col min="2" max="2" width="16.6328125" bestFit="1" customWidth="1"/>
    <col min="3" max="3" width="6" bestFit="1" customWidth="1"/>
    <col min="4" max="4" width="10.54296875" bestFit="1" customWidth="1"/>
    <col min="5" max="5" width="11.7265625" bestFit="1" customWidth="1"/>
    <col min="6" max="6" width="12.7265625" bestFit="1" customWidth="1"/>
    <col min="7" max="7" width="15.26953125" style="189" bestFit="1" customWidth="1"/>
    <col min="8" max="8" width="15.6328125" style="189" bestFit="1" customWidth="1"/>
    <col min="9" max="9" width="12.7265625" style="189" bestFit="1" customWidth="1"/>
    <col min="10" max="10" width="15.26953125" style="189" bestFit="1" customWidth="1"/>
    <col min="11" max="11" width="15.6328125" style="189" bestFit="1" customWidth="1"/>
    <col min="12" max="12" width="12.7265625" style="189" bestFit="1" customWidth="1"/>
    <col min="13" max="13" width="15.26953125" style="189" bestFit="1" customWidth="1"/>
    <col min="14" max="14" width="15.6328125" bestFit="1" customWidth="1"/>
    <col min="15" max="15" width="12.7265625" bestFit="1" customWidth="1"/>
    <col min="16" max="16" width="15.26953125" bestFit="1" customWidth="1"/>
    <col min="17" max="20" width="11.54296875" customWidth="1"/>
    <col min="21" max="22" width="10" customWidth="1"/>
  </cols>
  <sheetData>
    <row r="1" spans="1:22" s="64" customFormat="1" ht="18.5" x14ac:dyDescent="0.35">
      <c r="A1" s="399" t="s">
        <v>588</v>
      </c>
      <c r="B1" s="189"/>
      <c r="K1" s="63"/>
      <c r="N1" s="63"/>
      <c r="O1" s="63"/>
      <c r="P1" s="63"/>
      <c r="Q1" s="63"/>
      <c r="R1" s="63"/>
      <c r="S1" s="63"/>
      <c r="T1" s="63"/>
      <c r="U1" s="63"/>
      <c r="V1" s="63"/>
    </row>
    <row r="2" spans="1:22" s="64" customFormat="1" ht="18.5" x14ac:dyDescent="0.35">
      <c r="A2" s="357" t="s">
        <v>587</v>
      </c>
      <c r="B2" s="1142" t="s">
        <v>601</v>
      </c>
      <c r="C2" s="1142"/>
      <c r="D2" s="1142"/>
      <c r="E2" s="1142"/>
      <c r="F2" s="1142"/>
      <c r="G2" s="1142"/>
      <c r="H2" s="1142"/>
      <c r="I2" s="1144" t="s">
        <v>603</v>
      </c>
      <c r="J2" s="1142"/>
      <c r="K2" s="1143"/>
      <c r="L2" s="1142" t="s">
        <v>449</v>
      </c>
      <c r="M2" s="1142"/>
      <c r="N2" s="1143"/>
      <c r="O2" s="1144" t="s">
        <v>450</v>
      </c>
      <c r="P2" s="1143"/>
      <c r="Q2" s="63"/>
      <c r="R2" s="63"/>
      <c r="S2" s="63"/>
      <c r="T2" s="63"/>
      <c r="U2" s="63"/>
      <c r="V2" s="63"/>
    </row>
    <row r="3" spans="1:22" ht="14.5" x14ac:dyDescent="0.35">
      <c r="A3" s="357" t="s">
        <v>586</v>
      </c>
      <c r="B3" s="529"/>
      <c r="C3" s="529" t="s">
        <v>120</v>
      </c>
      <c r="D3" s="529" t="s">
        <v>583</v>
      </c>
      <c r="E3" s="529" t="s">
        <v>584</v>
      </c>
      <c r="F3" s="529" t="s">
        <v>444</v>
      </c>
      <c r="G3" s="529" t="s">
        <v>585</v>
      </c>
      <c r="H3" s="856" t="s">
        <v>602</v>
      </c>
      <c r="I3" s="357" t="s">
        <v>444</v>
      </c>
      <c r="J3" s="529" t="s">
        <v>585</v>
      </c>
      <c r="K3" s="216" t="s">
        <v>748</v>
      </c>
      <c r="L3" s="529" t="s">
        <v>444</v>
      </c>
      <c r="M3" s="529" t="s">
        <v>585</v>
      </c>
      <c r="N3" s="216" t="s">
        <v>443</v>
      </c>
      <c r="O3" s="357" t="s">
        <v>444</v>
      </c>
      <c r="P3" s="216" t="s">
        <v>585</v>
      </c>
      <c r="Q3" s="1"/>
      <c r="R3" s="1"/>
      <c r="S3" s="1"/>
      <c r="T3" s="1"/>
      <c r="U3" s="1"/>
      <c r="V3" s="1"/>
    </row>
    <row r="4" spans="1:22" s="189" customFormat="1" ht="15.5" x14ac:dyDescent="0.35">
      <c r="A4" s="861"/>
      <c r="B4" s="861" t="s">
        <v>108</v>
      </c>
      <c r="C4" s="861"/>
      <c r="D4" s="223"/>
      <c r="E4" s="223"/>
      <c r="F4" s="223"/>
      <c r="G4" s="223"/>
      <c r="H4" s="862"/>
      <c r="I4" s="210"/>
      <c r="J4" s="223"/>
      <c r="K4" s="236"/>
      <c r="L4" s="223"/>
      <c r="M4" s="223"/>
      <c r="N4" s="236"/>
      <c r="O4" s="210"/>
      <c r="P4" s="236"/>
      <c r="Q4" s="1"/>
      <c r="R4" s="1"/>
      <c r="S4" s="1"/>
      <c r="T4" s="1"/>
      <c r="U4" s="1"/>
      <c r="V4" s="1"/>
    </row>
    <row r="5" spans="1:22" s="189" customFormat="1" ht="14.5" x14ac:dyDescent="0.35">
      <c r="A5" s="356">
        <f>SUM($D5:$E5)*4*'Progr. konstanter og variabler'!$B4</f>
        <v>68211.357641811861</v>
      </c>
      <c r="B5" s="354" t="s">
        <v>95</v>
      </c>
      <c r="C5" s="1072">
        <f>'Progr. konstanter og variabler'!$B41</f>
        <v>7900.2581282229967</v>
      </c>
      <c r="D5" s="335">
        <v>1550</v>
      </c>
      <c r="E5" s="211">
        <f>C5-D5-F5</f>
        <v>0.25812822299667459</v>
      </c>
      <c r="F5" s="350">
        <f>MROUND(C5-D5,50)</f>
        <v>6350</v>
      </c>
      <c r="G5" s="339">
        <f>F5*4</f>
        <v>25400</v>
      </c>
      <c r="H5" s="858">
        <f>(F5-L5)/L5</f>
        <v>2.4193548387096774E-2</v>
      </c>
      <c r="I5" s="353">
        <v>6200</v>
      </c>
      <c r="J5" s="341">
        <f>I5*4</f>
        <v>24800</v>
      </c>
      <c r="K5" s="535">
        <f>(I5-L5)/L5</f>
        <v>0</v>
      </c>
      <c r="L5" s="846">
        <v>6200</v>
      </c>
      <c r="M5" s="341">
        <f>L5*4</f>
        <v>24800</v>
      </c>
      <c r="N5" s="535">
        <f>(L5-O5)/O5</f>
        <v>3.3333333333333333E-2</v>
      </c>
      <c r="O5" s="848">
        <v>6000</v>
      </c>
      <c r="P5" s="342">
        <v>24000</v>
      </c>
      <c r="Q5" s="1"/>
      <c r="S5" s="1"/>
      <c r="T5" s="1"/>
      <c r="U5" s="1"/>
      <c r="V5" s="1"/>
    </row>
    <row r="6" spans="1:22" s="189" customFormat="1" ht="14.5" x14ac:dyDescent="0.35">
      <c r="A6" s="356">
        <f>SUM($D6:$E6)*4*'Progr. konstanter og variabler'!$B5</f>
        <v>70010.325128919867</v>
      </c>
      <c r="B6" s="354" t="s">
        <v>96</v>
      </c>
      <c r="C6" s="1072">
        <f>'Progr. konstanter og variabler'!$B41</f>
        <v>7900.2581282229967</v>
      </c>
      <c r="D6" s="335">
        <v>1750</v>
      </c>
      <c r="E6" s="211">
        <f t="shared" ref="E6:E15" si="0">C6-D6-F6</f>
        <v>0.25812822299667459</v>
      </c>
      <c r="F6" s="350">
        <f t="shared" ref="F6:F15" si="1">MROUND(C6-D6,50)</f>
        <v>6150</v>
      </c>
      <c r="G6" s="339">
        <f>F6*4</f>
        <v>24600</v>
      </c>
      <c r="H6" s="858">
        <f>(F6-L6)/L6</f>
        <v>2.5000000000000001E-2</v>
      </c>
      <c r="I6" s="353">
        <v>6000</v>
      </c>
      <c r="J6" s="341">
        <f>I6*4</f>
        <v>24000</v>
      </c>
      <c r="K6" s="535">
        <f t="shared" ref="K6:K9" si="2">(I6-L6)/L6</f>
        <v>0</v>
      </c>
      <c r="L6" s="846">
        <v>6000</v>
      </c>
      <c r="M6" s="341">
        <f>L6*4</f>
        <v>24000</v>
      </c>
      <c r="N6" s="535">
        <f t="shared" ref="N6:N18" si="3">(L6-O6)/O6</f>
        <v>3.4482758620689655E-2</v>
      </c>
      <c r="O6" s="848">
        <v>5800</v>
      </c>
      <c r="P6" s="342">
        <v>23200</v>
      </c>
      <c r="Q6" s="1"/>
      <c r="S6" s="1"/>
      <c r="T6" s="1"/>
      <c r="U6" s="1"/>
      <c r="V6" s="1"/>
    </row>
    <row r="7" spans="1:22" s="189" customFormat="1" ht="14.5" x14ac:dyDescent="0.35">
      <c r="A7" s="356">
        <f>SUM($D7:$E7)*4*'Progr. konstanter og variabler'!$B6</f>
        <v>75609.292616027873</v>
      </c>
      <c r="B7" s="354" t="s">
        <v>582</v>
      </c>
      <c r="C7" s="1072">
        <f>'Progr. konstanter og variabler'!$B41</f>
        <v>7900.2581282229967</v>
      </c>
      <c r="D7" s="335">
        <v>2100</v>
      </c>
      <c r="E7" s="211">
        <f t="shared" si="0"/>
        <v>0.25812822299667459</v>
      </c>
      <c r="F7" s="350">
        <f t="shared" si="1"/>
        <v>5800</v>
      </c>
      <c r="G7" s="339">
        <f>F7*4</f>
        <v>23200</v>
      </c>
      <c r="H7" s="858">
        <f>(F7-L7)/L7</f>
        <v>1.7543859649122806E-2</v>
      </c>
      <c r="I7" s="353">
        <v>5700</v>
      </c>
      <c r="J7" s="341">
        <f>I7*4</f>
        <v>22800</v>
      </c>
      <c r="K7" s="535">
        <f t="shared" si="2"/>
        <v>0</v>
      </c>
      <c r="L7" s="846">
        <v>5700</v>
      </c>
      <c r="M7" s="341">
        <f>L7*4</f>
        <v>22800</v>
      </c>
      <c r="N7" s="535">
        <f t="shared" si="3"/>
        <v>3.6363636363636362E-2</v>
      </c>
      <c r="O7" s="848">
        <v>5500</v>
      </c>
      <c r="P7" s="342">
        <v>22000</v>
      </c>
      <c r="Q7" s="1"/>
      <c r="S7" s="1"/>
      <c r="T7" s="1"/>
      <c r="U7" s="1"/>
      <c r="V7" s="1"/>
    </row>
    <row r="8" spans="1:22" s="189" customFormat="1" ht="14.5" x14ac:dyDescent="0.35">
      <c r="A8" s="356">
        <f>SUM($D8:$E8)*4*'Progr. konstanter og variabler'!$B7</f>
        <v>151218.58523205575</v>
      </c>
      <c r="B8" s="354" t="s">
        <v>154</v>
      </c>
      <c r="C8" s="1072">
        <f>'Progr. konstanter og variabler'!$B41</f>
        <v>7900.2581282229967</v>
      </c>
      <c r="D8" s="335">
        <v>2100</v>
      </c>
      <c r="E8" s="211">
        <f t="shared" si="0"/>
        <v>0.25812822299667459</v>
      </c>
      <c r="F8" s="350">
        <f t="shared" si="1"/>
        <v>5800</v>
      </c>
      <c r="G8" s="339">
        <f>F8*4</f>
        <v>23200</v>
      </c>
      <c r="H8" s="858">
        <f>(F8-L8)/L8</f>
        <v>1.7543859649122806E-2</v>
      </c>
      <c r="I8" s="353">
        <v>5700</v>
      </c>
      <c r="J8" s="341">
        <f>I8*4</f>
        <v>22800</v>
      </c>
      <c r="K8" s="535">
        <f t="shared" si="2"/>
        <v>0</v>
      </c>
      <c r="L8" s="846">
        <v>5700</v>
      </c>
      <c r="M8" s="341">
        <f>L8*4</f>
        <v>22800</v>
      </c>
      <c r="N8" s="535">
        <f t="shared" si="3"/>
        <v>3.6363636363636362E-2</v>
      </c>
      <c r="O8" s="848">
        <v>5500</v>
      </c>
      <c r="P8" s="342">
        <v>22000</v>
      </c>
      <c r="Q8" s="1"/>
      <c r="S8" s="1"/>
      <c r="T8" s="1"/>
      <c r="U8" s="1"/>
      <c r="V8" s="1"/>
    </row>
    <row r="9" spans="1:22" s="189" customFormat="1" ht="14.5" x14ac:dyDescent="0.35">
      <c r="A9" s="356">
        <f>SUM($D9:$E9)*'Progr. konstanter og variabler'!$C$11</f>
        <v>113759.80457700345</v>
      </c>
      <c r="B9" s="354" t="s">
        <v>155</v>
      </c>
      <c r="C9" s="1072">
        <f>'Progr. konstanter og variabler'!C41</f>
        <v>9424.5893128919852</v>
      </c>
      <c r="D9" s="335">
        <v>3050</v>
      </c>
      <c r="E9" s="211">
        <f t="shared" si="0"/>
        <v>24.589312891985173</v>
      </c>
      <c r="F9" s="350">
        <f t="shared" si="1"/>
        <v>6350</v>
      </c>
      <c r="G9" s="339" t="s">
        <v>445</v>
      </c>
      <c r="H9" s="859">
        <f>(F9-L9)/L9</f>
        <v>2.4193548387096774E-2</v>
      </c>
      <c r="I9" s="353">
        <v>6200</v>
      </c>
      <c r="J9" s="341"/>
      <c r="K9" s="535">
        <f t="shared" si="2"/>
        <v>0</v>
      </c>
      <c r="L9" s="846">
        <v>6200</v>
      </c>
      <c r="M9" s="341"/>
      <c r="N9" s="535">
        <f t="shared" si="3"/>
        <v>0</v>
      </c>
      <c r="O9" s="848">
        <v>6200</v>
      </c>
      <c r="P9" s="342" t="s">
        <v>445</v>
      </c>
      <c r="Q9" s="1"/>
      <c r="S9" s="1"/>
      <c r="T9" s="1"/>
      <c r="U9" s="1"/>
      <c r="V9" s="1"/>
    </row>
    <row r="10" spans="1:22" ht="14.5" x14ac:dyDescent="0.35">
      <c r="A10" s="532">
        <f>SUM(A5:A9)</f>
        <v>478809.36519581883</v>
      </c>
      <c r="B10" s="530"/>
      <c r="C10" s="1073"/>
      <c r="D10" s="527"/>
      <c r="E10" s="527"/>
      <c r="F10" s="527"/>
      <c r="G10" s="528"/>
      <c r="H10" s="860"/>
      <c r="I10" s="536"/>
      <c r="J10" s="531"/>
      <c r="K10" s="537"/>
      <c r="L10" s="531"/>
      <c r="M10" s="531"/>
      <c r="N10" s="537"/>
      <c r="O10" s="536"/>
      <c r="P10" s="537"/>
      <c r="Q10" s="1"/>
      <c r="S10" s="1"/>
      <c r="T10" s="1"/>
      <c r="U10" s="1"/>
      <c r="V10" s="1"/>
    </row>
    <row r="11" spans="1:22" s="189" customFormat="1" ht="15.5" x14ac:dyDescent="0.35">
      <c r="A11" s="863"/>
      <c r="B11" s="861" t="s">
        <v>102</v>
      </c>
      <c r="C11" s="1074"/>
      <c r="D11" s="223"/>
      <c r="E11" s="223"/>
      <c r="F11" s="223"/>
      <c r="G11" s="223"/>
      <c r="H11" s="857"/>
      <c r="I11" s="210"/>
      <c r="J11" s="223"/>
      <c r="K11" s="236"/>
      <c r="L11" s="223"/>
      <c r="M11" s="223"/>
      <c r="N11" s="236"/>
      <c r="O11" s="210"/>
      <c r="P11" s="236"/>
      <c r="Q11" s="1"/>
      <c r="S11" s="1"/>
      <c r="T11" s="1"/>
      <c r="U11" s="1"/>
      <c r="V11" s="1"/>
    </row>
    <row r="12" spans="1:22" ht="14.5" x14ac:dyDescent="0.35">
      <c r="A12" s="356">
        <f>SUM($D12:$E12)*4*'Progr. konstanter og variabler'!$D4</f>
        <v>21913.682564459959</v>
      </c>
      <c r="B12" s="354" t="s">
        <v>95</v>
      </c>
      <c r="C12" s="1072">
        <f>'Progr. konstanter og variabler'!$D41</f>
        <v>8395.684128222998</v>
      </c>
      <c r="D12" s="335">
        <v>1100</v>
      </c>
      <c r="E12" s="211">
        <f t="shared" si="0"/>
        <v>-4.3158717770020303</v>
      </c>
      <c r="F12" s="350">
        <f t="shared" si="1"/>
        <v>7300</v>
      </c>
      <c r="G12" s="339">
        <f>F12*4</f>
        <v>29200</v>
      </c>
      <c r="H12" s="858">
        <f>(F12-L12)/L12</f>
        <v>2.097902097902098E-2</v>
      </c>
      <c r="I12" s="353">
        <v>7150</v>
      </c>
      <c r="J12" s="341">
        <f>I12*4</f>
        <v>28600</v>
      </c>
      <c r="K12" s="535">
        <f t="shared" ref="K12:K15" si="4">(I12-L12)/L12</f>
        <v>0</v>
      </c>
      <c r="L12" s="846">
        <v>7150</v>
      </c>
      <c r="M12" s="341">
        <f>L12*4</f>
        <v>28600</v>
      </c>
      <c r="N12" s="535">
        <f t="shared" si="3"/>
        <v>7.0422535211267607E-3</v>
      </c>
      <c r="O12" s="848">
        <v>7100</v>
      </c>
      <c r="P12" s="342">
        <v>28400</v>
      </c>
      <c r="Q12" s="1"/>
      <c r="S12" s="1"/>
      <c r="T12" s="1"/>
      <c r="U12" s="1"/>
      <c r="V12" s="1"/>
    </row>
    <row r="13" spans="1:22" ht="14.5" x14ac:dyDescent="0.35">
      <c r="A13" s="356">
        <f>SUM($D13:$E13)*4*'Progr. konstanter og variabler'!$D5</f>
        <v>26913.682564459959</v>
      </c>
      <c r="B13" s="354" t="s">
        <v>96</v>
      </c>
      <c r="C13" s="1072">
        <f>'Progr. konstanter og variabler'!$D41</f>
        <v>8395.684128222998</v>
      </c>
      <c r="D13" s="335">
        <v>1350</v>
      </c>
      <c r="E13" s="211">
        <f t="shared" si="0"/>
        <v>-4.3158717770020303</v>
      </c>
      <c r="F13" s="350">
        <f t="shared" si="1"/>
        <v>7050</v>
      </c>
      <c r="G13" s="339">
        <f>F13*4</f>
        <v>28200</v>
      </c>
      <c r="H13" s="858">
        <f>(F13-L13)/L13</f>
        <v>2.1739130434782608E-2</v>
      </c>
      <c r="I13" s="353">
        <v>6900</v>
      </c>
      <c r="J13" s="341">
        <f>I13*4</f>
        <v>27600</v>
      </c>
      <c r="K13" s="535">
        <f t="shared" si="4"/>
        <v>0</v>
      </c>
      <c r="L13" s="846">
        <v>6900</v>
      </c>
      <c r="M13" s="341">
        <f>L13*4</f>
        <v>27600</v>
      </c>
      <c r="N13" s="535">
        <f t="shared" si="3"/>
        <v>1.4705882352941176E-2</v>
      </c>
      <c r="O13" s="848">
        <v>6800</v>
      </c>
      <c r="P13" s="342">
        <v>27200</v>
      </c>
      <c r="Q13" s="1"/>
      <c r="S13" s="1"/>
      <c r="T13" s="1"/>
      <c r="U13" s="1"/>
      <c r="V13" s="1"/>
    </row>
    <row r="14" spans="1:22" s="189" customFormat="1" ht="14.5" x14ac:dyDescent="0.35">
      <c r="A14" s="356">
        <f>SUM($D14:$E14)*4*'Progr. konstanter og variabler'!$D6</f>
        <v>26330.946051567968</v>
      </c>
      <c r="B14" s="354" t="s">
        <v>582</v>
      </c>
      <c r="C14" s="1072">
        <f>'Progr. konstanter og variabler'!$D41</f>
        <v>8395.684128222998</v>
      </c>
      <c r="D14" s="335">
        <v>1650</v>
      </c>
      <c r="E14" s="211">
        <f t="shared" si="0"/>
        <v>-4.3158717770020303</v>
      </c>
      <c r="F14" s="350">
        <f t="shared" si="1"/>
        <v>6750</v>
      </c>
      <c r="G14" s="339">
        <f>F14*4</f>
        <v>27000</v>
      </c>
      <c r="H14" s="858">
        <f>(F14-L14)/L14</f>
        <v>2.2727272727272728E-2</v>
      </c>
      <c r="I14" s="353">
        <v>6600</v>
      </c>
      <c r="J14" s="341">
        <f>I14*4</f>
        <v>26400</v>
      </c>
      <c r="K14" s="535">
        <f t="shared" si="4"/>
        <v>0</v>
      </c>
      <c r="L14" s="846">
        <v>6600</v>
      </c>
      <c r="M14" s="341">
        <f>L14*4</f>
        <v>26400</v>
      </c>
      <c r="N14" s="535">
        <f t="shared" si="3"/>
        <v>1.5384615384615385E-2</v>
      </c>
      <c r="O14" s="848">
        <v>6500</v>
      </c>
      <c r="P14" s="342">
        <v>26000</v>
      </c>
      <c r="Q14" s="1"/>
      <c r="S14" s="1"/>
      <c r="T14" s="1"/>
      <c r="U14" s="1"/>
      <c r="V14" s="1"/>
    </row>
    <row r="15" spans="1:22" s="189" customFormat="1" ht="14.5" x14ac:dyDescent="0.35">
      <c r="A15" s="356">
        <f>SUM($D15:$E15)*4*'Progr. konstanter og variabler'!$D7</f>
        <v>72410.101641811911</v>
      </c>
      <c r="B15" s="355" t="s">
        <v>154</v>
      </c>
      <c r="C15" s="1075">
        <f>'Progr. konstanter og variabler'!$D41</f>
        <v>8395.684128222998</v>
      </c>
      <c r="D15" s="337">
        <v>1650</v>
      </c>
      <c r="E15" s="220">
        <f t="shared" si="0"/>
        <v>-4.3158717770020303</v>
      </c>
      <c r="F15" s="351">
        <f t="shared" si="1"/>
        <v>6750</v>
      </c>
      <c r="G15" s="343">
        <f>F15*4</f>
        <v>27000</v>
      </c>
      <c r="H15" s="859">
        <f>(F15-L15)/L15</f>
        <v>2.2727272727272728E-2</v>
      </c>
      <c r="I15" s="352">
        <v>6600</v>
      </c>
      <c r="J15" s="345">
        <f>I15*4</f>
        <v>26400</v>
      </c>
      <c r="K15" s="538">
        <f t="shared" si="4"/>
        <v>0</v>
      </c>
      <c r="L15" s="847">
        <v>6600</v>
      </c>
      <c r="M15" s="345">
        <f>L15*4</f>
        <v>26400</v>
      </c>
      <c r="N15" s="538">
        <f t="shared" si="3"/>
        <v>1.5384615384615385E-2</v>
      </c>
      <c r="O15" s="849">
        <v>6500</v>
      </c>
      <c r="P15" s="346">
        <v>26000</v>
      </c>
      <c r="Q15" s="1"/>
      <c r="S15" s="1"/>
      <c r="T15" s="1"/>
      <c r="U15" s="1"/>
      <c r="V15" s="1"/>
    </row>
    <row r="16" spans="1:22" s="189" customFormat="1" ht="14.5" x14ac:dyDescent="0.35">
      <c r="A16" s="532">
        <f>SUM(A12:A15)</f>
        <v>147568.41282229981</v>
      </c>
      <c r="B16" s="530"/>
      <c r="C16" s="527"/>
      <c r="D16" s="527"/>
      <c r="E16" s="527"/>
      <c r="F16" s="527"/>
      <c r="G16" s="528"/>
      <c r="H16" s="860"/>
      <c r="I16" s="536"/>
      <c r="J16" s="531"/>
      <c r="K16" s="537"/>
      <c r="L16" s="531"/>
      <c r="M16" s="531"/>
      <c r="N16" s="537"/>
      <c r="O16" s="536"/>
      <c r="P16" s="537"/>
      <c r="Q16" s="1"/>
      <c r="S16" s="1"/>
      <c r="T16" s="1"/>
      <c r="U16" s="1"/>
      <c r="V16" s="1"/>
    </row>
    <row r="17" spans="1:22" s="189" customFormat="1" ht="15.5" x14ac:dyDescent="0.35">
      <c r="A17" s="863"/>
      <c r="B17" s="861" t="s">
        <v>161</v>
      </c>
      <c r="C17" s="861"/>
      <c r="D17" s="223"/>
      <c r="E17" s="223"/>
      <c r="F17" s="223"/>
      <c r="G17" s="223"/>
      <c r="H17" s="857"/>
      <c r="I17" s="210"/>
      <c r="J17" s="223"/>
      <c r="K17" s="236"/>
      <c r="L17" s="223"/>
      <c r="M17" s="223"/>
      <c r="N17" s="236"/>
      <c r="O17" s="210"/>
      <c r="P17" s="236"/>
      <c r="Q17" s="1"/>
      <c r="S17" s="1"/>
      <c r="T17" s="1"/>
      <c r="U17" s="1"/>
      <c r="V17" s="1"/>
    </row>
    <row r="18" spans="1:22" s="189" customFormat="1" ht="14.5" x14ac:dyDescent="0.35">
      <c r="A18" s="533">
        <f>SUM($D18:$E18)*'Progr. konstanter og variabler'!$E11</f>
        <v>574.1498257839703</v>
      </c>
      <c r="B18" s="349"/>
      <c r="C18" s="337">
        <f>'Progr. konstanter og variabler'!E41</f>
        <v>4057.414982578397</v>
      </c>
      <c r="D18" s="337">
        <v>50</v>
      </c>
      <c r="E18" s="220">
        <f>C18-D18-F18</f>
        <v>7.41498257839703</v>
      </c>
      <c r="F18" s="351">
        <f>MROUND(C18-D18,50)</f>
        <v>4000</v>
      </c>
      <c r="G18" s="343">
        <f>F18*8</f>
        <v>32000</v>
      </c>
      <c r="H18" s="859">
        <f>(F18-L18)/L18</f>
        <v>2.564102564102564E-2</v>
      </c>
      <c r="I18" s="352">
        <v>3900</v>
      </c>
      <c r="J18" s="344">
        <f>I18*8</f>
        <v>31200</v>
      </c>
      <c r="K18" s="538">
        <f t="shared" ref="K18" si="5">(I18-L18)/L18</f>
        <v>0</v>
      </c>
      <c r="L18" s="847">
        <v>3900</v>
      </c>
      <c r="M18" s="344">
        <f>L18*8</f>
        <v>31200</v>
      </c>
      <c r="N18" s="538">
        <f t="shared" si="3"/>
        <v>5.4054054054054057E-2</v>
      </c>
      <c r="O18" s="850">
        <v>3700</v>
      </c>
      <c r="P18" s="346">
        <v>37000</v>
      </c>
      <c r="Q18" s="1"/>
      <c r="S18" s="1"/>
      <c r="T18" s="1"/>
      <c r="U18" s="1"/>
      <c r="V18" s="1"/>
    </row>
    <row r="19" spans="1:22" s="189" customFormat="1" ht="15.5" x14ac:dyDescent="0.35">
      <c r="A19" s="863"/>
      <c r="B19" s="861" t="s">
        <v>104</v>
      </c>
      <c r="C19" s="861"/>
      <c r="D19" s="223"/>
      <c r="E19" s="223"/>
      <c r="F19" s="223"/>
      <c r="G19" s="223"/>
      <c r="H19" s="857"/>
      <c r="I19" s="210"/>
      <c r="J19" s="223"/>
      <c r="K19" s="236"/>
      <c r="L19" s="223"/>
      <c r="M19" s="223"/>
      <c r="N19" s="236"/>
      <c r="O19" s="210"/>
      <c r="P19" s="236"/>
      <c r="Q19" s="1"/>
      <c r="S19" s="1"/>
      <c r="T19" s="1"/>
      <c r="U19" s="1"/>
      <c r="V19" s="1"/>
    </row>
    <row r="20" spans="1:22" ht="14.5" x14ac:dyDescent="0.35">
      <c r="A20" s="356">
        <f>SUM($D20:$E20)*'Progr. konstanter og variabler'!$F11</f>
        <v>29095.051986062717</v>
      </c>
      <c r="B20" s="354" t="s">
        <v>401</v>
      </c>
      <c r="C20" s="335">
        <f>'Progr. konstanter og variabler'!F41</f>
        <v>3627.3762996515679</v>
      </c>
      <c r="D20" s="335">
        <v>750</v>
      </c>
      <c r="E20" s="211">
        <f>C20-D20-F20</f>
        <v>-22.623700348432067</v>
      </c>
      <c r="F20" s="350">
        <f>MROUND(C20-D20,50)</f>
        <v>2900</v>
      </c>
      <c r="G20" s="339">
        <f>F20*6</f>
        <v>17400</v>
      </c>
      <c r="H20" s="858">
        <f>(F20-L20)/L20</f>
        <v>1.7543859649122806E-2</v>
      </c>
      <c r="I20" s="353">
        <v>2850</v>
      </c>
      <c r="J20" s="340">
        <f>I20*6</f>
        <v>17100</v>
      </c>
      <c r="K20" s="535">
        <f>(I20-L20)/L20</f>
        <v>0</v>
      </c>
      <c r="L20" s="846">
        <v>2850</v>
      </c>
      <c r="M20" s="340">
        <f>L20*6</f>
        <v>17100</v>
      </c>
      <c r="N20" s="535">
        <f>(L20-O20)/O20</f>
        <v>1.7857142857142856E-2</v>
      </c>
      <c r="O20" s="851">
        <v>2800</v>
      </c>
      <c r="P20" s="342">
        <v>16800</v>
      </c>
      <c r="Q20" s="1"/>
      <c r="S20" s="1"/>
      <c r="T20" s="1"/>
      <c r="U20" s="1"/>
      <c r="V20" s="1"/>
    </row>
    <row r="21" spans="1:22" s="189" customFormat="1" ht="14.5" x14ac:dyDescent="0.35">
      <c r="A21" s="356">
        <f>SUM($D21:$E21)*'Progr. konstanter og variabler'!G11</f>
        <v>32975.59358885017</v>
      </c>
      <c r="B21" s="354" t="s">
        <v>402</v>
      </c>
      <c r="C21" s="335">
        <f>'Progr. konstanter og variabler'!G41</f>
        <v>4980.4872996515678</v>
      </c>
      <c r="D21" s="335">
        <v>1050</v>
      </c>
      <c r="E21" s="211">
        <f>C21-D21-F21</f>
        <v>-19.51270034843219</v>
      </c>
      <c r="F21" s="350">
        <f>MROUND(C21-D21,50)</f>
        <v>3950</v>
      </c>
      <c r="G21" s="339">
        <f>F21*6</f>
        <v>23700</v>
      </c>
      <c r="H21" s="859">
        <f>(F21-L21)/L21</f>
        <v>2.5974025974025976E-2</v>
      </c>
      <c r="I21" s="353">
        <v>3850</v>
      </c>
      <c r="J21" s="340">
        <f>I21*6</f>
        <v>23100</v>
      </c>
      <c r="K21" s="535">
        <f>(I21-L21)/L21</f>
        <v>0</v>
      </c>
      <c r="L21" s="846">
        <v>3850</v>
      </c>
      <c r="M21" s="340">
        <f>L21*6</f>
        <v>23100</v>
      </c>
      <c r="N21" s="535">
        <f>(L21-O21)/O21</f>
        <v>6.9444444444444448E-2</v>
      </c>
      <c r="O21" s="851">
        <v>3600</v>
      </c>
      <c r="P21" s="342">
        <v>21600</v>
      </c>
      <c r="Q21" s="1"/>
      <c r="S21" s="1"/>
      <c r="T21" s="1"/>
      <c r="U21" s="1"/>
      <c r="V21" s="1"/>
    </row>
    <row r="22" spans="1:22" s="189" customFormat="1" ht="14.5" x14ac:dyDescent="0.35">
      <c r="A22" s="532">
        <f>SUM(A20:A21)</f>
        <v>62070.645574912887</v>
      </c>
      <c r="B22" s="530"/>
      <c r="C22" s="527"/>
      <c r="D22" s="527"/>
      <c r="E22" s="527"/>
      <c r="F22" s="527"/>
      <c r="G22" s="528"/>
      <c r="H22" s="860"/>
      <c r="I22" s="536"/>
      <c r="J22" s="531"/>
      <c r="K22" s="537"/>
      <c r="L22" s="531"/>
      <c r="M22" s="531"/>
      <c r="N22" s="537"/>
      <c r="O22" s="536"/>
      <c r="P22" s="537"/>
      <c r="Q22" s="1"/>
      <c r="S22" s="1"/>
      <c r="T22" s="1"/>
      <c r="U22" s="1"/>
      <c r="V22" s="1"/>
    </row>
    <row r="23" spans="1:22" s="189" customFormat="1" ht="15.5" x14ac:dyDescent="0.35">
      <c r="A23" s="863"/>
      <c r="B23" s="861" t="s">
        <v>105</v>
      </c>
      <c r="C23" s="861"/>
      <c r="D23" s="223"/>
      <c r="E23" s="223"/>
      <c r="F23" s="223"/>
      <c r="G23" s="223"/>
      <c r="H23" s="857"/>
      <c r="I23" s="210"/>
      <c r="J23" s="223"/>
      <c r="K23" s="236"/>
      <c r="L23" s="223"/>
      <c r="M23" s="223"/>
      <c r="N23" s="236"/>
      <c r="O23" s="210"/>
      <c r="P23" s="236"/>
      <c r="Q23" s="1"/>
      <c r="S23" s="1"/>
      <c r="T23" s="1"/>
      <c r="U23" s="1"/>
      <c r="V23" s="1"/>
    </row>
    <row r="24" spans="1:22" s="189" customFormat="1" ht="14.5" x14ac:dyDescent="0.35">
      <c r="A24" s="533">
        <f>SUM($D24:$E24)*'Progr. konstanter og variabler'!$H11</f>
        <v>8315.6571094076789</v>
      </c>
      <c r="B24" s="534"/>
      <c r="C24" s="337">
        <f>'Progr. konstanter og variabler'!H41</f>
        <v>7696.4857128919866</v>
      </c>
      <c r="D24" s="337">
        <v>350</v>
      </c>
      <c r="E24" s="220">
        <f>C24-D24-F24</f>
        <v>-3.5142871080133773</v>
      </c>
      <c r="F24" s="351">
        <f>MROUND(C24-D24,50)</f>
        <v>7350</v>
      </c>
      <c r="G24" s="343" t="s">
        <v>445</v>
      </c>
      <c r="H24" s="859">
        <f>(F24-L24)/L24</f>
        <v>2.0833333333333332E-2</v>
      </c>
      <c r="I24" s="352">
        <v>7200</v>
      </c>
      <c r="J24" s="347" t="s">
        <v>445</v>
      </c>
      <c r="K24" s="538">
        <f>(I24-L24)/L24</f>
        <v>0</v>
      </c>
      <c r="L24" s="847">
        <v>7200</v>
      </c>
      <c r="M24" s="347" t="s">
        <v>445</v>
      </c>
      <c r="N24" s="538">
        <f>(L24-O24)/O24</f>
        <v>0</v>
      </c>
      <c r="O24" s="850">
        <v>7200</v>
      </c>
      <c r="P24" s="348" t="s">
        <v>445</v>
      </c>
      <c r="Q24" s="1"/>
      <c r="S24" s="1"/>
      <c r="T24" s="1"/>
      <c r="U24" s="1"/>
      <c r="V24" s="1"/>
    </row>
    <row r="25" spans="1:22" s="189" customFormat="1" ht="14.5" x14ac:dyDescent="0.35">
      <c r="K25" s="1"/>
      <c r="N25" s="1"/>
      <c r="O25" s="1"/>
      <c r="P25" s="1"/>
      <c r="Q25" s="1"/>
      <c r="R25" s="1"/>
      <c r="S25" s="1"/>
      <c r="T25" s="1"/>
      <c r="U25" s="1"/>
      <c r="V25" s="1"/>
    </row>
    <row r="26" spans="1:22" s="189" customFormat="1" ht="14.5" x14ac:dyDescent="0.35">
      <c r="K26" s="1"/>
      <c r="N26" s="1"/>
      <c r="O26" s="1"/>
      <c r="P26" s="1"/>
      <c r="Q26" s="1"/>
      <c r="R26" s="1"/>
      <c r="S26" s="1"/>
      <c r="T26" s="1"/>
      <c r="U26" s="1"/>
      <c r="V26" s="1"/>
    </row>
    <row r="27" spans="1:22" s="189" customFormat="1" ht="14.5" x14ac:dyDescent="0.35">
      <c r="C27" s="336"/>
      <c r="D27" s="123"/>
      <c r="E27" s="123"/>
      <c r="F27" s="123"/>
      <c r="K27" s="1"/>
      <c r="N27" s="1"/>
      <c r="O27" s="1"/>
      <c r="P27" s="1"/>
      <c r="Q27" s="1"/>
      <c r="R27" s="1"/>
      <c r="S27" s="1"/>
      <c r="T27" s="1"/>
      <c r="U27" s="1"/>
      <c r="V27" s="1"/>
    </row>
    <row r="28" spans="1:22" s="189" customFormat="1" ht="14.5" x14ac:dyDescent="0.35">
      <c r="C28" s="240"/>
      <c r="K28" s="1"/>
      <c r="N28" s="1"/>
      <c r="O28" s="1"/>
      <c r="P28" s="1"/>
      <c r="Q28" s="1"/>
      <c r="R28" s="1"/>
      <c r="S28" s="1"/>
      <c r="T28" s="1"/>
      <c r="U28" s="1"/>
      <c r="V28" s="1"/>
    </row>
    <row r="29" spans="1:22" s="189" customFormat="1" ht="14.5" x14ac:dyDescent="0.35">
      <c r="C29" s="240"/>
      <c r="D29" s="358"/>
      <c r="K29" s="1"/>
      <c r="N29" s="1"/>
      <c r="O29" s="1"/>
      <c r="P29" s="1"/>
      <c r="Q29" s="1"/>
      <c r="R29" s="1"/>
      <c r="S29" s="1"/>
      <c r="T29" s="1"/>
      <c r="U29" s="1"/>
      <c r="V29" s="1"/>
    </row>
    <row r="30" spans="1:22" s="189" customFormat="1" ht="14.5" x14ac:dyDescent="0.35">
      <c r="C30" s="240"/>
      <c r="K30" s="1"/>
      <c r="N30" s="1"/>
      <c r="O30" s="1"/>
      <c r="P30" s="1"/>
      <c r="Q30" s="1"/>
      <c r="R30" s="1"/>
      <c r="S30" s="1"/>
      <c r="T30" s="1"/>
      <c r="U30" s="1"/>
      <c r="V30" s="1"/>
    </row>
  </sheetData>
  <sheetProtection algorithmName="SHA-512" hashValue="msgs/MsaXpz0BCeopPb+MKK5fcpTxacwgUCRNLHTjRp0U3s9yeuE0SDxMsPDZSYckAVnjartmp7g6sTz07d8gA==" saltValue="bOF/xJK/c+7jnvW6x6W1hA==" spinCount="100000" sheet="1" objects="1" scenarios="1"/>
  <customSheetViews>
    <customSheetView guid="{BE76FD70-CA4C-4303-ADB2-BCDE1C445427}" scale="80" showGridLines="0" fitToPage="1" hiddenColumns="1">
      <selection activeCell="F13" sqref="F13"/>
      <pageMargins left="0.7" right="0.7" top="0.75" bottom="0.75" header="0.3" footer="0.3"/>
      <pageSetup paperSize="9" scale="41" fitToHeight="0" orientation="landscape" r:id="rId1"/>
    </customSheetView>
    <customSheetView guid="{B8CD8764-8103-4BA7-A294-F5FED5EA74ED}" scale="120" showGridLines="0">
      <selection activeCell="A17" sqref="A17"/>
      <pageMargins left="0.7" right="0.7" top="0.75" bottom="0.75" header="0.3" footer="0.3"/>
      <pageSetup paperSize="9" orientation="portrait" r:id="rId2"/>
    </customSheetView>
    <customSheetView guid="{CF50DB9B-0F8D-41A5-9576-F9345942CE97}" scale="120" showGridLines="0" topLeftCell="A39">
      <selection activeCell="C64" sqref="C64"/>
      <pageMargins left="0.7" right="0.7" top="0.75" bottom="0.75" header="0.3" footer="0.3"/>
      <pageSetup paperSize="9" orientation="portrait" r:id="rId3"/>
    </customSheetView>
    <customSheetView guid="{845F3A43-EF96-4057-9777-D2F2301CC149}" scale="80" showPageBreaks="1" showGridLines="0" fitToPage="1" hiddenColumns="1">
      <selection activeCell="F13" sqref="F13"/>
      <pageMargins left="0.7" right="0.7" top="0.75" bottom="0.75" header="0.3" footer="0.3"/>
      <pageSetup paperSize="9" scale="41" fitToHeight="0" orientation="landscape" r:id="rId4"/>
    </customSheetView>
  </customSheetViews>
  <mergeCells count="4">
    <mergeCell ref="L2:N2"/>
    <mergeCell ref="O2:P2"/>
    <mergeCell ref="B2:H2"/>
    <mergeCell ref="I2:K2"/>
  </mergeCells>
  <phoneticPr fontId="60" type="noConversion"/>
  <pageMargins left="0.70866141732283472" right="0.70866141732283472" top="1.3779527559055118" bottom="0.74803149606299213" header="0.31496062992125984" footer="0.31496062992125984"/>
  <pageSetup paperSize="9" scale="133" fitToHeight="0" orientation="landscape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17</vt:i4>
      </vt:variant>
    </vt:vector>
  </HeadingPairs>
  <TitlesOfParts>
    <vt:vector size="17" baseType="lpstr">
      <vt:lpstr>Budsjettanalyse</vt:lpstr>
      <vt:lpstr>Budsjett</vt:lpstr>
      <vt:lpstr>Sentralt</vt:lpstr>
      <vt:lpstr>Program</vt:lpstr>
      <vt:lpstr>Progr. konstanter og variabler</vt:lpstr>
      <vt:lpstr>Komitéer</vt:lpstr>
      <vt:lpstr>Prosjekter</vt:lpstr>
      <vt:lpstr>C10 2019</vt:lpstr>
      <vt:lpstr>Prisberegning</vt:lpstr>
      <vt:lpstr>Høstmøtet</vt:lpstr>
      <vt:lpstr>Landsmøtet</vt:lpstr>
      <vt:lpstr>FinansFond</vt:lpstr>
      <vt:lpstr>Jukselapp-deltakelse</vt:lpstr>
      <vt:lpstr>Knuts huskeliste</vt:lpstr>
      <vt:lpstr>Knuts jukselapp2</vt:lpstr>
      <vt:lpstr>Noter etter endring</vt:lpstr>
      <vt:lpstr>Kompaz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Berge, Knut Audun Monen</dc:creator>
  <cp:lastModifiedBy>Sigrid Sollie Kornstad</cp:lastModifiedBy>
  <cp:revision/>
  <cp:lastPrinted>2021-10-20T09:04:40Z</cp:lastPrinted>
  <dcterms:created xsi:type="dcterms:W3CDTF">2017-02-27T08:03:57Z</dcterms:created>
  <dcterms:modified xsi:type="dcterms:W3CDTF">2021-10-26T19:08:54Z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3cc820c-7ecf-4d66-ad4f-3d23d4695006_Enabled">
    <vt:lpwstr>true</vt:lpwstr>
  </property>
  <property fmtid="{D5CDD505-2E9C-101B-9397-08002B2CF9AE}" pid="3" name="MSIP_Label_53cc820c-7ecf-4d66-ad4f-3d23d4695006_SetDate">
    <vt:lpwstr>2021-09-28T12:18:12Z</vt:lpwstr>
  </property>
  <property fmtid="{D5CDD505-2E9C-101B-9397-08002B2CF9AE}" pid="4" name="MSIP_Label_53cc820c-7ecf-4d66-ad4f-3d23d4695006_Method">
    <vt:lpwstr>Privileged</vt:lpwstr>
  </property>
  <property fmtid="{D5CDD505-2E9C-101B-9397-08002B2CF9AE}" pid="5" name="MSIP_Label_53cc820c-7ecf-4d66-ad4f-3d23d4695006_Name">
    <vt:lpwstr>Ikke jobbrelatert SN</vt:lpwstr>
  </property>
  <property fmtid="{D5CDD505-2E9C-101B-9397-08002B2CF9AE}" pid="6" name="MSIP_Label_53cc820c-7ecf-4d66-ad4f-3d23d4695006_SiteId">
    <vt:lpwstr>a8d61462-f252-44b2-bf6a-d7231960c041</vt:lpwstr>
  </property>
  <property fmtid="{D5CDD505-2E9C-101B-9397-08002B2CF9AE}" pid="7" name="MSIP_Label_53cc820c-7ecf-4d66-ad4f-3d23d4695006_ActionId">
    <vt:lpwstr>6b7d8bc7-83d1-42a0-a1b8-2e371daf70e4</vt:lpwstr>
  </property>
  <property fmtid="{D5CDD505-2E9C-101B-9397-08002B2CF9AE}" pid="8" name="MSIP_Label_53cc820c-7ecf-4d66-ad4f-3d23d4695006_ContentBits">
    <vt:lpwstr>0</vt:lpwstr>
  </property>
</Properties>
</file>